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2506\Desktop\TESIS\DOCUMENTOS TESIS\"/>
    </mc:Choice>
  </mc:AlternateContent>
  <bookViews>
    <workbookView xWindow="0" yWindow="0" windowWidth="28800" windowHeight="12330" activeTab="5"/>
  </bookViews>
  <sheets>
    <sheet name="MAIN" sheetId="1" r:id="rId1"/>
    <sheet name="CATHEDRAL" sheetId="2" r:id="rId2"/>
    <sheet name="ENTOMO" sheetId="3" r:id="rId3"/>
    <sheet name="MOLE. GEN. " sheetId="4" r:id="rId4"/>
    <sheet name="REPROD." sheetId="6" r:id="rId5"/>
    <sheet name="AGR. MICRO." sheetId="7" r:id="rId6"/>
    <sheet name="ANIM. MICRO." sheetId="8" r:id="rId7"/>
    <sheet name="VEGETAL" sheetId="9" r:id="rId8"/>
    <sheet name="ANALI. CHEM." sheetId="10" r:id="rId9"/>
    <sheet name="COVID" sheetId="5" r:id="rId10"/>
    <sheet name="BIOPRODUCTS" sheetId="11" r:id="rId11"/>
  </sheets>
  <definedNames>
    <definedName name="_xlnm._FilterDatabase" localSheetId="5" hidden="1">'AGR. MICRO.'!$A$1:$M$923</definedName>
    <definedName name="_xlnm._FilterDatabase" localSheetId="8" hidden="1">'ANALI. CHEM.'!$A$1:$M$966</definedName>
    <definedName name="_xlnm._FilterDatabase" localSheetId="6" hidden="1">'ANIM. MICRO.'!$A$1:$M$829</definedName>
    <definedName name="_xlnm._FilterDatabase" localSheetId="10" hidden="1">BIOPRODUCTS!$A$1:$M$502</definedName>
    <definedName name="_xlnm._FilterDatabase" localSheetId="1" hidden="1">CATHEDRAL!$A$1:$M$1075</definedName>
    <definedName name="_xlnm._FilterDatabase" localSheetId="2" hidden="1">ENTOMO!$A$1:$M$933</definedName>
    <definedName name="_xlnm._FilterDatabase" localSheetId="0" hidden="1">MAIN!$A$1:$M$896</definedName>
    <definedName name="_xlnm._FilterDatabase" localSheetId="3" hidden="1">'MOLE. GEN. '!$A$1:$M$858</definedName>
    <definedName name="_xlnm._FilterDatabase" localSheetId="4" hidden="1">REPROD.!$A$1:$M$868</definedName>
    <definedName name="_xlnm._FilterDatabase" localSheetId="7" hidden="1">VEGETAL!$A$1:$M$912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7" l="1"/>
  <c r="M32" i="11" l="1"/>
  <c r="M31" i="11"/>
  <c r="M30" i="11"/>
  <c r="M29" i="11"/>
  <c r="M27" i="11"/>
  <c r="M26" i="11"/>
  <c r="M25" i="11"/>
  <c r="M24" i="11"/>
  <c r="M23" i="11"/>
  <c r="M22" i="11"/>
  <c r="M20" i="11"/>
  <c r="M19" i="11"/>
  <c r="M18" i="11"/>
  <c r="M17" i="11"/>
  <c r="M15" i="11"/>
  <c r="M14" i="11"/>
  <c r="M13" i="11"/>
  <c r="M12" i="11"/>
  <c r="M11" i="11"/>
  <c r="M10" i="11"/>
  <c r="M9" i="11"/>
  <c r="M8" i="11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291" i="10"/>
  <c r="M289" i="10"/>
  <c r="M287" i="10"/>
  <c r="M286" i="10"/>
  <c r="M274" i="10"/>
  <c r="M270" i="10"/>
  <c r="M268" i="10"/>
  <c r="M267" i="10"/>
  <c r="M266" i="10"/>
  <c r="M264" i="10"/>
  <c r="M262" i="10"/>
  <c r="M261" i="10"/>
  <c r="M259" i="10"/>
  <c r="M253" i="10"/>
  <c r="M252" i="10"/>
  <c r="M250" i="10"/>
  <c r="M246" i="10"/>
  <c r="M231" i="10"/>
  <c r="M230" i="10"/>
  <c r="M229" i="10"/>
  <c r="M227" i="10"/>
  <c r="M225" i="10"/>
  <c r="M222" i="10"/>
  <c r="M221" i="10"/>
  <c r="M220" i="10"/>
  <c r="M219" i="10"/>
  <c r="M217" i="10"/>
  <c r="M215" i="10"/>
  <c r="M213" i="10"/>
  <c r="M211" i="10"/>
  <c r="M202" i="10"/>
  <c r="M185" i="10"/>
  <c r="M184" i="10"/>
  <c r="M183" i="10"/>
  <c r="M182" i="10"/>
  <c r="M176" i="10"/>
  <c r="M175" i="10"/>
  <c r="M173" i="10"/>
  <c r="M169" i="10"/>
  <c r="M164" i="10"/>
  <c r="M159" i="10"/>
  <c r="M158" i="10"/>
  <c r="M155" i="10"/>
  <c r="M144" i="10"/>
  <c r="M142" i="10"/>
  <c r="M140" i="10"/>
  <c r="M139" i="10"/>
  <c r="M130" i="10"/>
  <c r="M124" i="10"/>
  <c r="M112" i="10"/>
  <c r="M107" i="10"/>
  <c r="M104" i="10"/>
  <c r="M102" i="10"/>
  <c r="M100" i="10"/>
  <c r="M99" i="10"/>
  <c r="M91" i="10"/>
  <c r="M90" i="10"/>
  <c r="M87" i="10"/>
  <c r="M86" i="10"/>
  <c r="M85" i="10"/>
  <c r="M84" i="10"/>
  <c r="M83" i="10"/>
  <c r="M74" i="10"/>
  <c r="M67" i="10"/>
  <c r="M61" i="10"/>
  <c r="M58" i="10"/>
  <c r="M53" i="10"/>
  <c r="M52" i="10"/>
  <c r="M45" i="10"/>
  <c r="M40" i="10"/>
  <c r="M38" i="10"/>
  <c r="M36" i="10"/>
  <c r="M35" i="10"/>
  <c r="M34" i="10"/>
  <c r="M29" i="10"/>
  <c r="M24" i="10"/>
  <c r="M22" i="10"/>
  <c r="M18" i="10"/>
  <c r="M17" i="10"/>
  <c r="M16" i="10"/>
  <c r="M15" i="10"/>
  <c r="M14" i="10"/>
  <c r="M2" i="10"/>
  <c r="M355" i="9"/>
  <c r="M353" i="9"/>
  <c r="M351" i="9"/>
  <c r="M349" i="9"/>
  <c r="M337" i="9"/>
  <c r="M330" i="9"/>
  <c r="M326" i="9"/>
  <c r="M322" i="9"/>
  <c r="M320" i="9"/>
  <c r="M314" i="9"/>
  <c r="M293" i="9"/>
  <c r="M290" i="9"/>
  <c r="M288" i="9"/>
  <c r="M286" i="9"/>
  <c r="M282" i="9"/>
  <c r="M280" i="9"/>
  <c r="M277" i="9"/>
  <c r="M268" i="9"/>
  <c r="M265" i="9"/>
  <c r="M264" i="9"/>
  <c r="M261" i="9"/>
  <c r="M255" i="9"/>
  <c r="M252" i="9"/>
  <c r="M247" i="9"/>
  <c r="M242" i="9"/>
  <c r="M220" i="9"/>
  <c r="M219" i="9"/>
  <c r="M207" i="9"/>
  <c r="M206" i="9"/>
  <c r="M202" i="9"/>
  <c r="M201" i="9"/>
  <c r="M200" i="9"/>
  <c r="M199" i="9"/>
  <c r="M196" i="9"/>
  <c r="M191" i="9"/>
  <c r="M189" i="9"/>
  <c r="M184" i="9"/>
  <c r="M182" i="9"/>
  <c r="M181" i="9"/>
  <c r="M179" i="9"/>
  <c r="M178" i="9"/>
  <c r="M175" i="9"/>
  <c r="M172" i="9"/>
  <c r="M171" i="9"/>
  <c r="M170" i="9"/>
  <c r="M159" i="9"/>
  <c r="M155" i="9"/>
  <c r="M139" i="9"/>
  <c r="M137" i="9"/>
  <c r="M131" i="9"/>
  <c r="M130" i="9"/>
  <c r="M128" i="9"/>
  <c r="M124" i="9"/>
  <c r="M119" i="9"/>
  <c r="M116" i="9"/>
  <c r="M110" i="9"/>
  <c r="M108" i="9"/>
  <c r="M101" i="9"/>
  <c r="M100" i="9"/>
  <c r="M94" i="9"/>
  <c r="M84" i="9"/>
  <c r="M79" i="9"/>
  <c r="M75" i="9"/>
  <c r="M71" i="9"/>
  <c r="M70" i="9"/>
  <c r="M66" i="9"/>
  <c r="M63" i="9"/>
  <c r="M61" i="9"/>
  <c r="M59" i="9"/>
  <c r="M54" i="9"/>
  <c r="M52" i="9"/>
  <c r="M47" i="9"/>
  <c r="M45" i="9"/>
  <c r="M43" i="9"/>
  <c r="M32" i="9"/>
  <c r="M31" i="9"/>
  <c r="M30" i="9"/>
  <c r="M25" i="9"/>
  <c r="M15" i="9"/>
  <c r="M8" i="9"/>
  <c r="M5" i="9"/>
  <c r="M4" i="9"/>
  <c r="M2" i="9"/>
  <c r="M254" i="8"/>
  <c r="M252" i="8"/>
  <c r="M251" i="8"/>
  <c r="M246" i="8"/>
  <c r="M244" i="8"/>
  <c r="M243" i="8"/>
  <c r="M236" i="8"/>
  <c r="M235" i="8"/>
  <c r="M225" i="8"/>
  <c r="M224" i="8"/>
  <c r="M223" i="8"/>
  <c r="M210" i="8"/>
  <c r="M209" i="8"/>
  <c r="M208" i="8"/>
  <c r="M207" i="8"/>
  <c r="M206" i="8"/>
  <c r="M201" i="8"/>
  <c r="M197" i="8"/>
  <c r="M191" i="8"/>
  <c r="M189" i="8"/>
  <c r="M183" i="8"/>
  <c r="M181" i="8"/>
  <c r="M174" i="8"/>
  <c r="M169" i="8"/>
  <c r="M167" i="8"/>
  <c r="M165" i="8"/>
  <c r="M161" i="8"/>
  <c r="M315" i="4"/>
  <c r="M314" i="4"/>
  <c r="M313" i="4"/>
  <c r="M311" i="4"/>
  <c r="M309" i="4"/>
  <c r="M306" i="4"/>
  <c r="M305" i="4"/>
  <c r="M302" i="4"/>
  <c r="M300" i="4"/>
  <c r="M297" i="4"/>
  <c r="M292" i="4"/>
  <c r="M290" i="4"/>
  <c r="M281" i="4"/>
  <c r="M277" i="4"/>
  <c r="M276" i="4"/>
  <c r="M274" i="4"/>
  <c r="M272" i="4"/>
  <c r="M269" i="4"/>
  <c r="M266" i="4"/>
  <c r="M262" i="4"/>
  <c r="M261" i="4"/>
  <c r="M260" i="4"/>
  <c r="M259" i="4"/>
  <c r="M256" i="4"/>
  <c r="M255" i="4"/>
  <c r="M254" i="4"/>
  <c r="M253" i="4"/>
  <c r="M250" i="4"/>
  <c r="M249" i="4"/>
  <c r="M246" i="4"/>
  <c r="M240" i="4"/>
  <c r="M236" i="4"/>
  <c r="M233" i="4"/>
  <c r="M211" i="4"/>
  <c r="M210" i="4"/>
  <c r="M209" i="4"/>
  <c r="M208" i="4"/>
  <c r="M203" i="4"/>
  <c r="M202" i="4"/>
  <c r="M201" i="4"/>
  <c r="M200" i="4"/>
  <c r="M199" i="4"/>
  <c r="M198" i="4"/>
  <c r="M191" i="4"/>
  <c r="M190" i="4"/>
  <c r="M189" i="4"/>
  <c r="M186" i="4"/>
  <c r="M185" i="4"/>
  <c r="M180" i="4"/>
  <c r="M179" i="4"/>
  <c r="M177" i="4"/>
  <c r="M173" i="4"/>
  <c r="M171" i="4"/>
  <c r="M169" i="4"/>
  <c r="M168" i="4"/>
  <c r="M167" i="4"/>
  <c r="M166" i="4"/>
  <c r="M165" i="4"/>
  <c r="M164" i="4"/>
  <c r="M163" i="4"/>
  <c r="M161" i="4"/>
  <c r="M160" i="4"/>
  <c r="M158" i="4"/>
  <c r="M157" i="4"/>
  <c r="M154" i="4"/>
  <c r="M151" i="4"/>
  <c r="M149" i="4"/>
  <c r="M145" i="4"/>
  <c r="M142" i="4"/>
  <c r="M137" i="4"/>
  <c r="M134" i="4"/>
  <c r="M133" i="4"/>
  <c r="M132" i="4"/>
  <c r="M131" i="4"/>
  <c r="M130" i="4"/>
  <c r="M129" i="4"/>
  <c r="M128" i="4"/>
  <c r="M126" i="4"/>
  <c r="M125" i="4"/>
  <c r="M122" i="4"/>
  <c r="M120" i="4"/>
  <c r="M118" i="4"/>
  <c r="M112" i="4"/>
  <c r="M111" i="4"/>
  <c r="M110" i="4"/>
  <c r="M108" i="4"/>
  <c r="M105" i="4"/>
  <c r="M102" i="4"/>
  <c r="M94" i="4"/>
  <c r="M91" i="4"/>
  <c r="M87" i="4"/>
  <c r="M85" i="4"/>
  <c r="M81" i="4"/>
  <c r="M77" i="4"/>
  <c r="M76" i="4"/>
  <c r="M75" i="4"/>
  <c r="M68" i="4"/>
  <c r="M64" i="4"/>
  <c r="M61" i="4"/>
  <c r="M55" i="4"/>
  <c r="M53" i="4"/>
  <c r="M45" i="4"/>
  <c r="M44" i="4"/>
  <c r="M40" i="4"/>
  <c r="M39" i="4"/>
  <c r="M38" i="4"/>
  <c r="M34" i="4"/>
  <c r="M32" i="4"/>
  <c r="M30" i="4"/>
  <c r="M26" i="4"/>
  <c r="M20" i="4"/>
  <c r="M17" i="4"/>
  <c r="M13" i="4"/>
  <c r="M9" i="4"/>
  <c r="M4" i="4"/>
  <c r="M2" i="4"/>
  <c r="M369" i="3"/>
  <c r="M367" i="3"/>
  <c r="M366" i="3"/>
  <c r="M363" i="3"/>
  <c r="M352" i="3"/>
  <c r="M347" i="3"/>
  <c r="M346" i="3"/>
  <c r="M340" i="3"/>
  <c r="M336" i="3"/>
  <c r="M332" i="3"/>
  <c r="M329" i="3"/>
  <c r="M327" i="3"/>
  <c r="M326" i="3"/>
  <c r="M325" i="3"/>
  <c r="M322" i="3"/>
  <c r="M321" i="3"/>
  <c r="M319" i="3"/>
  <c r="M317" i="3"/>
  <c r="M316" i="3"/>
  <c r="M309" i="3"/>
  <c r="M308" i="3"/>
  <c r="M307" i="3"/>
  <c r="M304" i="3"/>
  <c r="M303" i="3"/>
  <c r="M299" i="3"/>
  <c r="M295" i="3"/>
  <c r="M294" i="3"/>
  <c r="M292" i="3"/>
  <c r="M287" i="3"/>
  <c r="M286" i="3"/>
  <c r="M279" i="3"/>
  <c r="M272" i="3"/>
  <c r="M269" i="3"/>
  <c r="M261" i="3"/>
  <c r="M257" i="3"/>
  <c r="M256" i="3"/>
  <c r="M252" i="3"/>
  <c r="M251" i="3"/>
  <c r="M250" i="3"/>
  <c r="M249" i="3"/>
  <c r="M247" i="3"/>
  <c r="M246" i="3"/>
  <c r="M245" i="3"/>
  <c r="M241" i="3"/>
  <c r="M239" i="3"/>
  <c r="M224" i="3"/>
  <c r="M221" i="3"/>
  <c r="M220" i="3"/>
  <c r="M219" i="3"/>
  <c r="M218" i="3"/>
  <c r="M215" i="3"/>
  <c r="M197" i="3"/>
  <c r="M196" i="3"/>
  <c r="M194" i="3"/>
  <c r="M189" i="3"/>
  <c r="M173" i="3"/>
  <c r="M169" i="3"/>
  <c r="M166" i="3"/>
  <c r="M160" i="3"/>
  <c r="M159" i="3"/>
  <c r="M155" i="3"/>
  <c r="M145" i="3"/>
  <c r="M144" i="3"/>
  <c r="M142" i="3"/>
  <c r="M138" i="3"/>
  <c r="M137" i="3"/>
  <c r="M133" i="3"/>
  <c r="M130" i="3"/>
  <c r="M119" i="3"/>
  <c r="M115" i="3"/>
  <c r="M113" i="3"/>
  <c r="M108" i="3"/>
  <c r="M87" i="3"/>
  <c r="M82" i="3"/>
  <c r="M80" i="3"/>
  <c r="M78" i="3"/>
  <c r="M72" i="3"/>
  <c r="M62" i="3"/>
  <c r="M55" i="3"/>
  <c r="M54" i="3"/>
  <c r="M22" i="3"/>
  <c r="M21" i="3"/>
  <c r="M20" i="3"/>
  <c r="M19" i="3"/>
  <c r="M18" i="3"/>
  <c r="M17" i="3"/>
  <c r="M15" i="3"/>
  <c r="M14" i="3"/>
  <c r="M12" i="3"/>
  <c r="M10" i="3"/>
  <c r="M7" i="3"/>
  <c r="M6" i="3"/>
  <c r="M3" i="3"/>
  <c r="L15" i="9"/>
  <c r="L31" i="9"/>
  <c r="L32" i="9"/>
  <c r="L29" i="11" l="1"/>
  <c r="K29" i="11" s="1"/>
  <c r="L19" i="11"/>
  <c r="L17" i="11"/>
  <c r="K17" i="11"/>
  <c r="L14" i="11"/>
  <c r="K15" i="11"/>
  <c r="L11" i="11"/>
  <c r="K12" i="11"/>
  <c r="L8" i="11"/>
  <c r="D8" i="11"/>
  <c r="K16" i="11"/>
  <c r="K28" i="11"/>
  <c r="K22" i="11"/>
  <c r="K21" i="11"/>
  <c r="K3" i="11"/>
  <c r="K2" i="11"/>
  <c r="L286" i="10"/>
  <c r="K290" i="10"/>
  <c r="L289" i="10"/>
  <c r="K288" i="10"/>
  <c r="L274" i="10"/>
  <c r="L270" i="10"/>
  <c r="L268" i="10"/>
  <c r="L264" i="10"/>
  <c r="L262" i="10"/>
  <c r="L261" i="10"/>
  <c r="L259" i="10"/>
  <c r="L253" i="10"/>
  <c r="L252" i="10"/>
  <c r="L250" i="10"/>
  <c r="K251" i="10"/>
  <c r="L246" i="10"/>
  <c r="K247" i="10"/>
  <c r="L231" i="10"/>
  <c r="L227" i="10"/>
  <c r="L225" i="10"/>
  <c r="L222" i="10"/>
  <c r="L215" i="10"/>
  <c r="L213" i="10"/>
  <c r="L211" i="10"/>
  <c r="K212" i="10"/>
  <c r="L169" i="10"/>
  <c r="K170" i="10"/>
  <c r="L164" i="10"/>
  <c r="L158" i="10"/>
  <c r="L155" i="10"/>
  <c r="K156" i="10"/>
  <c r="L87" i="10"/>
  <c r="K88" i="10"/>
  <c r="L74" i="10"/>
  <c r="L67" i="10"/>
  <c r="L58" i="10"/>
  <c r="L53" i="10"/>
  <c r="L61" i="10"/>
  <c r="L45" i="10"/>
  <c r="K41" i="10"/>
  <c r="L38" i="10"/>
  <c r="L36" i="10"/>
  <c r="L34" i="10"/>
  <c r="K30" i="10"/>
  <c r="L24" i="10"/>
  <c r="L22" i="10"/>
  <c r="L18" i="10"/>
  <c r="L17" i="10"/>
  <c r="L16" i="10"/>
  <c r="L15" i="10"/>
  <c r="L14" i="10"/>
  <c r="K3" i="10"/>
  <c r="L355" i="9"/>
  <c r="L353" i="9"/>
  <c r="L351" i="9"/>
  <c r="K352" i="9"/>
  <c r="K350" i="9"/>
  <c r="L337" i="9"/>
  <c r="L330" i="9"/>
  <c r="L326" i="9"/>
  <c r="L322" i="9"/>
  <c r="L320" i="9"/>
  <c r="L314" i="9"/>
  <c r="L293" i="9"/>
  <c r="L290" i="9"/>
  <c r="K289" i="9"/>
  <c r="K287" i="9"/>
  <c r="L282" i="9"/>
  <c r="K262" i="9"/>
  <c r="L277" i="9"/>
  <c r="K278" i="9"/>
  <c r="L268" i="9"/>
  <c r="L265" i="9"/>
  <c r="L264" i="9"/>
  <c r="M3" i="11" l="1"/>
  <c r="K263" i="9"/>
  <c r="K30" i="11"/>
  <c r="K31" i="11" s="1"/>
  <c r="K23" i="11"/>
  <c r="K20" i="11"/>
  <c r="K13" i="11"/>
  <c r="K4" i="11"/>
  <c r="M4" i="11" s="1"/>
  <c r="K18" i="11"/>
  <c r="K292" i="10"/>
  <c r="L291" i="10"/>
  <c r="L287" i="10"/>
  <c r="K228" i="10"/>
  <c r="K214" i="10"/>
  <c r="L52" i="10"/>
  <c r="K42" i="10"/>
  <c r="L40" i="10"/>
  <c r="K31" i="10"/>
  <c r="K32" i="10" s="1"/>
  <c r="K33" i="10" s="1"/>
  <c r="L29" i="10"/>
  <c r="L2" i="10"/>
  <c r="K32" i="11" l="1"/>
  <c r="K24" i="11"/>
  <c r="K5" i="11"/>
  <c r="K43" i="10"/>
  <c r="M5" i="11" l="1"/>
  <c r="K25" i="11"/>
  <c r="K26" i="11" s="1"/>
  <c r="K6" i="11"/>
  <c r="M6" i="11" s="1"/>
  <c r="K44" i="10"/>
  <c r="K27" i="11" l="1"/>
  <c r="L255" i="9" l="1"/>
  <c r="L252" i="9"/>
  <c r="L247" i="9"/>
  <c r="L242" i="9"/>
  <c r="L220" i="9"/>
  <c r="L219" i="9"/>
  <c r="L207" i="9"/>
  <c r="L206" i="9"/>
  <c r="L202" i="9"/>
  <c r="L201" i="9"/>
  <c r="L200" i="9"/>
  <c r="L199" i="9"/>
  <c r="L196" i="9"/>
  <c r="L191" i="9"/>
  <c r="L189" i="9"/>
  <c r="K190" i="9"/>
  <c r="L184" i="9"/>
  <c r="L182" i="9"/>
  <c r="L181" i="9"/>
  <c r="L179" i="9"/>
  <c r="L178" i="9"/>
  <c r="L159" i="9"/>
  <c r="L155" i="9"/>
  <c r="L139" i="9"/>
  <c r="K138" i="9"/>
  <c r="L137" i="9"/>
  <c r="L84" i="9"/>
  <c r="L79" i="9"/>
  <c r="L75" i="9"/>
  <c r="L71" i="9"/>
  <c r="L70" i="9"/>
  <c r="L66" i="9"/>
  <c r="L61" i="9"/>
  <c r="L63" i="9"/>
  <c r="L59" i="9"/>
  <c r="K60" i="9"/>
  <c r="M60" i="9" s="1"/>
  <c r="L349" i="9"/>
  <c r="L288" i="9"/>
  <c r="L286" i="9"/>
  <c r="L261" i="9"/>
  <c r="L54" i="9"/>
  <c r="L52" i="9"/>
  <c r="L47" i="9"/>
  <c r="L45" i="9"/>
  <c r="K44" i="9"/>
  <c r="M44" i="9" s="1"/>
  <c r="L30" i="9"/>
  <c r="L25" i="9"/>
  <c r="L8" i="9"/>
  <c r="L5" i="9"/>
  <c r="L4" i="9"/>
  <c r="K3" i="9"/>
  <c r="L2" i="9"/>
  <c r="K255" i="8"/>
  <c r="L254" i="8"/>
  <c r="K253" i="8"/>
  <c r="L246" i="8"/>
  <c r="L243" i="8"/>
  <c r="L236" i="8"/>
  <c r="L235" i="8"/>
  <c r="L225" i="8"/>
  <c r="L224" i="8"/>
  <c r="L223" i="8"/>
  <c r="L220" i="8"/>
  <c r="K221" i="8"/>
  <c r="L210" i="8"/>
  <c r="L209" i="8"/>
  <c r="L208" i="8"/>
  <c r="L207" i="8"/>
  <c r="L206" i="8"/>
  <c r="L201" i="8"/>
  <c r="L197" i="8"/>
  <c r="L191" i="8"/>
  <c r="L189" i="8"/>
  <c r="L183" i="8"/>
  <c r="L181" i="8"/>
  <c r="K182" i="8"/>
  <c r="L174" i="8"/>
  <c r="L161" i="8"/>
  <c r="L151" i="8"/>
  <c r="L152" i="8"/>
  <c r="L156" i="8"/>
  <c r="L158" i="8"/>
  <c r="L157" i="8"/>
  <c r="L135" i="8"/>
  <c r="K136" i="8"/>
  <c r="L128" i="8"/>
  <c r="L132" i="8"/>
  <c r="L130" i="8"/>
  <c r="L127" i="8"/>
  <c r="L124" i="8"/>
  <c r="L123" i="8"/>
  <c r="L122" i="8"/>
  <c r="L121" i="8"/>
  <c r="L120" i="8"/>
  <c r="K119" i="8"/>
  <c r="L118" i="8"/>
  <c r="L114" i="8"/>
  <c r="L111" i="8"/>
  <c r="L107" i="8"/>
  <c r="L102" i="8"/>
  <c r="L101" i="8"/>
  <c r="L94" i="8"/>
  <c r="L95" i="8"/>
  <c r="L82" i="8"/>
  <c r="L80" i="8"/>
  <c r="L78" i="8"/>
  <c r="L77" i="8"/>
  <c r="L76" i="8"/>
  <c r="L75" i="8"/>
  <c r="L39" i="8"/>
  <c r="L38" i="8"/>
  <c r="L56" i="8"/>
  <c r="L49" i="8"/>
  <c r="L48" i="8"/>
  <c r="L47" i="8"/>
  <c r="L46" i="8"/>
  <c r="L35" i="8"/>
  <c r="L30" i="8"/>
  <c r="L33" i="8"/>
  <c r="L24" i="8"/>
  <c r="L23" i="8"/>
  <c r="L18" i="8"/>
  <c r="L15" i="8"/>
  <c r="L14" i="8"/>
  <c r="L11" i="8"/>
  <c r="L7" i="8"/>
  <c r="L6" i="8"/>
  <c r="L4" i="8"/>
  <c r="K3" i="8"/>
  <c r="L2" i="8"/>
  <c r="L530" i="7"/>
  <c r="L524" i="7"/>
  <c r="L523" i="7"/>
  <c r="L519" i="7"/>
  <c r="L513" i="7"/>
  <c r="L490" i="7"/>
  <c r="L510" i="7"/>
  <c r="L506" i="7"/>
  <c r="L504" i="7"/>
  <c r="L500" i="7"/>
  <c r="L497" i="7"/>
  <c r="L488" i="7"/>
  <c r="L485" i="7"/>
  <c r="L484" i="7"/>
  <c r="L479" i="7"/>
  <c r="L475" i="7"/>
  <c r="L470" i="7"/>
  <c r="K471" i="7"/>
  <c r="K472" i="7" s="1"/>
  <c r="L467" i="7"/>
  <c r="K463" i="7"/>
  <c r="L462" i="7"/>
  <c r="L461" i="7"/>
  <c r="L456" i="7"/>
  <c r="L370" i="7"/>
  <c r="L372" i="7"/>
  <c r="L371" i="7"/>
  <c r="L366" i="7"/>
  <c r="K365" i="7"/>
  <c r="L364" i="7"/>
  <c r="L360" i="7"/>
  <c r="L355" i="7"/>
  <c r="L350" i="7"/>
  <c r="L336" i="7"/>
  <c r="L335" i="7"/>
  <c r="L332" i="7"/>
  <c r="L331" i="7"/>
  <c r="L326" i="7"/>
  <c r="K327" i="7"/>
  <c r="K329" i="7"/>
  <c r="K325" i="7"/>
  <c r="L324" i="7"/>
  <c r="L304" i="7"/>
  <c r="L139" i="8"/>
  <c r="L138" i="8"/>
  <c r="K293" i="7"/>
  <c r="K294" i="7" s="1"/>
  <c r="L292" i="7"/>
  <c r="L290" i="7"/>
  <c r="L287" i="7"/>
  <c r="L285" i="7"/>
  <c r="L282" i="7"/>
  <c r="L281" i="7"/>
  <c r="L280" i="7"/>
  <c r="L277" i="7"/>
  <c r="K277" i="7" s="1"/>
  <c r="L274" i="7"/>
  <c r="L270" i="7"/>
  <c r="L267" i="7"/>
  <c r="L172" i="9"/>
  <c r="L171" i="9"/>
  <c r="L170" i="9"/>
  <c r="L266" i="7"/>
  <c r="L262" i="7"/>
  <c r="L253" i="7"/>
  <c r="L240" i="7"/>
  <c r="L232" i="7"/>
  <c r="L227" i="7"/>
  <c r="L218" i="7"/>
  <c r="L201" i="7"/>
  <c r="L200" i="7"/>
  <c r="L194" i="7"/>
  <c r="K195" i="7"/>
  <c r="K196" i="7" s="1"/>
  <c r="L189" i="7"/>
  <c r="L186" i="7"/>
  <c r="L181" i="7"/>
  <c r="L177" i="7"/>
  <c r="L176" i="7"/>
  <c r="L174" i="7"/>
  <c r="L66" i="8"/>
  <c r="L65" i="8"/>
  <c r="L62" i="8"/>
  <c r="L61" i="8"/>
  <c r="K173" i="7"/>
  <c r="L172" i="7"/>
  <c r="L161" i="7"/>
  <c r="L155" i="7"/>
  <c r="L151" i="7"/>
  <c r="L146" i="7"/>
  <c r="L144" i="7"/>
  <c r="L133" i="7"/>
  <c r="L132" i="7"/>
  <c r="L116" i="7"/>
  <c r="L115" i="7"/>
  <c r="L114" i="7"/>
  <c r="L103" i="7"/>
  <c r="L89" i="7"/>
  <c r="K87" i="7"/>
  <c r="L86" i="7"/>
  <c r="L67" i="7"/>
  <c r="L62" i="7"/>
  <c r="L48" i="7"/>
  <c r="L34" i="7"/>
  <c r="L14" i="7"/>
  <c r="L15" i="7"/>
  <c r="L13" i="7"/>
  <c r="L12" i="7"/>
  <c r="L11" i="7"/>
  <c r="L8" i="7"/>
  <c r="L6" i="7"/>
  <c r="L4" i="7"/>
  <c r="K3" i="7"/>
  <c r="L2" i="7"/>
  <c r="L143" i="6"/>
  <c r="L142" i="6"/>
  <c r="L139" i="6"/>
  <c r="L134" i="6"/>
  <c r="K133" i="6"/>
  <c r="L132" i="6"/>
  <c r="L130" i="6"/>
  <c r="K131" i="6"/>
  <c r="K135" i="6"/>
  <c r="L126" i="6"/>
  <c r="L119" i="6"/>
  <c r="L124" i="6"/>
  <c r="L123" i="6"/>
  <c r="L122" i="6"/>
  <c r="L121" i="6"/>
  <c r="L120" i="6"/>
  <c r="L118" i="6"/>
  <c r="L117" i="6"/>
  <c r="L116" i="6"/>
  <c r="L115" i="6"/>
  <c r="L112" i="6"/>
  <c r="K113" i="6"/>
  <c r="K111" i="6"/>
  <c r="L110" i="6"/>
  <c r="L106" i="6"/>
  <c r="L105" i="6"/>
  <c r="L101" i="6"/>
  <c r="L100" i="6"/>
  <c r="L83" i="6"/>
  <c r="L81" i="6"/>
  <c r="L76" i="6"/>
  <c r="L75" i="6"/>
  <c r="L73" i="6"/>
  <c r="L72" i="6"/>
  <c r="L69" i="6"/>
  <c r="L67" i="6"/>
  <c r="L64" i="6"/>
  <c r="L62" i="6"/>
  <c r="L56" i="6"/>
  <c r="L55" i="6"/>
  <c r="L51" i="6"/>
  <c r="L47" i="6"/>
  <c r="L40" i="6"/>
  <c r="L38" i="6"/>
  <c r="L37" i="6"/>
  <c r="L36" i="6"/>
  <c r="L31" i="6"/>
  <c r="L30" i="6"/>
  <c r="L29" i="6"/>
  <c r="L26" i="6"/>
  <c r="L21" i="6"/>
  <c r="L20" i="6"/>
  <c r="L2" i="6"/>
  <c r="L17" i="5"/>
  <c r="K17" i="5"/>
  <c r="K18" i="5" s="1"/>
  <c r="L15" i="5"/>
  <c r="K15" i="5" s="1"/>
  <c r="K16" i="5" s="1"/>
  <c r="L13" i="5"/>
  <c r="K13" i="5" s="1"/>
  <c r="K12" i="5"/>
  <c r="K11" i="5"/>
  <c r="L11" i="5"/>
  <c r="K10" i="5"/>
  <c r="K9" i="5"/>
  <c r="K8" i="5"/>
  <c r="L9" i="5"/>
  <c r="L8" i="5"/>
  <c r="L6" i="5"/>
  <c r="K6" i="5" s="1"/>
  <c r="L130" i="9"/>
  <c r="L128" i="9"/>
  <c r="L124" i="9"/>
  <c r="L116" i="9"/>
  <c r="L119" i="9"/>
  <c r="L110" i="9"/>
  <c r="L108" i="9"/>
  <c r="L100" i="9"/>
  <c r="L101" i="9"/>
  <c r="L94" i="9"/>
  <c r="L4" i="5"/>
  <c r="K4" i="5"/>
  <c r="L2" i="5"/>
  <c r="K2" i="5" s="1"/>
  <c r="L315" i="4"/>
  <c r="L314" i="4"/>
  <c r="L313" i="4"/>
  <c r="L311" i="4"/>
  <c r="L309" i="4"/>
  <c r="L306" i="4"/>
  <c r="L305" i="4"/>
  <c r="L297" i="4"/>
  <c r="L302" i="4"/>
  <c r="L300" i="4"/>
  <c r="L292" i="4"/>
  <c r="L290" i="4"/>
  <c r="L281" i="4"/>
  <c r="L277" i="4"/>
  <c r="L276" i="4"/>
  <c r="L274" i="4"/>
  <c r="L272" i="4"/>
  <c r="L269" i="4"/>
  <c r="L266" i="4"/>
  <c r="L262" i="4"/>
  <c r="L261" i="4"/>
  <c r="L260" i="4"/>
  <c r="L259" i="4"/>
  <c r="L256" i="4"/>
  <c r="L255" i="4"/>
  <c r="L254" i="4"/>
  <c r="L253" i="4"/>
  <c r="L250" i="4"/>
  <c r="L249" i="4"/>
  <c r="L246" i="4"/>
  <c r="L240" i="4"/>
  <c r="L236" i="4"/>
  <c r="L233" i="4"/>
  <c r="L211" i="4"/>
  <c r="L210" i="4"/>
  <c r="L209" i="4"/>
  <c r="L208" i="4"/>
  <c r="L203" i="4"/>
  <c r="L202" i="4"/>
  <c r="L201" i="4"/>
  <c r="L200" i="4"/>
  <c r="L199" i="4"/>
  <c r="L198" i="4"/>
  <c r="L191" i="4"/>
  <c r="L190" i="4"/>
  <c r="L189" i="4"/>
  <c r="L186" i="4"/>
  <c r="L185" i="4"/>
  <c r="L180" i="4"/>
  <c r="L179" i="4"/>
  <c r="L177" i="4"/>
  <c r="L173" i="4"/>
  <c r="L171" i="4"/>
  <c r="L161" i="4"/>
  <c r="L160" i="4"/>
  <c r="L157" i="4"/>
  <c r="L154" i="4"/>
  <c r="L151" i="4"/>
  <c r="L149" i="4"/>
  <c r="L185" i="10"/>
  <c r="L184" i="10"/>
  <c r="L183" i="10"/>
  <c r="L182" i="10"/>
  <c r="L145" i="4"/>
  <c r="L142" i="4"/>
  <c r="L122" i="4"/>
  <c r="L120" i="4"/>
  <c r="L118" i="4"/>
  <c r="L112" i="4"/>
  <c r="L111" i="4"/>
  <c r="L110" i="4"/>
  <c r="L108" i="4"/>
  <c r="L105" i="4"/>
  <c r="L102" i="4"/>
  <c r="L94" i="4"/>
  <c r="L91" i="4"/>
  <c r="L87" i="4"/>
  <c r="L85" i="4"/>
  <c r="L81" i="4"/>
  <c r="L77" i="4"/>
  <c r="L76" i="4"/>
  <c r="L75" i="4"/>
  <c r="L68" i="4"/>
  <c r="L64" i="4"/>
  <c r="L252" i="8" l="1"/>
  <c r="L251" i="8"/>
  <c r="L244" i="8"/>
  <c r="K190" i="8"/>
  <c r="K137" i="8"/>
  <c r="L529" i="7"/>
  <c r="K278" i="7"/>
  <c r="K473" i="7"/>
  <c r="K369" i="7"/>
  <c r="L368" i="7"/>
  <c r="L328" i="7"/>
  <c r="K295" i="7"/>
  <c r="K197" i="7"/>
  <c r="K7" i="5"/>
  <c r="K14" i="5"/>
  <c r="K5" i="5"/>
  <c r="K3" i="5"/>
  <c r="K296" i="7" l="1"/>
  <c r="K198" i="7"/>
  <c r="K297" i="7" l="1"/>
  <c r="K298" i="7" l="1"/>
  <c r="K299" i="7" l="1"/>
  <c r="K300" i="7" l="1"/>
  <c r="K301" i="7" l="1"/>
  <c r="K302" i="7" l="1"/>
  <c r="K303" i="7" l="1"/>
  <c r="L61" i="4" l="1"/>
  <c r="L55" i="4"/>
  <c r="L53" i="4"/>
  <c r="L45" i="4"/>
  <c r="L44" i="4"/>
  <c r="L40" i="4"/>
  <c r="L39" i="4"/>
  <c r="L38" i="4"/>
  <c r="L34" i="4"/>
  <c r="L32" i="4"/>
  <c r="L30" i="4"/>
  <c r="L20" i="4"/>
  <c r="L17" i="4"/>
  <c r="L13" i="4"/>
  <c r="L9" i="4"/>
  <c r="L2" i="4"/>
  <c r="L369" i="3"/>
  <c r="L367" i="3"/>
  <c r="L366" i="3"/>
  <c r="L352" i="3"/>
  <c r="L347" i="3"/>
  <c r="L346" i="3"/>
  <c r="L340" i="3"/>
  <c r="L336" i="3"/>
  <c r="L332" i="3"/>
  <c r="L329" i="3"/>
  <c r="L327" i="3"/>
  <c r="L325" i="3"/>
  <c r="L326" i="3"/>
  <c r="L322" i="3"/>
  <c r="L321" i="3"/>
  <c r="L319" i="3"/>
  <c r="L317" i="3"/>
  <c r="L316" i="3"/>
  <c r="L309" i="3"/>
  <c r="L308" i="3"/>
  <c r="L307" i="3"/>
  <c r="L304" i="3"/>
  <c r="L303" i="3"/>
  <c r="L299" i="3"/>
  <c r="L294" i="3"/>
  <c r="L292" i="3"/>
  <c r="L287" i="3"/>
  <c r="L286" i="3"/>
  <c r="L279" i="3"/>
  <c r="L272" i="3"/>
  <c r="L269" i="3"/>
  <c r="L256" i="3"/>
  <c r="L261" i="3"/>
  <c r="L257" i="3" l="1"/>
  <c r="L252" i="3"/>
  <c r="L128" i="4"/>
  <c r="L126" i="4"/>
  <c r="L251" i="3"/>
  <c r="L247" i="3"/>
  <c r="L246" i="3"/>
  <c r="L245" i="3"/>
  <c r="L239" i="3"/>
  <c r="L224" i="3"/>
  <c r="L221" i="3"/>
  <c r="L220" i="3"/>
  <c r="L219" i="3"/>
  <c r="L218" i="3"/>
  <c r="L215" i="3"/>
  <c r="L197" i="3"/>
  <c r="L196" i="3"/>
  <c r="L194" i="3"/>
  <c r="L189" i="3"/>
  <c r="L173" i="3"/>
  <c r="L169" i="3"/>
  <c r="L166" i="3"/>
  <c r="L160" i="3"/>
  <c r="L159" i="3"/>
  <c r="L155" i="3"/>
  <c r="L144" i="3"/>
  <c r="L142" i="3"/>
  <c r="L137" i="3"/>
  <c r="L133" i="3"/>
  <c r="L130" i="3"/>
  <c r="L119" i="3"/>
  <c r="L115" i="3"/>
  <c r="L113" i="3"/>
  <c r="L108" i="3"/>
  <c r="L87" i="3"/>
  <c r="L82" i="3"/>
  <c r="L80" i="3"/>
  <c r="L15" i="6"/>
  <c r="L78" i="3"/>
  <c r="L72" i="3"/>
  <c r="L62" i="3"/>
  <c r="L55" i="3"/>
  <c r="L54" i="3"/>
  <c r="L18" i="3"/>
  <c r="L19" i="3"/>
  <c r="L20" i="3"/>
  <c r="L21" i="3"/>
  <c r="L22" i="3"/>
  <c r="L17" i="3"/>
  <c r="L15" i="3"/>
  <c r="L14" i="3"/>
  <c r="L12" i="3"/>
  <c r="L10" i="3"/>
  <c r="L6" i="3"/>
  <c r="L3" i="3"/>
  <c r="L922" i="2"/>
  <c r="L918" i="2"/>
  <c r="L912" i="2"/>
  <c r="L909" i="2"/>
  <c r="L900" i="2"/>
  <c r="L898" i="2"/>
  <c r="L896" i="2"/>
  <c r="L892" i="2"/>
  <c r="L884" i="2"/>
  <c r="L882" i="2"/>
  <c r="L877" i="2"/>
  <c r="L876" i="2"/>
  <c r="L875" i="2"/>
  <c r="L871" i="2"/>
  <c r="L868" i="2"/>
  <c r="L867" i="2"/>
  <c r="L863" i="2"/>
  <c r="L852" i="2"/>
  <c r="L825" i="2"/>
  <c r="L823" i="2"/>
  <c r="L817" i="2"/>
  <c r="L813" i="2"/>
  <c r="L769" i="2"/>
  <c r="L757" i="2"/>
  <c r="L754" i="2"/>
  <c r="L741" i="2"/>
  <c r="L449" i="7"/>
  <c r="L405" i="7"/>
  <c r="L404" i="7"/>
  <c r="L382" i="7"/>
  <c r="L381" i="7"/>
  <c r="L739" i="2"/>
  <c r="L738" i="2"/>
  <c r="L732" i="2"/>
  <c r="L712" i="2"/>
  <c r="L707" i="2"/>
  <c r="L688" i="2"/>
  <c r="L685" i="2"/>
  <c r="L678" i="2"/>
  <c r="L622" i="2"/>
  <c r="L618" i="2"/>
  <c r="L617" i="2"/>
  <c r="L616" i="2"/>
  <c r="L601" i="2"/>
  <c r="L593" i="2"/>
  <c r="L590" i="2"/>
  <c r="L589" i="2"/>
  <c r="L586" i="2"/>
  <c r="L585" i="2"/>
  <c r="L577" i="2"/>
  <c r="L555" i="2"/>
  <c r="L542" i="2"/>
  <c r="L540" i="2"/>
  <c r="L532" i="2"/>
  <c r="L229" i="10"/>
  <c r="L528" i="2"/>
  <c r="L102" i="6"/>
  <c r="L515" i="1"/>
  <c r="L517" i="2"/>
  <c r="L516" i="2"/>
  <c r="L97" i="6"/>
  <c r="L94" i="6"/>
  <c r="L91" i="6"/>
  <c r="L506" i="2"/>
  <c r="L505" i="2"/>
  <c r="L320" i="7"/>
  <c r="L319" i="7"/>
  <c r="L169" i="8"/>
  <c r="L167" i="8"/>
  <c r="L165" i="8"/>
  <c r="L502" i="2"/>
  <c r="L220" i="10"/>
  <c r="L163" i="4"/>
  <c r="L219" i="10"/>
  <c r="L217" i="10"/>
  <c r="K217" i="10" s="1"/>
  <c r="K218" i="10" s="1"/>
  <c r="L499" i="2"/>
  <c r="L486" i="2"/>
  <c r="L478" i="2"/>
  <c r="L475" i="2"/>
  <c r="L468" i="2"/>
  <c r="L466" i="2"/>
  <c r="L463" i="2"/>
  <c r="L456" i="2"/>
  <c r="L427" i="2"/>
  <c r="L426" i="2"/>
  <c r="L424" i="2"/>
  <c r="L421" i="2"/>
  <c r="L420" i="2"/>
  <c r="L418" i="2"/>
  <c r="L405" i="2"/>
  <c r="L397" i="2"/>
  <c r="L379" i="2"/>
  <c r="L342" i="2"/>
  <c r="L301" i="2"/>
  <c r="L291" i="2"/>
  <c r="L287" i="2"/>
  <c r="L144" i="10"/>
  <c r="L281" i="2"/>
  <c r="L140" i="10"/>
  <c r="L139" i="10"/>
  <c r="L130" i="10"/>
  <c r="L124" i="10"/>
  <c r="L112" i="10"/>
  <c r="L107" i="10"/>
  <c r="L274" i="2"/>
  <c r="L273" i="2"/>
  <c r="L261" i="2"/>
  <c r="L254" i="2"/>
  <c r="L102" i="10"/>
  <c r="L100" i="10"/>
  <c r="L99" i="10"/>
  <c r="L91" i="10"/>
  <c r="L90" i="10"/>
  <c r="L234" i="2"/>
  <c r="L213" i="2"/>
  <c r="L211" i="2"/>
  <c r="L199" i="2"/>
  <c r="L198" i="2"/>
  <c r="L84" i="10"/>
  <c r="L83" i="10"/>
  <c r="K83" i="10" s="1"/>
  <c r="L193" i="2"/>
  <c r="L186" i="2"/>
  <c r="L172" i="2"/>
  <c r="L170" i="2"/>
  <c r="L128" i="2"/>
  <c r="L121" i="2"/>
  <c r="L116" i="2"/>
  <c r="L105" i="2"/>
  <c r="L84" i="2"/>
  <c r="L83" i="2"/>
  <c r="L82" i="2"/>
  <c r="L76" i="2"/>
  <c r="L73" i="2"/>
  <c r="L68" i="2"/>
  <c r="L66" i="2"/>
  <c r="L54" i="2"/>
  <c r="L51" i="2"/>
  <c r="L18" i="2"/>
  <c r="L10" i="2"/>
  <c r="L746" i="1"/>
  <c r="L730" i="1"/>
  <c r="L726" i="1"/>
  <c r="L724" i="1"/>
  <c r="L845" i="2"/>
  <c r="L843" i="2"/>
  <c r="L718" i="1"/>
  <c r="L716" i="1"/>
  <c r="L835" i="2"/>
  <c r="L643" i="1"/>
  <c r="L625" i="1"/>
  <c r="L453" i="7"/>
  <c r="L451" i="7"/>
  <c r="L623" i="1"/>
  <c r="L609" i="1"/>
  <c r="L729" i="2"/>
  <c r="L605" i="1"/>
  <c r="L726" i="2"/>
  <c r="L591" i="1"/>
  <c r="K267" i="10"/>
  <c r="L266" i="10"/>
  <c r="L696" i="2"/>
  <c r="L701" i="2" l="1"/>
  <c r="L698" i="2"/>
  <c r="L569" i="1"/>
  <c r="L672" i="2"/>
  <c r="L671" i="2"/>
  <c r="L539" i="1"/>
  <c r="L529" i="1"/>
  <c r="L437" i="1"/>
  <c r="L175" i="10"/>
  <c r="L136" i="4"/>
  <c r="L173" i="10"/>
  <c r="L414" i="2"/>
  <c r="L412" i="2"/>
  <c r="L411" i="2"/>
  <c r="L397" i="1"/>
  <c r="L349" i="2"/>
  <c r="L348" i="2"/>
  <c r="L361" i="1"/>
  <c r="L335" i="2"/>
  <c r="L359" i="1"/>
  <c r="L327" i="2"/>
  <c r="L319" i="2"/>
  <c r="L76" i="1"/>
  <c r="L123" i="1"/>
  <c r="K57" i="1"/>
  <c r="M3" i="1"/>
  <c r="J715" i="2" l="1"/>
  <c r="J695" i="2"/>
  <c r="J557" i="2"/>
  <c r="J507" i="1"/>
  <c r="J150" i="8"/>
  <c r="D151" i="8" l="1"/>
  <c r="K150" i="8"/>
  <c r="D558" i="2"/>
  <c r="J558" i="2" s="1"/>
  <c r="D559" i="2" s="1"/>
  <c r="J559" i="2" s="1"/>
  <c r="K557" i="2"/>
  <c r="K558" i="2" s="1"/>
  <c r="D716" i="2"/>
  <c r="J716" i="2" s="1"/>
  <c r="K715" i="2"/>
  <c r="K716" i="2" s="1"/>
  <c r="D696" i="2"/>
  <c r="J696" i="2" s="1"/>
  <c r="K695" i="2"/>
  <c r="D508" i="1"/>
  <c r="J508" i="1" s="1"/>
  <c r="K507" i="1"/>
  <c r="K508" i="1" s="1"/>
  <c r="J257" i="3"/>
  <c r="J429" i="2"/>
  <c r="J457" i="1"/>
  <c r="J136" i="4"/>
  <c r="J2" i="11"/>
  <c r="D3" i="11" s="1"/>
  <c r="J166" i="1"/>
  <c r="K166" i="1" s="1"/>
  <c r="K167" i="1" s="1"/>
  <c r="J717" i="2" l="1"/>
  <c r="D718" i="2" s="1"/>
  <c r="M716" i="2"/>
  <c r="D509" i="1"/>
  <c r="J509" i="1" s="1"/>
  <c r="D510" i="1" s="1"/>
  <c r="J510" i="1" s="1"/>
  <c r="M508" i="1"/>
  <c r="K168" i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D258" i="3"/>
  <c r="J258" i="3" s="1"/>
  <c r="D259" i="3" s="1"/>
  <c r="K257" i="3"/>
  <c r="K258" i="3" s="1"/>
  <c r="D430" i="2"/>
  <c r="K429" i="2"/>
  <c r="K430" i="2" s="1"/>
  <c r="M558" i="2"/>
  <c r="K559" i="2"/>
  <c r="K560" i="2" s="1"/>
  <c r="D560" i="2"/>
  <c r="J560" i="2" s="1"/>
  <c r="D137" i="4"/>
  <c r="J137" i="4" s="1"/>
  <c r="K136" i="4"/>
  <c r="K137" i="4" s="1"/>
  <c r="K509" i="1"/>
  <c r="M509" i="1" s="1"/>
  <c r="K510" i="1" s="1"/>
  <c r="K511" i="1" s="1"/>
  <c r="D697" i="2"/>
  <c r="J697" i="2" s="1"/>
  <c r="K696" i="2"/>
  <c r="K697" i="2" s="1"/>
  <c r="D458" i="1"/>
  <c r="J458" i="1" s="1"/>
  <c r="K457" i="1"/>
  <c r="K458" i="1" s="1"/>
  <c r="J3" i="11"/>
  <c r="D4" i="11" s="1"/>
  <c r="J4" i="11" s="1"/>
  <c r="J315" i="2"/>
  <c r="J313" i="2"/>
  <c r="J304" i="2"/>
  <c r="K304" i="2" s="1"/>
  <c r="K305" i="2" s="1"/>
  <c r="J8" i="5"/>
  <c r="D9" i="5" s="1"/>
  <c r="J9" i="5" s="1"/>
  <c r="D10" i="5" s="1"/>
  <c r="J10" i="5" s="1"/>
  <c r="J11" i="5" s="1"/>
  <c r="D12" i="5" s="1"/>
  <c r="J12" i="5" s="1"/>
  <c r="D13" i="5" s="1"/>
  <c r="J13" i="5" s="1"/>
  <c r="D14" i="5" s="1"/>
  <c r="J14" i="5" s="1"/>
  <c r="D15" i="5" s="1"/>
  <c r="J15" i="5" s="1"/>
  <c r="D16" i="5" s="1"/>
  <c r="J16" i="5" s="1"/>
  <c r="D17" i="5" s="1"/>
  <c r="J17" i="5" s="1"/>
  <c r="D18" i="5" s="1"/>
  <c r="J18" i="5" s="1"/>
  <c r="D19" i="5" s="1"/>
  <c r="J19" i="5" s="1"/>
  <c r="D20" i="5" s="1"/>
  <c r="J20" i="5" s="1"/>
  <c r="D21" i="5" s="1"/>
  <c r="J21" i="5" s="1"/>
  <c r="D22" i="5" s="1"/>
  <c r="J22" i="5" s="1"/>
  <c r="D23" i="5" s="1"/>
  <c r="J23" i="5" s="1"/>
  <c r="D24" i="5" s="1"/>
  <c r="J24" i="5" s="1"/>
  <c r="D25" i="5" s="1"/>
  <c r="J25" i="5" s="1"/>
  <c r="D26" i="5" s="1"/>
  <c r="J26" i="5" s="1"/>
  <c r="D27" i="5" s="1"/>
  <c r="J27" i="5" s="1"/>
  <c r="D28" i="5" s="1"/>
  <c r="J28" i="5" s="1"/>
  <c r="D29" i="5" s="1"/>
  <c r="J29" i="5" s="1"/>
  <c r="D30" i="5" s="1"/>
  <c r="J30" i="5" s="1"/>
  <c r="D31" i="5" s="1"/>
  <c r="J31" i="5" s="1"/>
  <c r="D32" i="5" s="1"/>
  <c r="J32" i="5" s="1"/>
  <c r="D33" i="5" s="1"/>
  <c r="J33" i="5" s="1"/>
  <c r="D34" i="5" s="1"/>
  <c r="J34" i="5" s="1"/>
  <c r="D35" i="5" s="1"/>
  <c r="J35" i="5" s="1"/>
  <c r="D36" i="5" s="1"/>
  <c r="J36" i="5" s="1"/>
  <c r="D37" i="5" s="1"/>
  <c r="J37" i="5" s="1"/>
  <c r="D38" i="5" s="1"/>
  <c r="J38" i="5" s="1"/>
  <c r="D39" i="5" s="1"/>
  <c r="J39" i="5" s="1"/>
  <c r="D40" i="5" s="1"/>
  <c r="J40" i="5" s="1"/>
  <c r="D41" i="5" s="1"/>
  <c r="J41" i="5" s="1"/>
  <c r="D42" i="5" s="1"/>
  <c r="J42" i="5" s="1"/>
  <c r="D43" i="5" s="1"/>
  <c r="J43" i="5" s="1"/>
  <c r="D44" i="5" s="1"/>
  <c r="J44" i="5" s="1"/>
  <c r="D45" i="5" s="1"/>
  <c r="J45" i="5" s="1"/>
  <c r="D46" i="5" s="1"/>
  <c r="J46" i="5" s="1"/>
  <c r="D47" i="5" s="1"/>
  <c r="J47" i="5" s="1"/>
  <c r="D48" i="5" s="1"/>
  <c r="J48" i="5" s="1"/>
  <c r="D49" i="5" s="1"/>
  <c r="J49" i="5" s="1"/>
  <c r="D50" i="5" s="1"/>
  <c r="J50" i="5" s="1"/>
  <c r="D51" i="5" s="1"/>
  <c r="J51" i="5" s="1"/>
  <c r="D52" i="5" s="1"/>
  <c r="J52" i="5" s="1"/>
  <c r="D53" i="5" s="1"/>
  <c r="J53" i="5" s="1"/>
  <c r="D54" i="5" s="1"/>
  <c r="J54" i="5" s="1"/>
  <c r="D55" i="5" s="1"/>
  <c r="J55" i="5" s="1"/>
  <c r="D56" i="5" s="1"/>
  <c r="J56" i="5" s="1"/>
  <c r="D57" i="5" s="1"/>
  <c r="J57" i="5" s="1"/>
  <c r="D58" i="5" s="1"/>
  <c r="J58" i="5" s="1"/>
  <c r="D59" i="5" s="1"/>
  <c r="J59" i="5" s="1"/>
  <c r="D60" i="5" s="1"/>
  <c r="J60" i="5" s="1"/>
  <c r="D61" i="5" s="1"/>
  <c r="J61" i="5" s="1"/>
  <c r="D62" i="5" s="1"/>
  <c r="J62" i="5" s="1"/>
  <c r="D63" i="5" s="1"/>
  <c r="J63" i="5" s="1"/>
  <c r="D64" i="5" s="1"/>
  <c r="J64" i="5" s="1"/>
  <c r="D65" i="5" s="1"/>
  <c r="J65" i="5" s="1"/>
  <c r="D66" i="5" s="1"/>
  <c r="J66" i="5" s="1"/>
  <c r="D67" i="5" s="1"/>
  <c r="J67" i="5" s="1"/>
  <c r="D68" i="5" s="1"/>
  <c r="J68" i="5" s="1"/>
  <c r="D69" i="5" s="1"/>
  <c r="J69" i="5" s="1"/>
  <c r="D70" i="5" s="1"/>
  <c r="J70" i="5" s="1"/>
  <c r="D71" i="5" s="1"/>
  <c r="J71" i="5" s="1"/>
  <c r="D72" i="5" s="1"/>
  <c r="J72" i="5" s="1"/>
  <c r="D73" i="5" s="1"/>
  <c r="J73" i="5" s="1"/>
  <c r="D74" i="5" s="1"/>
  <c r="J74" i="5" s="1"/>
  <c r="D75" i="5" s="1"/>
  <c r="J75" i="5" s="1"/>
  <c r="D76" i="5" s="1"/>
  <c r="J76" i="5" s="1"/>
  <c r="D77" i="5" s="1"/>
  <c r="J77" i="5" s="1"/>
  <c r="D78" i="5" s="1"/>
  <c r="J78" i="5" s="1"/>
  <c r="D79" i="5" s="1"/>
  <c r="J79" i="5" s="1"/>
  <c r="D80" i="5" s="1"/>
  <c r="J80" i="5" s="1"/>
  <c r="D81" i="5" s="1"/>
  <c r="J81" i="5" s="1"/>
  <c r="D82" i="5" s="1"/>
  <c r="J82" i="5" s="1"/>
  <c r="D83" i="5" s="1"/>
  <c r="J83" i="5" s="1"/>
  <c r="D84" i="5" s="1"/>
  <c r="J84" i="5" s="1"/>
  <c r="D85" i="5" s="1"/>
  <c r="J85" i="5" s="1"/>
  <c r="D86" i="5" s="1"/>
  <c r="J86" i="5" s="1"/>
  <c r="D87" i="5" s="1"/>
  <c r="J87" i="5" s="1"/>
  <c r="D88" i="5" s="1"/>
  <c r="J88" i="5" s="1"/>
  <c r="D89" i="5" s="1"/>
  <c r="J89" i="5" s="1"/>
  <c r="D90" i="5" s="1"/>
  <c r="J90" i="5" s="1"/>
  <c r="D91" i="5" s="1"/>
  <c r="J91" i="5" s="1"/>
  <c r="D92" i="5" s="1"/>
  <c r="J92" i="5" s="1"/>
  <c r="D93" i="5" s="1"/>
  <c r="J93" i="5" s="1"/>
  <c r="D94" i="5" s="1"/>
  <c r="J94" i="5" s="1"/>
  <c r="D95" i="5" s="1"/>
  <c r="J95" i="5" s="1"/>
  <c r="D96" i="5" s="1"/>
  <c r="J96" i="5" s="1"/>
  <c r="D97" i="5" s="1"/>
  <c r="J97" i="5" s="1"/>
  <c r="D98" i="5" s="1"/>
  <c r="J98" i="5" s="1"/>
  <c r="D99" i="5" s="1"/>
  <c r="J99" i="5" s="1"/>
  <c r="D100" i="5" s="1"/>
  <c r="J100" i="5" s="1"/>
  <c r="D101" i="5" s="1"/>
  <c r="J101" i="5" s="1"/>
  <c r="D102" i="5" s="1"/>
  <c r="J102" i="5" s="1"/>
  <c r="D103" i="5" s="1"/>
  <c r="J103" i="5" s="1"/>
  <c r="D104" i="5" s="1"/>
  <c r="J104" i="5" s="1"/>
  <c r="D105" i="5" s="1"/>
  <c r="J105" i="5" s="1"/>
  <c r="D106" i="5" s="1"/>
  <c r="J106" i="5" s="1"/>
  <c r="D107" i="5" s="1"/>
  <c r="J107" i="5" s="1"/>
  <c r="D108" i="5" s="1"/>
  <c r="J108" i="5" s="1"/>
  <c r="D109" i="5" s="1"/>
  <c r="J109" i="5" s="1"/>
  <c r="D110" i="5" s="1"/>
  <c r="J110" i="5" s="1"/>
  <c r="D111" i="5" s="1"/>
  <c r="J111" i="5" s="1"/>
  <c r="D112" i="5" s="1"/>
  <c r="J112" i="5" s="1"/>
  <c r="D113" i="5" s="1"/>
  <c r="J113" i="5" s="1"/>
  <c r="D114" i="5" s="1"/>
  <c r="J114" i="5" s="1"/>
  <c r="D115" i="5" s="1"/>
  <c r="J115" i="5" s="1"/>
  <c r="D116" i="5" s="1"/>
  <c r="J116" i="5" s="1"/>
  <c r="D117" i="5" s="1"/>
  <c r="J117" i="5" s="1"/>
  <c r="D118" i="5" s="1"/>
  <c r="J118" i="5" s="1"/>
  <c r="D119" i="5" s="1"/>
  <c r="J119" i="5" s="1"/>
  <c r="D120" i="5" s="1"/>
  <c r="J120" i="5" s="1"/>
  <c r="D121" i="5" s="1"/>
  <c r="J121" i="5" s="1"/>
  <c r="D122" i="5" s="1"/>
  <c r="J122" i="5" s="1"/>
  <c r="D123" i="5" s="1"/>
  <c r="J123" i="5" s="1"/>
  <c r="D124" i="5" s="1"/>
  <c r="J124" i="5" s="1"/>
  <c r="D125" i="5" s="1"/>
  <c r="J125" i="5" s="1"/>
  <c r="D126" i="5" s="1"/>
  <c r="J126" i="5" s="1"/>
  <c r="D127" i="5" s="1"/>
  <c r="J127" i="5" s="1"/>
  <c r="D128" i="5" s="1"/>
  <c r="J128" i="5" s="1"/>
  <c r="D129" i="5" s="1"/>
  <c r="J129" i="5" s="1"/>
  <c r="D130" i="5" s="1"/>
  <c r="J130" i="5" s="1"/>
  <c r="D131" i="5" s="1"/>
  <c r="J131" i="5" s="1"/>
  <c r="D132" i="5" s="1"/>
  <c r="J132" i="5" s="1"/>
  <c r="D133" i="5" s="1"/>
  <c r="J133" i="5" s="1"/>
  <c r="D134" i="5" s="1"/>
  <c r="J134" i="5" s="1"/>
  <c r="D135" i="5" s="1"/>
  <c r="J135" i="5" s="1"/>
  <c r="D136" i="5" s="1"/>
  <c r="J136" i="5" s="1"/>
  <c r="D137" i="5" s="1"/>
  <c r="J137" i="5" s="1"/>
  <c r="D138" i="5" s="1"/>
  <c r="J138" i="5" s="1"/>
  <c r="D139" i="5" s="1"/>
  <c r="J139" i="5" s="1"/>
  <c r="D140" i="5" s="1"/>
  <c r="J140" i="5" s="1"/>
  <c r="D141" i="5" s="1"/>
  <c r="J141" i="5" s="1"/>
  <c r="D142" i="5" s="1"/>
  <c r="J142" i="5" s="1"/>
  <c r="D143" i="5" s="1"/>
  <c r="J143" i="5" s="1"/>
  <c r="D144" i="5" s="1"/>
  <c r="J144" i="5" s="1"/>
  <c r="D145" i="5" s="1"/>
  <c r="J145" i="5" s="1"/>
  <c r="D146" i="5" s="1"/>
  <c r="J146" i="5" s="1"/>
  <c r="D147" i="5" s="1"/>
  <c r="J147" i="5" s="1"/>
  <c r="D148" i="5" s="1"/>
  <c r="J148" i="5" s="1"/>
  <c r="D149" i="5" s="1"/>
  <c r="J149" i="5" s="1"/>
  <c r="D150" i="5" s="1"/>
  <c r="J150" i="5" s="1"/>
  <c r="D151" i="5" s="1"/>
  <c r="J151" i="5" s="1"/>
  <c r="D152" i="5" s="1"/>
  <c r="J152" i="5" s="1"/>
  <c r="D153" i="5" s="1"/>
  <c r="J153" i="5" s="1"/>
  <c r="D154" i="5" s="1"/>
  <c r="J154" i="5" s="1"/>
  <c r="D155" i="5" s="1"/>
  <c r="J155" i="5" s="1"/>
  <c r="D156" i="5" s="1"/>
  <c r="J156" i="5" s="1"/>
  <c r="D157" i="5" s="1"/>
  <c r="J157" i="5" s="1"/>
  <c r="D158" i="5" s="1"/>
  <c r="J158" i="5" s="1"/>
  <c r="D159" i="5" s="1"/>
  <c r="J159" i="5" s="1"/>
  <c r="D160" i="5" s="1"/>
  <c r="J160" i="5" s="1"/>
  <c r="D161" i="5" s="1"/>
  <c r="J161" i="5" s="1"/>
  <c r="D162" i="5" s="1"/>
  <c r="J162" i="5" s="1"/>
  <c r="D163" i="5" s="1"/>
  <c r="J163" i="5" s="1"/>
  <c r="D164" i="5" s="1"/>
  <c r="J164" i="5" s="1"/>
  <c r="D165" i="5" s="1"/>
  <c r="J165" i="5" s="1"/>
  <c r="D166" i="5" s="1"/>
  <c r="J166" i="5" s="1"/>
  <c r="D167" i="5" s="1"/>
  <c r="J167" i="5" s="1"/>
  <c r="D168" i="5" s="1"/>
  <c r="J168" i="5" s="1"/>
  <c r="D169" i="5" s="1"/>
  <c r="J169" i="5" s="1"/>
  <c r="D170" i="5" s="1"/>
  <c r="J170" i="5" s="1"/>
  <c r="D171" i="5" s="1"/>
  <c r="J171" i="5" s="1"/>
  <c r="D172" i="5" s="1"/>
  <c r="J172" i="5" s="1"/>
  <c r="D173" i="5" s="1"/>
  <c r="J173" i="5" s="1"/>
  <c r="D174" i="5" s="1"/>
  <c r="J174" i="5" s="1"/>
  <c r="D175" i="5" s="1"/>
  <c r="J175" i="5" s="1"/>
  <c r="D176" i="5" s="1"/>
  <c r="J176" i="5" s="1"/>
  <c r="D177" i="5" s="1"/>
  <c r="J177" i="5" s="1"/>
  <c r="D178" i="5" s="1"/>
  <c r="J178" i="5" s="1"/>
  <c r="D179" i="5" s="1"/>
  <c r="J179" i="5" s="1"/>
  <c r="D180" i="5" s="1"/>
  <c r="J180" i="5" s="1"/>
  <c r="D181" i="5" s="1"/>
  <c r="J181" i="5" s="1"/>
  <c r="D182" i="5" s="1"/>
  <c r="J182" i="5" s="1"/>
  <c r="D183" i="5" s="1"/>
  <c r="J183" i="5" s="1"/>
  <c r="D184" i="5" s="1"/>
  <c r="J184" i="5" s="1"/>
  <c r="D185" i="5" s="1"/>
  <c r="J185" i="5" s="1"/>
  <c r="D186" i="5" s="1"/>
  <c r="J186" i="5" s="1"/>
  <c r="D187" i="5" s="1"/>
  <c r="J187" i="5" s="1"/>
  <c r="D188" i="5" s="1"/>
  <c r="J188" i="5" s="1"/>
  <c r="D189" i="5" s="1"/>
  <c r="J189" i="5" s="1"/>
  <c r="D190" i="5" s="1"/>
  <c r="J190" i="5" s="1"/>
  <c r="D191" i="5" s="1"/>
  <c r="J191" i="5" s="1"/>
  <c r="D192" i="5" s="1"/>
  <c r="J192" i="5" s="1"/>
  <c r="D193" i="5" s="1"/>
  <c r="J193" i="5" s="1"/>
  <c r="D194" i="5" s="1"/>
  <c r="J194" i="5" s="1"/>
  <c r="D195" i="5" s="1"/>
  <c r="J195" i="5" s="1"/>
  <c r="D196" i="5" s="1"/>
  <c r="J196" i="5" s="1"/>
  <c r="D197" i="5" s="1"/>
  <c r="J197" i="5" s="1"/>
  <c r="D198" i="5" s="1"/>
  <c r="J198" i="5" s="1"/>
  <c r="D199" i="5" s="1"/>
  <c r="J199" i="5" s="1"/>
  <c r="D200" i="5" s="1"/>
  <c r="J200" i="5" s="1"/>
  <c r="D201" i="5" s="1"/>
  <c r="J201" i="5" s="1"/>
  <c r="D202" i="5" s="1"/>
  <c r="J202" i="5" s="1"/>
  <c r="D203" i="5" s="1"/>
  <c r="J203" i="5" s="1"/>
  <c r="D204" i="5" s="1"/>
  <c r="J204" i="5" s="1"/>
  <c r="D205" i="5" s="1"/>
  <c r="J205" i="5" s="1"/>
  <c r="D206" i="5" s="1"/>
  <c r="J206" i="5" s="1"/>
  <c r="D207" i="5" s="1"/>
  <c r="J207" i="5" s="1"/>
  <c r="D208" i="5" s="1"/>
  <c r="J208" i="5" s="1"/>
  <c r="D209" i="5" s="1"/>
  <c r="J209" i="5" s="1"/>
  <c r="D210" i="5" s="1"/>
  <c r="J210" i="5" s="1"/>
  <c r="D211" i="5" s="1"/>
  <c r="J211" i="5" s="1"/>
  <c r="D212" i="5" s="1"/>
  <c r="J212" i="5" s="1"/>
  <c r="D213" i="5" s="1"/>
  <c r="J213" i="5" s="1"/>
  <c r="D214" i="5" s="1"/>
  <c r="J214" i="5" s="1"/>
  <c r="D215" i="5" s="1"/>
  <c r="J215" i="5" s="1"/>
  <c r="D216" i="5" s="1"/>
  <c r="J216" i="5" s="1"/>
  <c r="D217" i="5" s="1"/>
  <c r="J217" i="5" s="1"/>
  <c r="D218" i="5" s="1"/>
  <c r="J218" i="5" s="1"/>
  <c r="D219" i="5" s="1"/>
  <c r="J219" i="5" s="1"/>
  <c r="D220" i="5" s="1"/>
  <c r="J220" i="5" s="1"/>
  <c r="D221" i="5" s="1"/>
  <c r="J221" i="5" s="1"/>
  <c r="D222" i="5" s="1"/>
  <c r="J222" i="5" s="1"/>
  <c r="D223" i="5" s="1"/>
  <c r="J223" i="5" s="1"/>
  <c r="D224" i="5" s="1"/>
  <c r="J224" i="5" s="1"/>
  <c r="D225" i="5" s="1"/>
  <c r="J225" i="5" s="1"/>
  <c r="D226" i="5" s="1"/>
  <c r="J226" i="5" s="1"/>
  <c r="D227" i="5" s="1"/>
  <c r="J227" i="5" s="1"/>
  <c r="D228" i="5" s="1"/>
  <c r="J228" i="5" s="1"/>
  <c r="D229" i="5" s="1"/>
  <c r="J229" i="5" s="1"/>
  <c r="D230" i="5" s="1"/>
  <c r="J230" i="5" s="1"/>
  <c r="D231" i="5" s="1"/>
  <c r="J231" i="5" s="1"/>
  <c r="D232" i="5" s="1"/>
  <c r="J232" i="5" s="1"/>
  <c r="D233" i="5" s="1"/>
  <c r="J233" i="5" s="1"/>
  <c r="D234" i="5" s="1"/>
  <c r="J234" i="5" s="1"/>
  <c r="D235" i="5" s="1"/>
  <c r="J235" i="5" s="1"/>
  <c r="D236" i="5" s="1"/>
  <c r="J236" i="5" s="1"/>
  <c r="D237" i="5" s="1"/>
  <c r="J237" i="5" s="1"/>
  <c r="D238" i="5" s="1"/>
  <c r="J238" i="5" s="1"/>
  <c r="D239" i="5" s="1"/>
  <c r="J239" i="5" s="1"/>
  <c r="D240" i="5" s="1"/>
  <c r="J240" i="5" s="1"/>
  <c r="D241" i="5" s="1"/>
  <c r="J241" i="5" s="1"/>
  <c r="D242" i="5" s="1"/>
  <c r="J242" i="5" s="1"/>
  <c r="D243" i="5" s="1"/>
  <c r="J243" i="5" s="1"/>
  <c r="D244" i="5" s="1"/>
  <c r="J244" i="5" s="1"/>
  <c r="D245" i="5" s="1"/>
  <c r="J245" i="5" s="1"/>
  <c r="D246" i="5" s="1"/>
  <c r="J246" i="5" s="1"/>
  <c r="D247" i="5" s="1"/>
  <c r="J247" i="5" s="1"/>
  <c r="D248" i="5" s="1"/>
  <c r="J248" i="5" s="1"/>
  <c r="D249" i="5" s="1"/>
  <c r="J249" i="5" s="1"/>
  <c r="D250" i="5" s="1"/>
  <c r="J250" i="5" s="1"/>
  <c r="D251" i="5" s="1"/>
  <c r="J251" i="5" s="1"/>
  <c r="D252" i="5" s="1"/>
  <c r="J252" i="5" s="1"/>
  <c r="D253" i="5" s="1"/>
  <c r="J253" i="5" s="1"/>
  <c r="D254" i="5" s="1"/>
  <c r="J254" i="5" s="1"/>
  <c r="D255" i="5" s="1"/>
  <c r="J255" i="5" s="1"/>
  <c r="D256" i="5" s="1"/>
  <c r="J256" i="5" s="1"/>
  <c r="D257" i="5" s="1"/>
  <c r="J257" i="5" s="1"/>
  <c r="D258" i="5" s="1"/>
  <c r="J258" i="5" s="1"/>
  <c r="D259" i="5" s="1"/>
  <c r="J259" i="5" s="1"/>
  <c r="D260" i="5" s="1"/>
  <c r="J260" i="5" s="1"/>
  <c r="D261" i="5" s="1"/>
  <c r="J261" i="5" s="1"/>
  <c r="D262" i="5" s="1"/>
  <c r="J262" i="5" s="1"/>
  <c r="D263" i="5" s="1"/>
  <c r="J263" i="5" s="1"/>
  <c r="D264" i="5" s="1"/>
  <c r="J264" i="5" s="1"/>
  <c r="D265" i="5" s="1"/>
  <c r="J265" i="5" s="1"/>
  <c r="D266" i="5" s="1"/>
  <c r="J266" i="5" s="1"/>
  <c r="D267" i="5" s="1"/>
  <c r="J267" i="5" s="1"/>
  <c r="D268" i="5" s="1"/>
  <c r="J268" i="5" s="1"/>
  <c r="D269" i="5" s="1"/>
  <c r="J269" i="5" s="1"/>
  <c r="D270" i="5" s="1"/>
  <c r="J270" i="5" s="1"/>
  <c r="D271" i="5" s="1"/>
  <c r="J271" i="5" s="1"/>
  <c r="D272" i="5" s="1"/>
  <c r="J272" i="5" s="1"/>
  <c r="D273" i="5" s="1"/>
  <c r="J273" i="5" s="1"/>
  <c r="D274" i="5" s="1"/>
  <c r="J274" i="5" s="1"/>
  <c r="D275" i="5" s="1"/>
  <c r="J275" i="5" s="1"/>
  <c r="D276" i="5" s="1"/>
  <c r="J276" i="5" s="1"/>
  <c r="D277" i="5" s="1"/>
  <c r="J277" i="5" s="1"/>
  <c r="D278" i="5" s="1"/>
  <c r="J278" i="5" s="1"/>
  <c r="D279" i="5" s="1"/>
  <c r="J279" i="5" s="1"/>
  <c r="D280" i="5" s="1"/>
  <c r="J280" i="5" s="1"/>
  <c r="D281" i="5" s="1"/>
  <c r="J281" i="5" s="1"/>
  <c r="D282" i="5" s="1"/>
  <c r="J282" i="5" s="1"/>
  <c r="D283" i="5" s="1"/>
  <c r="J283" i="5" s="1"/>
  <c r="D284" i="5" s="1"/>
  <c r="J284" i="5" s="1"/>
  <c r="D285" i="5" s="1"/>
  <c r="J285" i="5" s="1"/>
  <c r="D286" i="5" s="1"/>
  <c r="J286" i="5" s="1"/>
  <c r="D287" i="5" s="1"/>
  <c r="J287" i="5" s="1"/>
  <c r="D288" i="5" s="1"/>
  <c r="J288" i="5" s="1"/>
  <c r="D289" i="5" s="1"/>
  <c r="J289" i="5" s="1"/>
  <c r="D290" i="5" s="1"/>
  <c r="J290" i="5" s="1"/>
  <c r="D291" i="5" s="1"/>
  <c r="J291" i="5" s="1"/>
  <c r="D292" i="5" s="1"/>
  <c r="J292" i="5" s="1"/>
  <c r="D293" i="5" s="1"/>
  <c r="J293" i="5" s="1"/>
  <c r="D294" i="5" s="1"/>
  <c r="J294" i="5" s="1"/>
  <c r="D295" i="5" s="1"/>
  <c r="J295" i="5" s="1"/>
  <c r="D296" i="5" s="1"/>
  <c r="J296" i="5" s="1"/>
  <c r="D297" i="5" s="1"/>
  <c r="J297" i="5" s="1"/>
  <c r="D298" i="5" s="1"/>
  <c r="J298" i="5" s="1"/>
  <c r="D299" i="5" s="1"/>
  <c r="J299" i="5" s="1"/>
  <c r="D300" i="5" s="1"/>
  <c r="J300" i="5" s="1"/>
  <c r="D301" i="5" s="1"/>
  <c r="J301" i="5" s="1"/>
  <c r="D302" i="5" s="1"/>
  <c r="J302" i="5" s="1"/>
  <c r="D303" i="5" s="1"/>
  <c r="J303" i="5" s="1"/>
  <c r="D304" i="5" s="1"/>
  <c r="J304" i="5" s="1"/>
  <c r="D305" i="5" s="1"/>
  <c r="J305" i="5" s="1"/>
  <c r="D306" i="5" s="1"/>
  <c r="J306" i="5" s="1"/>
  <c r="D307" i="5" s="1"/>
  <c r="J307" i="5" s="1"/>
  <c r="D308" i="5" s="1"/>
  <c r="J308" i="5" s="1"/>
  <c r="D309" i="5" s="1"/>
  <c r="J309" i="5" s="1"/>
  <c r="D310" i="5" s="1"/>
  <c r="J310" i="5" s="1"/>
  <c r="D311" i="5" s="1"/>
  <c r="J311" i="5" s="1"/>
  <c r="D312" i="5" s="1"/>
  <c r="J312" i="5" s="1"/>
  <c r="D313" i="5" s="1"/>
  <c r="J313" i="5" s="1"/>
  <c r="D314" i="5" s="1"/>
  <c r="J314" i="5" s="1"/>
  <c r="D315" i="5" s="1"/>
  <c r="J315" i="5" s="1"/>
  <c r="D316" i="5" s="1"/>
  <c r="J316" i="5" s="1"/>
  <c r="D317" i="5" s="1"/>
  <c r="J317" i="5" s="1"/>
  <c r="D318" i="5" s="1"/>
  <c r="J318" i="5" s="1"/>
  <c r="D319" i="5" s="1"/>
  <c r="J319" i="5" s="1"/>
  <c r="D320" i="5" s="1"/>
  <c r="J320" i="5" s="1"/>
  <c r="D321" i="5" s="1"/>
  <c r="J321" i="5" s="1"/>
  <c r="D322" i="5" s="1"/>
  <c r="J322" i="5" s="1"/>
  <c r="D323" i="5" s="1"/>
  <c r="J323" i="5" s="1"/>
  <c r="D324" i="5" s="1"/>
  <c r="J324" i="5" s="1"/>
  <c r="D325" i="5" s="1"/>
  <c r="J325" i="5" s="1"/>
  <c r="D326" i="5" s="1"/>
  <c r="J326" i="5" s="1"/>
  <c r="D327" i="5" s="1"/>
  <c r="J327" i="5" s="1"/>
  <c r="D328" i="5" s="1"/>
  <c r="J328" i="5" s="1"/>
  <c r="D329" i="5" s="1"/>
  <c r="J329" i="5" s="1"/>
  <c r="D330" i="5" s="1"/>
  <c r="J330" i="5" s="1"/>
  <c r="D331" i="5" s="1"/>
  <c r="J331" i="5" s="1"/>
  <c r="D332" i="5" s="1"/>
  <c r="J332" i="5" s="1"/>
  <c r="D333" i="5" s="1"/>
  <c r="J333" i="5" s="1"/>
  <c r="D334" i="5" s="1"/>
  <c r="J334" i="5" s="1"/>
  <c r="D335" i="5" s="1"/>
  <c r="J335" i="5" s="1"/>
  <c r="D336" i="5" s="1"/>
  <c r="J336" i="5" s="1"/>
  <c r="D337" i="5" s="1"/>
  <c r="J337" i="5" s="1"/>
  <c r="D338" i="5" s="1"/>
  <c r="J338" i="5" s="1"/>
  <c r="D339" i="5" s="1"/>
  <c r="J339" i="5" s="1"/>
  <c r="D340" i="5" s="1"/>
  <c r="J340" i="5" s="1"/>
  <c r="D341" i="5" s="1"/>
  <c r="J341" i="5" s="1"/>
  <c r="D342" i="5" s="1"/>
  <c r="J342" i="5" s="1"/>
  <c r="D343" i="5" s="1"/>
  <c r="J343" i="5" s="1"/>
  <c r="D344" i="5" s="1"/>
  <c r="J344" i="5" s="1"/>
  <c r="D345" i="5" s="1"/>
  <c r="J345" i="5" s="1"/>
  <c r="D346" i="5" s="1"/>
  <c r="J346" i="5" s="1"/>
  <c r="D347" i="5" s="1"/>
  <c r="J347" i="5" s="1"/>
  <c r="D348" i="5" s="1"/>
  <c r="J348" i="5" s="1"/>
  <c r="D349" i="5" s="1"/>
  <c r="J349" i="5" s="1"/>
  <c r="D350" i="5" s="1"/>
  <c r="J350" i="5" s="1"/>
  <c r="D351" i="5" s="1"/>
  <c r="J351" i="5" s="1"/>
  <c r="D352" i="5" s="1"/>
  <c r="J352" i="5" s="1"/>
  <c r="D353" i="5" s="1"/>
  <c r="J353" i="5" s="1"/>
  <c r="D354" i="5" s="1"/>
  <c r="J354" i="5" s="1"/>
  <c r="D355" i="5" s="1"/>
  <c r="J355" i="5" s="1"/>
  <c r="D356" i="5" s="1"/>
  <c r="J356" i="5" s="1"/>
  <c r="D357" i="5" s="1"/>
  <c r="J357" i="5" s="1"/>
  <c r="D358" i="5" s="1"/>
  <c r="J358" i="5" s="1"/>
  <c r="D359" i="5" s="1"/>
  <c r="J359" i="5" s="1"/>
  <c r="D360" i="5" s="1"/>
  <c r="J360" i="5" s="1"/>
  <c r="D361" i="5" s="1"/>
  <c r="J361" i="5" s="1"/>
  <c r="D362" i="5" s="1"/>
  <c r="J362" i="5" s="1"/>
  <c r="D363" i="5" s="1"/>
  <c r="J363" i="5" s="1"/>
  <c r="D364" i="5" s="1"/>
  <c r="J364" i="5" s="1"/>
  <c r="D365" i="5" s="1"/>
  <c r="J365" i="5" s="1"/>
  <c r="D366" i="5" s="1"/>
  <c r="J366" i="5" s="1"/>
  <c r="D367" i="5" s="1"/>
  <c r="J367" i="5" s="1"/>
  <c r="D368" i="5" s="1"/>
  <c r="J368" i="5" s="1"/>
  <c r="D369" i="5" s="1"/>
  <c r="J369" i="5" s="1"/>
  <c r="D370" i="5" s="1"/>
  <c r="J370" i="5" s="1"/>
  <c r="D371" i="5" s="1"/>
  <c r="J371" i="5" s="1"/>
  <c r="D372" i="5" s="1"/>
  <c r="J372" i="5" s="1"/>
  <c r="D373" i="5" s="1"/>
  <c r="J373" i="5" s="1"/>
  <c r="D374" i="5" s="1"/>
  <c r="J374" i="5" s="1"/>
  <c r="D375" i="5" s="1"/>
  <c r="J375" i="5" s="1"/>
  <c r="D376" i="5" s="1"/>
  <c r="J376" i="5" s="1"/>
  <c r="D377" i="5" s="1"/>
  <c r="J377" i="5" s="1"/>
  <c r="D378" i="5" s="1"/>
  <c r="J378" i="5" s="1"/>
  <c r="D379" i="5" s="1"/>
  <c r="J379" i="5" s="1"/>
  <c r="D380" i="5" s="1"/>
  <c r="J380" i="5" s="1"/>
  <c r="D381" i="5" s="1"/>
  <c r="J381" i="5" s="1"/>
  <c r="D382" i="5" s="1"/>
  <c r="J382" i="5" s="1"/>
  <c r="D383" i="5" s="1"/>
  <c r="J383" i="5" s="1"/>
  <c r="D384" i="5" s="1"/>
  <c r="J384" i="5" s="1"/>
  <c r="D385" i="5" s="1"/>
  <c r="J385" i="5" s="1"/>
  <c r="D386" i="5" s="1"/>
  <c r="J386" i="5" s="1"/>
  <c r="D387" i="5" s="1"/>
  <c r="J387" i="5" s="1"/>
  <c r="D388" i="5" s="1"/>
  <c r="J388" i="5" s="1"/>
  <c r="D389" i="5" s="1"/>
  <c r="J389" i="5" s="1"/>
  <c r="D390" i="5" s="1"/>
  <c r="J390" i="5" s="1"/>
  <c r="D391" i="5" s="1"/>
  <c r="J391" i="5" s="1"/>
  <c r="D392" i="5" s="1"/>
  <c r="J392" i="5" s="1"/>
  <c r="D393" i="5" s="1"/>
  <c r="J393" i="5" s="1"/>
  <c r="D394" i="5" s="1"/>
  <c r="J394" i="5" s="1"/>
  <c r="D395" i="5" s="1"/>
  <c r="J395" i="5" s="1"/>
  <c r="D396" i="5" s="1"/>
  <c r="J396" i="5" s="1"/>
  <c r="D397" i="5" s="1"/>
  <c r="J397" i="5" s="1"/>
  <c r="D398" i="5" s="1"/>
  <c r="J398" i="5" s="1"/>
  <c r="D399" i="5" s="1"/>
  <c r="J399" i="5" s="1"/>
  <c r="D400" i="5" s="1"/>
  <c r="J400" i="5" s="1"/>
  <c r="D401" i="5" s="1"/>
  <c r="J401" i="5" s="1"/>
  <c r="D402" i="5" s="1"/>
  <c r="J402" i="5" s="1"/>
  <c r="D403" i="5" s="1"/>
  <c r="J403" i="5" s="1"/>
  <c r="D404" i="5" s="1"/>
  <c r="J404" i="5" s="1"/>
  <c r="D405" i="5" s="1"/>
  <c r="J405" i="5" s="1"/>
  <c r="D406" i="5" s="1"/>
  <c r="J406" i="5" s="1"/>
  <c r="D407" i="5" s="1"/>
  <c r="J407" i="5" s="1"/>
  <c r="D408" i="5" s="1"/>
  <c r="J408" i="5" s="1"/>
  <c r="D409" i="5" s="1"/>
  <c r="J409" i="5" s="1"/>
  <c r="D410" i="5" s="1"/>
  <c r="J410" i="5" s="1"/>
  <c r="D411" i="5" s="1"/>
  <c r="J411" i="5" s="1"/>
  <c r="D412" i="5" s="1"/>
  <c r="J412" i="5" s="1"/>
  <c r="D413" i="5" s="1"/>
  <c r="J413" i="5" s="1"/>
  <c r="D414" i="5" s="1"/>
  <c r="J414" i="5" s="1"/>
  <c r="D415" i="5" s="1"/>
  <c r="J415" i="5" s="1"/>
  <c r="D416" i="5" s="1"/>
  <c r="J416" i="5" s="1"/>
  <c r="D417" i="5" s="1"/>
  <c r="J417" i="5" s="1"/>
  <c r="D418" i="5" s="1"/>
  <c r="J418" i="5" s="1"/>
  <c r="D419" i="5" s="1"/>
  <c r="J419" i="5" s="1"/>
  <c r="D420" i="5" s="1"/>
  <c r="J420" i="5" s="1"/>
  <c r="D421" i="5" s="1"/>
  <c r="J421" i="5" s="1"/>
  <c r="D422" i="5" s="1"/>
  <c r="J422" i="5" s="1"/>
  <c r="D423" i="5" s="1"/>
  <c r="J423" i="5" s="1"/>
  <c r="D424" i="5" s="1"/>
  <c r="J424" i="5" s="1"/>
  <c r="D425" i="5" s="1"/>
  <c r="J425" i="5" s="1"/>
  <c r="D426" i="5" s="1"/>
  <c r="J426" i="5" s="1"/>
  <c r="D427" i="5" s="1"/>
  <c r="J427" i="5" s="1"/>
  <c r="D428" i="5" s="1"/>
  <c r="J428" i="5" s="1"/>
  <c r="D429" i="5" s="1"/>
  <c r="J429" i="5" s="1"/>
  <c r="D430" i="5" s="1"/>
  <c r="J430" i="5" s="1"/>
  <c r="D431" i="5" s="1"/>
  <c r="J431" i="5" s="1"/>
  <c r="D432" i="5" s="1"/>
  <c r="J432" i="5" s="1"/>
  <c r="D433" i="5" s="1"/>
  <c r="J433" i="5" s="1"/>
  <c r="D434" i="5" s="1"/>
  <c r="J434" i="5" s="1"/>
  <c r="D435" i="5" s="1"/>
  <c r="J435" i="5" s="1"/>
  <c r="D436" i="5" s="1"/>
  <c r="J436" i="5" s="1"/>
  <c r="D437" i="5" s="1"/>
  <c r="J437" i="5" s="1"/>
  <c r="D438" i="5" s="1"/>
  <c r="J438" i="5" s="1"/>
  <c r="D439" i="5" s="1"/>
  <c r="J439" i="5" s="1"/>
  <c r="D440" i="5" s="1"/>
  <c r="J440" i="5" s="1"/>
  <c r="D441" i="5" s="1"/>
  <c r="J441" i="5" s="1"/>
  <c r="D442" i="5" s="1"/>
  <c r="J442" i="5" s="1"/>
  <c r="D443" i="5" s="1"/>
  <c r="J443" i="5" s="1"/>
  <c r="D444" i="5" s="1"/>
  <c r="J444" i="5" s="1"/>
  <c r="D445" i="5" s="1"/>
  <c r="J445" i="5" s="1"/>
  <c r="D446" i="5" s="1"/>
  <c r="J446" i="5" s="1"/>
  <c r="D447" i="5" s="1"/>
  <c r="J447" i="5" s="1"/>
  <c r="D448" i="5" s="1"/>
  <c r="J448" i="5" s="1"/>
  <c r="D449" i="5" s="1"/>
  <c r="J449" i="5" s="1"/>
  <c r="D450" i="5" s="1"/>
  <c r="J450" i="5" s="1"/>
  <c r="D451" i="5" s="1"/>
  <c r="J451" i="5" s="1"/>
  <c r="D452" i="5" s="1"/>
  <c r="J452" i="5" s="1"/>
  <c r="D453" i="5" s="1"/>
  <c r="J453" i="5" s="1"/>
  <c r="D454" i="5" s="1"/>
  <c r="J454" i="5" s="1"/>
  <c r="D455" i="5" s="1"/>
  <c r="J455" i="5" s="1"/>
  <c r="D456" i="5" s="1"/>
  <c r="J456" i="5" s="1"/>
  <c r="D457" i="5" s="1"/>
  <c r="J457" i="5" s="1"/>
  <c r="D458" i="5" s="1"/>
  <c r="J458" i="5" s="1"/>
  <c r="D459" i="5" s="1"/>
  <c r="J459" i="5" s="1"/>
  <c r="D460" i="5" s="1"/>
  <c r="J460" i="5" s="1"/>
  <c r="D461" i="5" s="1"/>
  <c r="J461" i="5" s="1"/>
  <c r="D462" i="5" s="1"/>
  <c r="J462" i="5" s="1"/>
  <c r="D463" i="5" s="1"/>
  <c r="J463" i="5" s="1"/>
  <c r="D464" i="5" s="1"/>
  <c r="J464" i="5" s="1"/>
  <c r="D465" i="5" s="1"/>
  <c r="J465" i="5" s="1"/>
  <c r="D466" i="5" s="1"/>
  <c r="J466" i="5" s="1"/>
  <c r="D467" i="5" s="1"/>
  <c r="J467" i="5" s="1"/>
  <c r="D468" i="5" s="1"/>
  <c r="J468" i="5" s="1"/>
  <c r="D469" i="5" s="1"/>
  <c r="J469" i="5" s="1"/>
  <c r="D470" i="5" s="1"/>
  <c r="J470" i="5" s="1"/>
  <c r="D471" i="5" s="1"/>
  <c r="J471" i="5" s="1"/>
  <c r="D472" i="5" s="1"/>
  <c r="J472" i="5" s="1"/>
  <c r="D473" i="5" s="1"/>
  <c r="J473" i="5" s="1"/>
  <c r="D474" i="5" s="1"/>
  <c r="J474" i="5" s="1"/>
  <c r="D475" i="5" s="1"/>
  <c r="J475" i="5" s="1"/>
  <c r="D476" i="5" s="1"/>
  <c r="J476" i="5" s="1"/>
  <c r="D477" i="5" s="1"/>
  <c r="J477" i="5" s="1"/>
  <c r="D478" i="5" s="1"/>
  <c r="J478" i="5" s="1"/>
  <c r="D479" i="5" s="1"/>
  <c r="J479" i="5" s="1"/>
  <c r="D480" i="5" s="1"/>
  <c r="J480" i="5" s="1"/>
  <c r="D481" i="5" s="1"/>
  <c r="J481" i="5" s="1"/>
  <c r="D482" i="5" s="1"/>
  <c r="J482" i="5" s="1"/>
  <c r="D483" i="5" s="1"/>
  <c r="J483" i="5" s="1"/>
  <c r="D484" i="5" s="1"/>
  <c r="J484" i="5" s="1"/>
  <c r="D485" i="5" s="1"/>
  <c r="J485" i="5" s="1"/>
  <c r="D486" i="5" s="1"/>
  <c r="J486" i="5" s="1"/>
  <c r="D487" i="5" s="1"/>
  <c r="J487" i="5" s="1"/>
  <c r="D488" i="5" s="1"/>
  <c r="J488" i="5" s="1"/>
  <c r="D489" i="5" s="1"/>
  <c r="J489" i="5" s="1"/>
  <c r="D490" i="5" s="1"/>
  <c r="J490" i="5" s="1"/>
  <c r="D491" i="5" s="1"/>
  <c r="J491" i="5" s="1"/>
  <c r="D492" i="5" s="1"/>
  <c r="J492" i="5" s="1"/>
  <c r="D493" i="5" s="1"/>
  <c r="J493" i="5" s="1"/>
  <c r="D494" i="5" s="1"/>
  <c r="J494" i="5" s="1"/>
  <c r="D495" i="5" s="1"/>
  <c r="J495" i="5" s="1"/>
  <c r="D496" i="5" s="1"/>
  <c r="J496" i="5" s="1"/>
  <c r="D497" i="5" s="1"/>
  <c r="J497" i="5" s="1"/>
  <c r="D498" i="5" s="1"/>
  <c r="J498" i="5" s="1"/>
  <c r="D499" i="5" s="1"/>
  <c r="J499" i="5" s="1"/>
  <c r="D500" i="5" s="1"/>
  <c r="J500" i="5" s="1"/>
  <c r="D501" i="5" s="1"/>
  <c r="J501" i="5" s="1"/>
  <c r="D502" i="5" s="1"/>
  <c r="J502" i="5" s="1"/>
  <c r="D503" i="5" s="1"/>
  <c r="J503" i="5" s="1"/>
  <c r="D504" i="5" s="1"/>
  <c r="J504" i="5" s="1"/>
  <c r="D505" i="5" s="1"/>
  <c r="J505" i="5" s="1"/>
  <c r="D506" i="5" s="1"/>
  <c r="J506" i="5" s="1"/>
  <c r="D507" i="5" s="1"/>
  <c r="J507" i="5" s="1"/>
  <c r="D508" i="5" s="1"/>
  <c r="J508" i="5" s="1"/>
  <c r="D509" i="5" s="1"/>
  <c r="J509" i="5" s="1"/>
  <c r="D510" i="5" s="1"/>
  <c r="J510" i="5" s="1"/>
  <c r="D511" i="5" s="1"/>
  <c r="J511" i="5" s="1"/>
  <c r="D512" i="5" s="1"/>
  <c r="J512" i="5" s="1"/>
  <c r="D513" i="5" s="1"/>
  <c r="J513" i="5" s="1"/>
  <c r="D514" i="5" s="1"/>
  <c r="J514" i="5" s="1"/>
  <c r="D515" i="5" s="1"/>
  <c r="J515" i="5" s="1"/>
  <c r="D516" i="5" s="1"/>
  <c r="J516" i="5" s="1"/>
  <c r="D517" i="5" s="1"/>
  <c r="J517" i="5" s="1"/>
  <c r="D518" i="5" s="1"/>
  <c r="J518" i="5" s="1"/>
  <c r="D519" i="5" s="1"/>
  <c r="J519" i="5" s="1"/>
  <c r="D520" i="5" s="1"/>
  <c r="J520" i="5" s="1"/>
  <c r="D521" i="5" s="1"/>
  <c r="J521" i="5" s="1"/>
  <c r="D522" i="5" s="1"/>
  <c r="J522" i="5" s="1"/>
  <c r="D523" i="5" s="1"/>
  <c r="J523" i="5" s="1"/>
  <c r="D524" i="5" s="1"/>
  <c r="J524" i="5" s="1"/>
  <c r="D525" i="5" s="1"/>
  <c r="J525" i="5" s="1"/>
  <c r="D526" i="5" s="1"/>
  <c r="J526" i="5" s="1"/>
  <c r="D527" i="5" s="1"/>
  <c r="J527" i="5" s="1"/>
  <c r="D528" i="5" s="1"/>
  <c r="J528" i="5" s="1"/>
  <c r="D529" i="5" s="1"/>
  <c r="J529" i="5" s="1"/>
  <c r="D530" i="5" s="1"/>
  <c r="J530" i="5" s="1"/>
  <c r="D531" i="5" s="1"/>
  <c r="J531" i="5" s="1"/>
  <c r="D532" i="5" s="1"/>
  <c r="J532" i="5" s="1"/>
  <c r="D533" i="5" s="1"/>
  <c r="J533" i="5" s="1"/>
  <c r="D534" i="5" s="1"/>
  <c r="J534" i="5" s="1"/>
  <c r="D535" i="5" s="1"/>
  <c r="J535" i="5" s="1"/>
  <c r="D536" i="5" s="1"/>
  <c r="J536" i="5" s="1"/>
  <c r="D537" i="5" s="1"/>
  <c r="J537" i="5" s="1"/>
  <c r="D538" i="5" s="1"/>
  <c r="J538" i="5" s="1"/>
  <c r="D539" i="5" s="1"/>
  <c r="J539" i="5" s="1"/>
  <c r="D540" i="5" s="1"/>
  <c r="J540" i="5" s="1"/>
  <c r="D541" i="5" s="1"/>
  <c r="J541" i="5" s="1"/>
  <c r="D542" i="5" s="1"/>
  <c r="J542" i="5" s="1"/>
  <c r="D543" i="5" s="1"/>
  <c r="J543" i="5" s="1"/>
  <c r="D544" i="5" s="1"/>
  <c r="J544" i="5" s="1"/>
  <c r="D545" i="5" s="1"/>
  <c r="J545" i="5" s="1"/>
  <c r="D546" i="5" s="1"/>
  <c r="J546" i="5" s="1"/>
  <c r="D547" i="5" s="1"/>
  <c r="J547" i="5" s="1"/>
  <c r="D548" i="5" s="1"/>
  <c r="J548" i="5" s="1"/>
  <c r="D549" i="5" s="1"/>
  <c r="J549" i="5" s="1"/>
  <c r="D550" i="5" s="1"/>
  <c r="J550" i="5" s="1"/>
  <c r="D551" i="5" s="1"/>
  <c r="J551" i="5" s="1"/>
  <c r="D552" i="5" s="1"/>
  <c r="J552" i="5" s="1"/>
  <c r="D553" i="5" s="1"/>
  <c r="J553" i="5" s="1"/>
  <c r="D554" i="5" s="1"/>
  <c r="J554" i="5" s="1"/>
  <c r="D555" i="5" s="1"/>
  <c r="J555" i="5" s="1"/>
  <c r="D556" i="5" s="1"/>
  <c r="J556" i="5" s="1"/>
  <c r="D557" i="5" s="1"/>
  <c r="J557" i="5" s="1"/>
  <c r="D558" i="5" s="1"/>
  <c r="J558" i="5" s="1"/>
  <c r="D559" i="5" s="1"/>
  <c r="J559" i="5" s="1"/>
  <c r="D560" i="5" s="1"/>
  <c r="J560" i="5" s="1"/>
  <c r="D561" i="5" s="1"/>
  <c r="J561" i="5" s="1"/>
  <c r="D562" i="5" s="1"/>
  <c r="J562" i="5" s="1"/>
  <c r="D563" i="5" s="1"/>
  <c r="J563" i="5" s="1"/>
  <c r="D564" i="5" s="1"/>
  <c r="J564" i="5" s="1"/>
  <c r="D565" i="5" s="1"/>
  <c r="J565" i="5" s="1"/>
  <c r="D566" i="5" s="1"/>
  <c r="J566" i="5" s="1"/>
  <c r="D567" i="5" s="1"/>
  <c r="J567" i="5" s="1"/>
  <c r="D568" i="5" s="1"/>
  <c r="J568" i="5" s="1"/>
  <c r="D569" i="5" s="1"/>
  <c r="J569" i="5" s="1"/>
  <c r="D570" i="5" s="1"/>
  <c r="J570" i="5" s="1"/>
  <c r="D571" i="5" s="1"/>
  <c r="J571" i="5" s="1"/>
  <c r="D572" i="5" s="1"/>
  <c r="J572" i="5" s="1"/>
  <c r="D573" i="5" s="1"/>
  <c r="J573" i="5" s="1"/>
  <c r="D574" i="5" s="1"/>
  <c r="J574" i="5" s="1"/>
  <c r="D575" i="5" s="1"/>
  <c r="J575" i="5" s="1"/>
  <c r="D576" i="5" s="1"/>
  <c r="J576" i="5" s="1"/>
  <c r="D577" i="5" s="1"/>
  <c r="J577" i="5" s="1"/>
  <c r="D578" i="5" s="1"/>
  <c r="J578" i="5" s="1"/>
  <c r="D579" i="5" s="1"/>
  <c r="J579" i="5" s="1"/>
  <c r="D580" i="5" s="1"/>
  <c r="J580" i="5" s="1"/>
  <c r="D581" i="5" s="1"/>
  <c r="J581" i="5" s="1"/>
  <c r="D582" i="5" s="1"/>
  <c r="J582" i="5" s="1"/>
  <c r="D583" i="5" s="1"/>
  <c r="J583" i="5" s="1"/>
  <c r="D584" i="5" s="1"/>
  <c r="J584" i="5" s="1"/>
  <c r="D585" i="5" s="1"/>
  <c r="J585" i="5" s="1"/>
  <c r="D586" i="5" s="1"/>
  <c r="J586" i="5" s="1"/>
  <c r="D587" i="5" s="1"/>
  <c r="J587" i="5" s="1"/>
  <c r="D588" i="5" s="1"/>
  <c r="J588" i="5" s="1"/>
  <c r="D589" i="5" s="1"/>
  <c r="J589" i="5" s="1"/>
  <c r="D590" i="5" s="1"/>
  <c r="J590" i="5" s="1"/>
  <c r="D591" i="5" s="1"/>
  <c r="J591" i="5" s="1"/>
  <c r="D592" i="5" s="1"/>
  <c r="J592" i="5" s="1"/>
  <c r="D593" i="5" s="1"/>
  <c r="J593" i="5" s="1"/>
  <c r="D594" i="5" s="1"/>
  <c r="J594" i="5" s="1"/>
  <c r="D595" i="5" s="1"/>
  <c r="J595" i="5" s="1"/>
  <c r="D596" i="5" s="1"/>
  <c r="J596" i="5" s="1"/>
  <c r="D597" i="5" s="1"/>
  <c r="J597" i="5" s="1"/>
  <c r="D598" i="5" s="1"/>
  <c r="J598" i="5" s="1"/>
  <c r="D599" i="5" s="1"/>
  <c r="J599" i="5" s="1"/>
  <c r="D600" i="5" s="1"/>
  <c r="J600" i="5" s="1"/>
  <c r="D601" i="5" s="1"/>
  <c r="J601" i="5" s="1"/>
  <c r="D602" i="5" s="1"/>
  <c r="J602" i="5" s="1"/>
  <c r="D603" i="5" s="1"/>
  <c r="J603" i="5" s="1"/>
  <c r="D604" i="5" s="1"/>
  <c r="J604" i="5" s="1"/>
  <c r="D605" i="5" s="1"/>
  <c r="J605" i="5" s="1"/>
  <c r="D606" i="5" s="1"/>
  <c r="J606" i="5" s="1"/>
  <c r="D607" i="5" s="1"/>
  <c r="J607" i="5" s="1"/>
  <c r="D608" i="5" s="1"/>
  <c r="J608" i="5" s="1"/>
  <c r="D609" i="5" s="1"/>
  <c r="J609" i="5" s="1"/>
  <c r="D610" i="5" s="1"/>
  <c r="J610" i="5" s="1"/>
  <c r="D611" i="5" s="1"/>
  <c r="J611" i="5" s="1"/>
  <c r="D612" i="5" s="1"/>
  <c r="J612" i="5" s="1"/>
  <c r="D613" i="5" s="1"/>
  <c r="J613" i="5" s="1"/>
  <c r="D614" i="5" s="1"/>
  <c r="J614" i="5" s="1"/>
  <c r="D615" i="5" s="1"/>
  <c r="J615" i="5" s="1"/>
  <c r="D616" i="5" s="1"/>
  <c r="J616" i="5" s="1"/>
  <c r="D617" i="5" s="1"/>
  <c r="J617" i="5" s="1"/>
  <c r="D618" i="5" s="1"/>
  <c r="J618" i="5" s="1"/>
  <c r="D619" i="5" s="1"/>
  <c r="J619" i="5" s="1"/>
  <c r="D620" i="5" s="1"/>
  <c r="J620" i="5" s="1"/>
  <c r="D621" i="5" s="1"/>
  <c r="J621" i="5" s="1"/>
  <c r="D622" i="5" s="1"/>
  <c r="J622" i="5" s="1"/>
  <c r="D623" i="5" s="1"/>
  <c r="J623" i="5" s="1"/>
  <c r="D624" i="5" s="1"/>
  <c r="J624" i="5" s="1"/>
  <c r="D625" i="5" s="1"/>
  <c r="J625" i="5" s="1"/>
  <c r="D626" i="5" s="1"/>
  <c r="J626" i="5" s="1"/>
  <c r="D627" i="5" s="1"/>
  <c r="J627" i="5" s="1"/>
  <c r="D628" i="5" s="1"/>
  <c r="J628" i="5" s="1"/>
  <c r="D629" i="5" s="1"/>
  <c r="J629" i="5" s="1"/>
  <c r="D630" i="5" s="1"/>
  <c r="J630" i="5" s="1"/>
  <c r="D631" i="5" s="1"/>
  <c r="J631" i="5" s="1"/>
  <c r="D632" i="5" s="1"/>
  <c r="J632" i="5" s="1"/>
  <c r="D633" i="5" s="1"/>
  <c r="J633" i="5" s="1"/>
  <c r="D634" i="5" s="1"/>
  <c r="J634" i="5" s="1"/>
  <c r="D635" i="5" s="1"/>
  <c r="J635" i="5" s="1"/>
  <c r="D636" i="5" s="1"/>
  <c r="J636" i="5" s="1"/>
  <c r="D637" i="5" s="1"/>
  <c r="J637" i="5" s="1"/>
  <c r="D638" i="5" s="1"/>
  <c r="J638" i="5" s="1"/>
  <c r="D639" i="5" s="1"/>
  <c r="J639" i="5" s="1"/>
  <c r="D640" i="5" s="1"/>
  <c r="J640" i="5" s="1"/>
  <c r="D641" i="5" s="1"/>
  <c r="J641" i="5" s="1"/>
  <c r="D642" i="5" s="1"/>
  <c r="J642" i="5" s="1"/>
  <c r="D643" i="5" s="1"/>
  <c r="J643" i="5" s="1"/>
  <c r="D644" i="5" s="1"/>
  <c r="J644" i="5" s="1"/>
  <c r="D645" i="5" s="1"/>
  <c r="J645" i="5" s="1"/>
  <c r="D646" i="5" s="1"/>
  <c r="J646" i="5" s="1"/>
  <c r="D647" i="5" s="1"/>
  <c r="J647" i="5" s="1"/>
  <c r="D648" i="5" s="1"/>
  <c r="J648" i="5" s="1"/>
  <c r="D649" i="5" s="1"/>
  <c r="J649" i="5" s="1"/>
  <c r="D650" i="5" s="1"/>
  <c r="J650" i="5" s="1"/>
  <c r="D651" i="5" s="1"/>
  <c r="J651" i="5" s="1"/>
  <c r="D652" i="5" s="1"/>
  <c r="J652" i="5" s="1"/>
  <c r="D653" i="5" s="1"/>
  <c r="J653" i="5" s="1"/>
  <c r="D654" i="5" s="1"/>
  <c r="J654" i="5" s="1"/>
  <c r="D655" i="5" s="1"/>
  <c r="J655" i="5" s="1"/>
  <c r="D656" i="5" s="1"/>
  <c r="J656" i="5" s="1"/>
  <c r="D657" i="5" s="1"/>
  <c r="J657" i="5" s="1"/>
  <c r="D658" i="5" s="1"/>
  <c r="J658" i="5" s="1"/>
  <c r="D659" i="5" s="1"/>
  <c r="J659" i="5" s="1"/>
  <c r="D660" i="5" s="1"/>
  <c r="J660" i="5" s="1"/>
  <c r="D661" i="5" s="1"/>
  <c r="J661" i="5" s="1"/>
  <c r="D662" i="5" s="1"/>
  <c r="J662" i="5" s="1"/>
  <c r="D663" i="5" s="1"/>
  <c r="J663" i="5" s="1"/>
  <c r="D664" i="5" s="1"/>
  <c r="J664" i="5" s="1"/>
  <c r="D665" i="5" s="1"/>
  <c r="J665" i="5" s="1"/>
  <c r="D666" i="5" s="1"/>
  <c r="J666" i="5" s="1"/>
  <c r="D667" i="5" s="1"/>
  <c r="J667" i="5" s="1"/>
  <c r="D668" i="5" s="1"/>
  <c r="J668" i="5" s="1"/>
  <c r="D669" i="5" s="1"/>
  <c r="J669" i="5" s="1"/>
  <c r="D670" i="5" s="1"/>
  <c r="J670" i="5" s="1"/>
  <c r="D671" i="5" s="1"/>
  <c r="J671" i="5" s="1"/>
  <c r="D672" i="5" s="1"/>
  <c r="J672" i="5" s="1"/>
  <c r="D673" i="5" s="1"/>
  <c r="J673" i="5" s="1"/>
  <c r="D674" i="5" s="1"/>
  <c r="J674" i="5" s="1"/>
  <c r="D675" i="5" s="1"/>
  <c r="J675" i="5" s="1"/>
  <c r="D676" i="5" s="1"/>
  <c r="J676" i="5" s="1"/>
  <c r="D677" i="5" s="1"/>
  <c r="J677" i="5" s="1"/>
  <c r="D678" i="5" s="1"/>
  <c r="J678" i="5" s="1"/>
  <c r="D679" i="5" s="1"/>
  <c r="J679" i="5" s="1"/>
  <c r="D680" i="5" s="1"/>
  <c r="J680" i="5" s="1"/>
  <c r="D681" i="5" s="1"/>
  <c r="J681" i="5" s="1"/>
  <c r="D682" i="5" s="1"/>
  <c r="J682" i="5" s="1"/>
  <c r="D683" i="5" s="1"/>
  <c r="J683" i="5" s="1"/>
  <c r="D684" i="5" s="1"/>
  <c r="J684" i="5" s="1"/>
  <c r="D685" i="5" s="1"/>
  <c r="J685" i="5" s="1"/>
  <c r="D686" i="5" s="1"/>
  <c r="J686" i="5" s="1"/>
  <c r="D687" i="5" s="1"/>
  <c r="J687" i="5" s="1"/>
  <c r="D688" i="5" s="1"/>
  <c r="J688" i="5" s="1"/>
  <c r="D689" i="5" s="1"/>
  <c r="J689" i="5" s="1"/>
  <c r="D690" i="5" s="1"/>
  <c r="J690" i="5" s="1"/>
  <c r="D691" i="5" s="1"/>
  <c r="J691" i="5" s="1"/>
  <c r="D692" i="5" s="1"/>
  <c r="J692" i="5" s="1"/>
  <c r="D693" i="5" s="1"/>
  <c r="J693" i="5" s="1"/>
  <c r="D694" i="5" s="1"/>
  <c r="J694" i="5" s="1"/>
  <c r="D695" i="5" s="1"/>
  <c r="J695" i="5" s="1"/>
  <c r="D696" i="5" s="1"/>
  <c r="J696" i="5" s="1"/>
  <c r="D697" i="5" s="1"/>
  <c r="J697" i="5" s="1"/>
  <c r="D698" i="5" s="1"/>
  <c r="J698" i="5" s="1"/>
  <c r="D699" i="5" s="1"/>
  <c r="J699" i="5" s="1"/>
  <c r="D700" i="5" s="1"/>
  <c r="J700" i="5" s="1"/>
  <c r="D701" i="5" s="1"/>
  <c r="J701" i="5" s="1"/>
  <c r="D702" i="5" s="1"/>
  <c r="J702" i="5" s="1"/>
  <c r="D703" i="5" s="1"/>
  <c r="J703" i="5" s="1"/>
  <c r="D704" i="5" s="1"/>
  <c r="J704" i="5" s="1"/>
  <c r="D705" i="5" s="1"/>
  <c r="J705" i="5" s="1"/>
  <c r="D706" i="5" s="1"/>
  <c r="J706" i="5" s="1"/>
  <c r="D707" i="5" s="1"/>
  <c r="J707" i="5" s="1"/>
  <c r="D708" i="5" s="1"/>
  <c r="J708" i="5" s="1"/>
  <c r="D709" i="5" s="1"/>
  <c r="J709" i="5" s="1"/>
  <c r="D710" i="5" s="1"/>
  <c r="J710" i="5" s="1"/>
  <c r="D711" i="5" s="1"/>
  <c r="J711" i="5" s="1"/>
  <c r="D712" i="5" s="1"/>
  <c r="J712" i="5" s="1"/>
  <c r="D713" i="5" s="1"/>
  <c r="J713" i="5" s="1"/>
  <c r="D714" i="5" s="1"/>
  <c r="J714" i="5" s="1"/>
  <c r="D715" i="5" s="1"/>
  <c r="J715" i="5" s="1"/>
  <c r="D716" i="5" s="1"/>
  <c r="J716" i="5" s="1"/>
  <c r="D717" i="5" s="1"/>
  <c r="J717" i="5" s="1"/>
  <c r="D718" i="5" s="1"/>
  <c r="J718" i="5" s="1"/>
  <c r="D719" i="5" s="1"/>
  <c r="J719" i="5" s="1"/>
  <c r="D720" i="5" s="1"/>
  <c r="J720" i="5" s="1"/>
  <c r="D721" i="5" s="1"/>
  <c r="J721" i="5" s="1"/>
  <c r="D722" i="5" s="1"/>
  <c r="J722" i="5" s="1"/>
  <c r="D723" i="5" s="1"/>
  <c r="J723" i="5" s="1"/>
  <c r="D724" i="5" s="1"/>
  <c r="J724" i="5" s="1"/>
  <c r="D725" i="5" s="1"/>
  <c r="J725" i="5" s="1"/>
  <c r="D726" i="5" s="1"/>
  <c r="J726" i="5" s="1"/>
  <c r="D727" i="5" s="1"/>
  <c r="J727" i="5" s="1"/>
  <c r="D728" i="5" s="1"/>
  <c r="J728" i="5" s="1"/>
  <c r="D729" i="5" s="1"/>
  <c r="J729" i="5" s="1"/>
  <c r="D730" i="5" s="1"/>
  <c r="J730" i="5" s="1"/>
  <c r="D731" i="5" s="1"/>
  <c r="J731" i="5" s="1"/>
  <c r="D732" i="5" s="1"/>
  <c r="J732" i="5" s="1"/>
  <c r="D733" i="5" s="1"/>
  <c r="J733" i="5" s="1"/>
  <c r="D734" i="5" s="1"/>
  <c r="J734" i="5" s="1"/>
  <c r="D735" i="5" s="1"/>
  <c r="J735" i="5" s="1"/>
  <c r="D736" i="5" s="1"/>
  <c r="J736" i="5" s="1"/>
  <c r="D737" i="5" s="1"/>
  <c r="J737" i="5" s="1"/>
  <c r="D738" i="5" s="1"/>
  <c r="J738" i="5" s="1"/>
  <c r="D739" i="5" s="1"/>
  <c r="J739" i="5" s="1"/>
  <c r="D740" i="5" s="1"/>
  <c r="J740" i="5" s="1"/>
  <c r="D741" i="5" s="1"/>
  <c r="J741" i="5" s="1"/>
  <c r="D742" i="5" s="1"/>
  <c r="J742" i="5" s="1"/>
  <c r="D743" i="5" s="1"/>
  <c r="J743" i="5" s="1"/>
  <c r="D744" i="5" s="1"/>
  <c r="J744" i="5" s="1"/>
  <c r="D745" i="5" s="1"/>
  <c r="J745" i="5" s="1"/>
  <c r="D746" i="5" s="1"/>
  <c r="J746" i="5" s="1"/>
  <c r="D747" i="5" s="1"/>
  <c r="J747" i="5" s="1"/>
  <c r="D748" i="5" s="1"/>
  <c r="J748" i="5" s="1"/>
  <c r="D749" i="5" s="1"/>
  <c r="J749" i="5" s="1"/>
  <c r="D750" i="5" s="1"/>
  <c r="J750" i="5" s="1"/>
  <c r="D751" i="5" s="1"/>
  <c r="J751" i="5" s="1"/>
  <c r="D752" i="5" s="1"/>
  <c r="J752" i="5" s="1"/>
  <c r="D753" i="5" s="1"/>
  <c r="J753" i="5" s="1"/>
  <c r="D754" i="5" s="1"/>
  <c r="J754" i="5" s="1"/>
  <c r="D755" i="5" s="1"/>
  <c r="J755" i="5" s="1"/>
  <c r="D756" i="5" s="1"/>
  <c r="J756" i="5" s="1"/>
  <c r="D757" i="5" s="1"/>
  <c r="J757" i="5" s="1"/>
  <c r="D758" i="5" s="1"/>
  <c r="J758" i="5" s="1"/>
  <c r="D759" i="5" s="1"/>
  <c r="J759" i="5" s="1"/>
  <c r="D760" i="5" s="1"/>
  <c r="J760" i="5" s="1"/>
  <c r="D761" i="5" s="1"/>
  <c r="J761" i="5" s="1"/>
  <c r="D762" i="5" s="1"/>
  <c r="J762" i="5" s="1"/>
  <c r="D763" i="5" s="1"/>
  <c r="J763" i="5" s="1"/>
  <c r="D764" i="5" s="1"/>
  <c r="J764" i="5" s="1"/>
  <c r="D765" i="5" s="1"/>
  <c r="J765" i="5" s="1"/>
  <c r="D766" i="5" s="1"/>
  <c r="J766" i="5" s="1"/>
  <c r="D767" i="5" s="1"/>
  <c r="J767" i="5" s="1"/>
  <c r="D768" i="5" s="1"/>
  <c r="J768" i="5" s="1"/>
  <c r="D769" i="5" s="1"/>
  <c r="J769" i="5" s="1"/>
  <c r="D770" i="5" s="1"/>
  <c r="J770" i="5" s="1"/>
  <c r="D771" i="5" s="1"/>
  <c r="J771" i="5" s="1"/>
  <c r="D772" i="5" s="1"/>
  <c r="J772" i="5" s="1"/>
  <c r="D773" i="5" s="1"/>
  <c r="J773" i="5" s="1"/>
  <c r="D774" i="5" s="1"/>
  <c r="J774" i="5" s="1"/>
  <c r="D775" i="5" s="1"/>
  <c r="J775" i="5" s="1"/>
  <c r="D776" i="5" s="1"/>
  <c r="J776" i="5" s="1"/>
  <c r="D777" i="5" s="1"/>
  <c r="J777" i="5" s="1"/>
  <c r="D778" i="5" s="1"/>
  <c r="J778" i="5" s="1"/>
  <c r="D779" i="5" s="1"/>
  <c r="J779" i="5" s="1"/>
  <c r="D780" i="5" s="1"/>
  <c r="J780" i="5" s="1"/>
  <c r="D781" i="5" s="1"/>
  <c r="J781" i="5" s="1"/>
  <c r="D782" i="5" s="1"/>
  <c r="J782" i="5" s="1"/>
  <c r="D783" i="5" s="1"/>
  <c r="J783" i="5" s="1"/>
  <c r="D784" i="5" s="1"/>
  <c r="J784" i="5" s="1"/>
  <c r="D785" i="5" s="1"/>
  <c r="J785" i="5" s="1"/>
  <c r="D786" i="5" s="1"/>
  <c r="J786" i="5" s="1"/>
  <c r="D787" i="5" s="1"/>
  <c r="J787" i="5" s="1"/>
  <c r="D788" i="5" s="1"/>
  <c r="J788" i="5" s="1"/>
  <c r="D789" i="5" s="1"/>
  <c r="J789" i="5" s="1"/>
  <c r="D790" i="5" s="1"/>
  <c r="J790" i="5" s="1"/>
  <c r="D791" i="5" s="1"/>
  <c r="J791" i="5" s="1"/>
  <c r="D792" i="5" s="1"/>
  <c r="J792" i="5" s="1"/>
  <c r="D793" i="5" s="1"/>
  <c r="J793" i="5" s="1"/>
  <c r="D794" i="5" s="1"/>
  <c r="J794" i="5" s="1"/>
  <c r="D795" i="5" s="1"/>
  <c r="J795" i="5" s="1"/>
  <c r="D796" i="5" s="1"/>
  <c r="J796" i="5" s="1"/>
  <c r="D797" i="5" s="1"/>
  <c r="J797" i="5" s="1"/>
  <c r="D798" i="5" s="1"/>
  <c r="J798" i="5" s="1"/>
  <c r="D799" i="5" s="1"/>
  <c r="J799" i="5" s="1"/>
  <c r="D800" i="5" s="1"/>
  <c r="J800" i="5" s="1"/>
  <c r="D801" i="5" s="1"/>
  <c r="J801" i="5" s="1"/>
  <c r="D802" i="5" s="1"/>
  <c r="J802" i="5" s="1"/>
  <c r="D803" i="5" s="1"/>
  <c r="J803" i="5" s="1"/>
  <c r="D804" i="5" s="1"/>
  <c r="J804" i="5" s="1"/>
  <c r="D805" i="5" s="1"/>
  <c r="J805" i="5" s="1"/>
  <c r="D806" i="5" s="1"/>
  <c r="J806" i="5" s="1"/>
  <c r="D807" i="5" s="1"/>
  <c r="J807" i="5" s="1"/>
  <c r="D808" i="5" s="1"/>
  <c r="J808" i="5" s="1"/>
  <c r="D809" i="5" s="1"/>
  <c r="J809" i="5" s="1"/>
  <c r="D810" i="5" s="1"/>
  <c r="J810" i="5" s="1"/>
  <c r="D811" i="5" s="1"/>
  <c r="J811" i="5" s="1"/>
  <c r="D812" i="5" s="1"/>
  <c r="J812" i="5" s="1"/>
  <c r="D813" i="5" s="1"/>
  <c r="J813" i="5" s="1"/>
  <c r="D814" i="5" s="1"/>
  <c r="J814" i="5" s="1"/>
  <c r="D815" i="5" s="1"/>
  <c r="J815" i="5" s="1"/>
  <c r="D816" i="5" s="1"/>
  <c r="J816" i="5" s="1"/>
  <c r="D817" i="5" s="1"/>
  <c r="J817" i="5" s="1"/>
  <c r="D818" i="5" s="1"/>
  <c r="J818" i="5" s="1"/>
  <c r="D819" i="5" s="1"/>
  <c r="J819" i="5" s="1"/>
  <c r="D820" i="5" s="1"/>
  <c r="J820" i="5" s="1"/>
  <c r="D821" i="5" s="1"/>
  <c r="J821" i="5" s="1"/>
  <c r="D822" i="5" s="1"/>
  <c r="J822" i="5" s="1"/>
  <c r="D823" i="5" s="1"/>
  <c r="J823" i="5" s="1"/>
  <c r="D824" i="5" s="1"/>
  <c r="J824" i="5" s="1"/>
  <c r="D825" i="5" s="1"/>
  <c r="J825" i="5" s="1"/>
  <c r="D826" i="5" s="1"/>
  <c r="J826" i="5" s="1"/>
  <c r="D827" i="5" s="1"/>
  <c r="J827" i="5" s="1"/>
  <c r="D828" i="5" s="1"/>
  <c r="J828" i="5" s="1"/>
  <c r="D829" i="5" s="1"/>
  <c r="J829" i="5" s="1"/>
  <c r="D830" i="5" s="1"/>
  <c r="J830" i="5" s="1"/>
  <c r="D831" i="5" s="1"/>
  <c r="J831" i="5" s="1"/>
  <c r="D832" i="5" s="1"/>
  <c r="J832" i="5" s="1"/>
  <c r="D833" i="5" s="1"/>
  <c r="J833" i="5" s="1"/>
  <c r="D834" i="5" s="1"/>
  <c r="J834" i="5" s="1"/>
  <c r="D835" i="5" s="1"/>
  <c r="J835" i="5" s="1"/>
  <c r="D836" i="5" s="1"/>
  <c r="J836" i="5" s="1"/>
  <c r="D837" i="5" s="1"/>
  <c r="J837" i="5" s="1"/>
  <c r="D838" i="5" s="1"/>
  <c r="J838" i="5" s="1"/>
  <c r="D839" i="5" s="1"/>
  <c r="J839" i="5" s="1"/>
  <c r="D840" i="5" s="1"/>
  <c r="J840" i="5" s="1"/>
  <c r="D841" i="5" s="1"/>
  <c r="J841" i="5" s="1"/>
  <c r="D842" i="5" s="1"/>
  <c r="J842" i="5" s="1"/>
  <c r="D843" i="5" s="1"/>
  <c r="J843" i="5" s="1"/>
  <c r="D844" i="5" s="1"/>
  <c r="J844" i="5" s="1"/>
  <c r="D845" i="5" s="1"/>
  <c r="J845" i="5" s="1"/>
  <c r="D846" i="5" s="1"/>
  <c r="J846" i="5" s="1"/>
  <c r="D847" i="5" s="1"/>
  <c r="J847" i="5" s="1"/>
  <c r="D848" i="5" s="1"/>
  <c r="J848" i="5" s="1"/>
  <c r="D849" i="5" s="1"/>
  <c r="J849" i="5" s="1"/>
  <c r="D850" i="5" s="1"/>
  <c r="J850" i="5" s="1"/>
  <c r="D851" i="5" s="1"/>
  <c r="J851" i="5" s="1"/>
  <c r="D852" i="5" s="1"/>
  <c r="J852" i="5" s="1"/>
  <c r="D853" i="5" s="1"/>
  <c r="J853" i="5" s="1"/>
  <c r="D854" i="5" s="1"/>
  <c r="J854" i="5" s="1"/>
  <c r="D855" i="5" s="1"/>
  <c r="J855" i="5" s="1"/>
  <c r="D856" i="5" s="1"/>
  <c r="J856" i="5" s="1"/>
  <c r="D857" i="5" s="1"/>
  <c r="J857" i="5" s="1"/>
  <c r="D858" i="5" s="1"/>
  <c r="J858" i="5" s="1"/>
  <c r="D859" i="5" s="1"/>
  <c r="J859" i="5" s="1"/>
  <c r="D860" i="5" s="1"/>
  <c r="J860" i="5" s="1"/>
  <c r="D861" i="5" s="1"/>
  <c r="J861" i="5" s="1"/>
  <c r="D862" i="5" s="1"/>
  <c r="J862" i="5" s="1"/>
  <c r="D863" i="5" s="1"/>
  <c r="J863" i="5" s="1"/>
  <c r="D864" i="5" s="1"/>
  <c r="J864" i="5" s="1"/>
  <c r="J258" i="7"/>
  <c r="J109" i="8"/>
  <c r="J160" i="9"/>
  <c r="J155" i="10"/>
  <c r="J148" i="10"/>
  <c r="J147" i="9"/>
  <c r="J293" i="2"/>
  <c r="J163" i="1"/>
  <c r="J161" i="1"/>
  <c r="J137" i="9"/>
  <c r="J108" i="4"/>
  <c r="J166" i="3"/>
  <c r="J287" i="2"/>
  <c r="K287" i="2" s="1"/>
  <c r="M287" i="2" s="1"/>
  <c r="J148" i="1"/>
  <c r="J153" i="1"/>
  <c r="J6" i="5"/>
  <c r="D7" i="5" s="1"/>
  <c r="J7" i="5" s="1"/>
  <c r="J142" i="3"/>
  <c r="J215" i="2"/>
  <c r="J121" i="1"/>
  <c r="K121" i="1" s="1"/>
  <c r="K122" i="1" s="1"/>
  <c r="J118" i="1"/>
  <c r="J85" i="9"/>
  <c r="J194" i="7"/>
  <c r="M194" i="7" s="1"/>
  <c r="J213" i="2"/>
  <c r="J108" i="1"/>
  <c r="J87" i="10"/>
  <c r="J211" i="2"/>
  <c r="J104" i="1"/>
  <c r="J102" i="1"/>
  <c r="J83" i="10"/>
  <c r="D84" i="10" s="1"/>
  <c r="J84" i="10" s="1"/>
  <c r="J61" i="8"/>
  <c r="M61" i="8" s="1"/>
  <c r="J172" i="7"/>
  <c r="M172" i="7" s="1"/>
  <c r="J191" i="2"/>
  <c r="J99" i="1"/>
  <c r="J52" i="10"/>
  <c r="J133" i="3"/>
  <c r="J134" i="2"/>
  <c r="J75" i="1"/>
  <c r="J40" i="10"/>
  <c r="J59" i="9"/>
  <c r="J4" i="5"/>
  <c r="D5" i="5" s="1"/>
  <c r="J5" i="5" s="1"/>
  <c r="J106" i="2"/>
  <c r="K106" i="2" s="1"/>
  <c r="K107" i="2" s="1"/>
  <c r="J63" i="1"/>
  <c r="J29" i="10"/>
  <c r="J43" i="9"/>
  <c r="J29" i="8"/>
  <c r="J86" i="7"/>
  <c r="M86" i="7" s="1"/>
  <c r="J85" i="2"/>
  <c r="J53" i="1"/>
  <c r="J4" i="10"/>
  <c r="J4" i="6"/>
  <c r="J5" i="4"/>
  <c r="J30" i="2"/>
  <c r="J10" i="1"/>
  <c r="J2" i="10"/>
  <c r="J2" i="9"/>
  <c r="J2" i="8"/>
  <c r="M2" i="8" s="1"/>
  <c r="J2" i="7"/>
  <c r="M2" i="7" s="1"/>
  <c r="J2" i="6"/>
  <c r="J2" i="5"/>
  <c r="D3" i="5" s="1"/>
  <c r="J3" i="5" s="1"/>
  <c r="J2" i="4"/>
  <c r="J2" i="2"/>
  <c r="K2" i="2" s="1"/>
  <c r="K3" i="2" s="1"/>
  <c r="J2" i="1"/>
  <c r="M559" i="2" l="1"/>
  <c r="M697" i="2"/>
  <c r="K512" i="1"/>
  <c r="D561" i="2"/>
  <c r="J561" i="2" s="1"/>
  <c r="M560" i="2"/>
  <c r="K108" i="2"/>
  <c r="K109" i="2" s="1"/>
  <c r="K110" i="2" s="1"/>
  <c r="K111" i="2" s="1"/>
  <c r="K112" i="2" s="1"/>
  <c r="K113" i="2" s="1"/>
  <c r="K114" i="2" s="1"/>
  <c r="K115" i="2" s="1"/>
  <c r="K717" i="2"/>
  <c r="K718" i="2" s="1"/>
  <c r="K431" i="2"/>
  <c r="K432" i="2" s="1"/>
  <c r="K433" i="2" s="1"/>
  <c r="K434" i="2" s="1"/>
  <c r="K435" i="2" s="1"/>
  <c r="K436" i="2" s="1"/>
  <c r="K437" i="2" s="1"/>
  <c r="K438" i="2" s="1"/>
  <c r="K439" i="2" s="1"/>
  <c r="K440" i="2" s="1"/>
  <c r="M696" i="2"/>
  <c r="D3" i="10"/>
  <c r="J3" i="10" s="1"/>
  <c r="M3" i="10" s="1"/>
  <c r="D41" i="10"/>
  <c r="J41" i="10" s="1"/>
  <c r="D149" i="10"/>
  <c r="J149" i="10" s="1"/>
  <c r="D150" i="10" s="1"/>
  <c r="J150" i="10" s="1"/>
  <c r="D151" i="10" s="1"/>
  <c r="J151" i="10" s="1"/>
  <c r="D152" i="10" s="1"/>
  <c r="J152" i="10" s="1"/>
  <c r="D153" i="10" s="1"/>
  <c r="J153" i="10" s="1"/>
  <c r="D154" i="10" s="1"/>
  <c r="J154" i="10" s="1"/>
  <c r="K148" i="10"/>
  <c r="K149" i="10" s="1"/>
  <c r="D156" i="10"/>
  <c r="J156" i="10" s="1"/>
  <c r="D30" i="10"/>
  <c r="J30" i="10" s="1"/>
  <c r="D53" i="10"/>
  <c r="J53" i="10" s="1"/>
  <c r="D88" i="10"/>
  <c r="J88" i="10" s="1"/>
  <c r="M88" i="10" s="1"/>
  <c r="M458" i="1"/>
  <c r="D60" i="9"/>
  <c r="J60" i="9" s="1"/>
  <c r="D86" i="9"/>
  <c r="J86" i="9" s="1"/>
  <c r="D87" i="9" s="1"/>
  <c r="J87" i="9" s="1"/>
  <c r="D88" i="9" s="1"/>
  <c r="J88" i="9" s="1"/>
  <c r="D89" i="9" s="1"/>
  <c r="J89" i="9" s="1"/>
  <c r="D90" i="9" s="1"/>
  <c r="K85" i="9"/>
  <c r="K86" i="9" s="1"/>
  <c r="D148" i="9"/>
  <c r="J148" i="9" s="1"/>
  <c r="K147" i="9"/>
  <c r="K148" i="9" s="1"/>
  <c r="K149" i="9" s="1"/>
  <c r="K150" i="9" s="1"/>
  <c r="K151" i="9" s="1"/>
  <c r="K152" i="9" s="1"/>
  <c r="K153" i="9" s="1"/>
  <c r="K154" i="9" s="1"/>
  <c r="D44" i="9"/>
  <c r="J44" i="9" s="1"/>
  <c r="D3" i="9"/>
  <c r="J3" i="9" s="1"/>
  <c r="D161" i="9"/>
  <c r="J161" i="9" s="1"/>
  <c r="K160" i="9"/>
  <c r="K161" i="9" s="1"/>
  <c r="D138" i="9"/>
  <c r="J138" i="9" s="1"/>
  <c r="D5" i="10"/>
  <c r="J5" i="10" s="1"/>
  <c r="D6" i="10" s="1"/>
  <c r="J6" i="10" s="1"/>
  <c r="D7" i="10" s="1"/>
  <c r="J7" i="10" s="1"/>
  <c r="D8" i="10" s="1"/>
  <c r="J8" i="10" s="1"/>
  <c r="D9" i="10" s="1"/>
  <c r="J9" i="10" s="1"/>
  <c r="D10" i="10" s="1"/>
  <c r="J10" i="10" s="1"/>
  <c r="D11" i="10" s="1"/>
  <c r="J11" i="10" s="1"/>
  <c r="D12" i="10" s="1"/>
  <c r="J12" i="10" s="1"/>
  <c r="D13" i="10" s="1"/>
  <c r="J13" i="10" s="1"/>
  <c r="D14" i="10" s="1"/>
  <c r="J14" i="10" s="1"/>
  <c r="D15" i="10" s="1"/>
  <c r="K4" i="10"/>
  <c r="K5" i="10" s="1"/>
  <c r="D3" i="8"/>
  <c r="J3" i="8" s="1"/>
  <c r="M3" i="8" s="1"/>
  <c r="D30" i="8"/>
  <c r="J30" i="8" s="1"/>
  <c r="K29" i="8"/>
  <c r="D110" i="8"/>
  <c r="J110" i="8" s="1"/>
  <c r="D111" i="8" s="1"/>
  <c r="J111" i="8" s="1"/>
  <c r="K109" i="8"/>
  <c r="K110" i="8" s="1"/>
  <c r="D259" i="7"/>
  <c r="J259" i="7" s="1"/>
  <c r="D260" i="7" s="1"/>
  <c r="J260" i="7" s="1"/>
  <c r="D261" i="7" s="1"/>
  <c r="J261" i="7" s="1"/>
  <c r="D262" i="7" s="1"/>
  <c r="J262" i="7" s="1"/>
  <c r="K258" i="7"/>
  <c r="K259" i="7" s="1"/>
  <c r="D173" i="7"/>
  <c r="J173" i="7" s="1"/>
  <c r="D195" i="7"/>
  <c r="J195" i="7" s="1"/>
  <c r="D87" i="7"/>
  <c r="J87" i="7" s="1"/>
  <c r="M87" i="7" s="1"/>
  <c r="D3" i="7"/>
  <c r="J3" i="7" s="1"/>
  <c r="D62" i="8"/>
  <c r="J62" i="8" s="1"/>
  <c r="D63" i="8" s="1"/>
  <c r="J63" i="8" s="1"/>
  <c r="D64" i="8" s="1"/>
  <c r="D3" i="6"/>
  <c r="J3" i="6" s="1"/>
  <c r="K2" i="6"/>
  <c r="K3" i="6" s="1"/>
  <c r="K5" i="6"/>
  <c r="K4" i="6"/>
  <c r="D3" i="4"/>
  <c r="J3" i="4" s="1"/>
  <c r="D4" i="4" s="1"/>
  <c r="J4" i="4" s="1"/>
  <c r="K2" i="4"/>
  <c r="K3" i="4" s="1"/>
  <c r="D6" i="4"/>
  <c r="J6" i="4" s="1"/>
  <c r="K5" i="4"/>
  <c r="K6" i="4" s="1"/>
  <c r="K108" i="4"/>
  <c r="D143" i="3"/>
  <c r="J143" i="3" s="1"/>
  <c r="D144" i="3" s="1"/>
  <c r="J144" i="3" s="1"/>
  <c r="K142" i="3"/>
  <c r="K143" i="3" s="1"/>
  <c r="D167" i="3"/>
  <c r="J167" i="3" s="1"/>
  <c r="K166" i="3"/>
  <c r="M258" i="3"/>
  <c r="K259" i="3"/>
  <c r="K260" i="3" s="1"/>
  <c r="D134" i="3"/>
  <c r="J134" i="3" s="1"/>
  <c r="D135" i="3" s="1"/>
  <c r="J135" i="3" s="1"/>
  <c r="K133" i="3"/>
  <c r="K134" i="3" s="1"/>
  <c r="K306" i="2"/>
  <c r="K288" i="2"/>
  <c r="D212" i="2"/>
  <c r="J212" i="2" s="1"/>
  <c r="K211" i="2"/>
  <c r="M211" i="2" s="1"/>
  <c r="K561" i="2"/>
  <c r="K4" i="2"/>
  <c r="K5" i="2" s="1"/>
  <c r="K6" i="2" s="1"/>
  <c r="K7" i="2" s="1"/>
  <c r="K8" i="2" s="1"/>
  <c r="K9" i="2" s="1"/>
  <c r="D314" i="2"/>
  <c r="J314" i="2" s="1"/>
  <c r="K313" i="2"/>
  <c r="K314" i="2" s="1"/>
  <c r="M314" i="2" s="1"/>
  <c r="D192" i="2"/>
  <c r="J192" i="2" s="1"/>
  <c r="K191" i="2"/>
  <c r="K192" i="2" s="1"/>
  <c r="M192" i="2" s="1"/>
  <c r="D214" i="2"/>
  <c r="J214" i="2" s="1"/>
  <c r="K213" i="2"/>
  <c r="M213" i="2" s="1"/>
  <c r="D294" i="2"/>
  <c r="J294" i="2" s="1"/>
  <c r="D295" i="2" s="1"/>
  <c r="K293" i="2"/>
  <c r="K294" i="2" s="1"/>
  <c r="D85" i="10"/>
  <c r="J85" i="10" s="1"/>
  <c r="M510" i="1"/>
  <c r="D698" i="2"/>
  <c r="J698" i="2" s="1"/>
  <c r="D154" i="1"/>
  <c r="J154" i="1" s="1"/>
  <c r="D155" i="1" s="1"/>
  <c r="J155" i="1" s="1"/>
  <c r="K153" i="1"/>
  <c r="K154" i="1" s="1"/>
  <c r="D100" i="1"/>
  <c r="J100" i="1" s="1"/>
  <c r="D101" i="1" s="1"/>
  <c r="J101" i="1" s="1"/>
  <c r="K99" i="1"/>
  <c r="K100" i="1" s="1"/>
  <c r="D149" i="1"/>
  <c r="J149" i="1" s="1"/>
  <c r="K148" i="1"/>
  <c r="D109" i="1"/>
  <c r="J109" i="1" s="1"/>
  <c r="K108" i="1"/>
  <c r="K109" i="1" s="1"/>
  <c r="D76" i="1"/>
  <c r="J76" i="1" s="1"/>
  <c r="K76" i="1" s="1"/>
  <c r="M76" i="1" s="1"/>
  <c r="K75" i="1"/>
  <c r="D103" i="1"/>
  <c r="J103" i="1" s="1"/>
  <c r="K102" i="1"/>
  <c r="K103" i="1" s="1"/>
  <c r="D119" i="1"/>
  <c r="J119" i="1" s="1"/>
  <c r="K118" i="1"/>
  <c r="K119" i="1" s="1"/>
  <c r="K120" i="1" s="1"/>
  <c r="D105" i="1"/>
  <c r="J105" i="1" s="1"/>
  <c r="D106" i="1" s="1"/>
  <c r="J106" i="1" s="1"/>
  <c r="D107" i="1" s="1"/>
  <c r="J107" i="1" s="1"/>
  <c r="K104" i="1"/>
  <c r="K105" i="1" s="1"/>
  <c r="D162" i="1"/>
  <c r="J162" i="1" s="1"/>
  <c r="K161" i="1"/>
  <c r="K162" i="1" s="1"/>
  <c r="D164" i="1"/>
  <c r="J164" i="1" s="1"/>
  <c r="K163" i="1"/>
  <c r="D316" i="2"/>
  <c r="K315" i="2"/>
  <c r="K316" i="2" s="1"/>
  <c r="D216" i="2"/>
  <c r="K215" i="2"/>
  <c r="K216" i="2" s="1"/>
  <c r="D135" i="2"/>
  <c r="K134" i="2"/>
  <c r="K135" i="2" s="1"/>
  <c r="D86" i="2"/>
  <c r="J86" i="2" s="1"/>
  <c r="K85" i="2"/>
  <c r="K86" i="2" s="1"/>
  <c r="D64" i="1"/>
  <c r="K63" i="1"/>
  <c r="K64" i="1" s="1"/>
  <c r="D31" i="2"/>
  <c r="K30" i="2"/>
  <c r="K31" i="2" s="1"/>
  <c r="D54" i="1"/>
  <c r="J54" i="1" s="1"/>
  <c r="K53" i="1"/>
  <c r="K54" i="1" s="1"/>
  <c r="D3" i="1"/>
  <c r="J3" i="1" s="1"/>
  <c r="K2" i="1"/>
  <c r="D11" i="1"/>
  <c r="J11" i="1" s="1"/>
  <c r="D12" i="1" s="1"/>
  <c r="J12" i="1" s="1"/>
  <c r="K10" i="1"/>
  <c r="K11" i="1" s="1"/>
  <c r="D5" i="11"/>
  <c r="J5" i="11" s="1"/>
  <c r="D6" i="11" s="1"/>
  <c r="J6" i="11" s="1"/>
  <c r="D112" i="8"/>
  <c r="J112" i="8" s="1"/>
  <c r="D288" i="2"/>
  <c r="J288" i="2" s="1"/>
  <c r="D289" i="2" s="1"/>
  <c r="J289" i="2" s="1"/>
  <c r="D290" i="2" s="1"/>
  <c r="J290" i="2" s="1"/>
  <c r="J89" i="10"/>
  <c r="K89" i="10" s="1"/>
  <c r="J199" i="7"/>
  <c r="K199" i="7" s="1"/>
  <c r="J90" i="9"/>
  <c r="J64" i="8"/>
  <c r="J2" i="3"/>
  <c r="K2" i="3" s="1"/>
  <c r="K719" i="2" l="1"/>
  <c r="K55" i="1"/>
  <c r="M105" i="1"/>
  <c r="K110" i="1"/>
  <c r="M288" i="2"/>
  <c r="K136" i="2"/>
  <c r="K137" i="2" s="1"/>
  <c r="K138" i="2" s="1"/>
  <c r="K139" i="2" s="1"/>
  <c r="K87" i="2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M294" i="2"/>
  <c r="D562" i="2"/>
  <c r="J562" i="2" s="1"/>
  <c r="M561" i="2"/>
  <c r="M2" i="6"/>
  <c r="J157" i="10"/>
  <c r="M156" i="10"/>
  <c r="M149" i="10"/>
  <c r="K150" i="10"/>
  <c r="K53" i="10"/>
  <c r="K54" i="10" s="1"/>
  <c r="D54" i="10"/>
  <c r="J54" i="10" s="1"/>
  <c r="D55" i="10" s="1"/>
  <c r="J55" i="10" s="1"/>
  <c r="D56" i="10" s="1"/>
  <c r="J56" i="10" s="1"/>
  <c r="D57" i="10" s="1"/>
  <c r="J57" i="10" s="1"/>
  <c r="D58" i="10" s="1"/>
  <c r="J58" i="10" s="1"/>
  <c r="D42" i="10"/>
  <c r="J42" i="10" s="1"/>
  <c r="M41" i="10"/>
  <c r="D31" i="10"/>
  <c r="J31" i="10" s="1"/>
  <c r="M30" i="10"/>
  <c r="M110" i="8"/>
  <c r="K111" i="8" s="1"/>
  <c r="K6" i="6"/>
  <c r="K7" i="6" s="1"/>
  <c r="K8" i="6" s="1"/>
  <c r="K9" i="6" s="1"/>
  <c r="K10" i="6" s="1"/>
  <c r="K11" i="6" s="1"/>
  <c r="K12" i="6" s="1"/>
  <c r="K13" i="6" s="1"/>
  <c r="K14" i="6" s="1"/>
  <c r="K7" i="4"/>
  <c r="K8" i="4" s="1"/>
  <c r="D139" i="9"/>
  <c r="J139" i="9" s="1"/>
  <c r="M138" i="9"/>
  <c r="D149" i="9"/>
  <c r="J149" i="9" s="1"/>
  <c r="M148" i="9"/>
  <c r="K162" i="9"/>
  <c r="K163" i="9" s="1"/>
  <c r="K164" i="9" s="1"/>
  <c r="K165" i="9" s="1"/>
  <c r="K166" i="9" s="1"/>
  <c r="K87" i="9"/>
  <c r="M86" i="9"/>
  <c r="D162" i="9"/>
  <c r="J162" i="9" s="1"/>
  <c r="M161" i="9"/>
  <c r="D45" i="9"/>
  <c r="J45" i="9" s="1"/>
  <c r="K45" i="9"/>
  <c r="D4" i="9"/>
  <c r="J4" i="9" s="1"/>
  <c r="M3" i="9"/>
  <c r="K4" i="9" s="1"/>
  <c r="D61" i="9"/>
  <c r="J61" i="9" s="1"/>
  <c r="M3" i="6"/>
  <c r="M5" i="10"/>
  <c r="K6" i="10"/>
  <c r="D31" i="8"/>
  <c r="J31" i="8" s="1"/>
  <c r="D32" i="8" s="1"/>
  <c r="J32" i="8" s="1"/>
  <c r="D33" i="8" s="1"/>
  <c r="J33" i="8" s="1"/>
  <c r="K30" i="8"/>
  <c r="K31" i="8" s="1"/>
  <c r="M31" i="8" s="1"/>
  <c r="K62" i="8"/>
  <c r="D4" i="8"/>
  <c r="J4" i="8" s="1"/>
  <c r="D5" i="8" s="1"/>
  <c r="J5" i="8" s="1"/>
  <c r="D6" i="8" s="1"/>
  <c r="J6" i="8" s="1"/>
  <c r="D7" i="8" s="1"/>
  <c r="D174" i="7"/>
  <c r="J174" i="7" s="1"/>
  <c r="D175" i="7" s="1"/>
  <c r="J175" i="7" s="1"/>
  <c r="D176" i="7" s="1"/>
  <c r="J176" i="7" s="1"/>
  <c r="D177" i="7" s="1"/>
  <c r="J177" i="7" s="1"/>
  <c r="M173" i="7"/>
  <c r="D196" i="7"/>
  <c r="J196" i="7" s="1"/>
  <c r="M195" i="7"/>
  <c r="M259" i="7"/>
  <c r="K260" i="7"/>
  <c r="D4" i="7"/>
  <c r="J4" i="7" s="1"/>
  <c r="M3" i="7"/>
  <c r="D263" i="7"/>
  <c r="J263" i="7" s="1"/>
  <c r="D264" i="7" s="1"/>
  <c r="J264" i="7" s="1"/>
  <c r="D265" i="7" s="1"/>
  <c r="J265" i="7" s="1"/>
  <c r="D266" i="7" s="1"/>
  <c r="J266" i="7" s="1"/>
  <c r="M266" i="7" s="1"/>
  <c r="D7" i="4"/>
  <c r="J7" i="4" s="1"/>
  <c r="M6" i="4"/>
  <c r="M3" i="4"/>
  <c r="K4" i="4"/>
  <c r="M143" i="3"/>
  <c r="K144" i="3" s="1"/>
  <c r="K145" i="3" s="1"/>
  <c r="D136" i="3"/>
  <c r="J136" i="3" s="1"/>
  <c r="K167" i="3"/>
  <c r="M167" i="3" s="1"/>
  <c r="D145" i="3"/>
  <c r="J145" i="3" s="1"/>
  <c r="D146" i="3" s="1"/>
  <c r="J146" i="3" s="1"/>
  <c r="M134" i="3"/>
  <c r="K135" i="3"/>
  <c r="K136" i="3" s="1"/>
  <c r="K212" i="2"/>
  <c r="M212" i="2" s="1"/>
  <c r="K289" i="2"/>
  <c r="M289" i="2" s="1"/>
  <c r="K562" i="2"/>
  <c r="K295" i="2"/>
  <c r="K307" i="2"/>
  <c r="K214" i="2"/>
  <c r="K441" i="2"/>
  <c r="D86" i="10"/>
  <c r="J86" i="10" s="1"/>
  <c r="M11" i="1"/>
  <c r="K106" i="1"/>
  <c r="M106" i="1" s="1"/>
  <c r="M162" i="1"/>
  <c r="K720" i="2"/>
  <c r="M103" i="1"/>
  <c r="K698" i="2"/>
  <c r="K699" i="2" s="1"/>
  <c r="D699" i="2"/>
  <c r="J699" i="2" s="1"/>
  <c r="D156" i="1"/>
  <c r="J156" i="1" s="1"/>
  <c r="D157" i="1" s="1"/>
  <c r="J157" i="1" s="1"/>
  <c r="D120" i="1"/>
  <c r="J120" i="1" s="1"/>
  <c r="M120" i="1" s="1"/>
  <c r="M119" i="1"/>
  <c r="D150" i="1"/>
  <c r="J150" i="1" s="1"/>
  <c r="K149" i="1"/>
  <c r="K150" i="1" s="1"/>
  <c r="K151" i="1" s="1"/>
  <c r="K152" i="1" s="1"/>
  <c r="M100" i="1"/>
  <c r="K101" i="1"/>
  <c r="M101" i="1" s="1"/>
  <c r="D110" i="1"/>
  <c r="J110" i="1" s="1"/>
  <c r="D111" i="1" s="1"/>
  <c r="J111" i="1" s="1"/>
  <c r="M109" i="1"/>
  <c r="K65" i="1"/>
  <c r="D165" i="1"/>
  <c r="J165" i="1" s="1"/>
  <c r="K164" i="1"/>
  <c r="M154" i="1"/>
  <c r="K155" i="1"/>
  <c r="K156" i="1" s="1"/>
  <c r="K157" i="1" s="1"/>
  <c r="K158" i="1" s="1"/>
  <c r="K111" i="1"/>
  <c r="K112" i="1" s="1"/>
  <c r="K113" i="1" s="1"/>
  <c r="K77" i="1"/>
  <c r="K317" i="2"/>
  <c r="K217" i="2"/>
  <c r="D87" i="2"/>
  <c r="J87" i="2" s="1"/>
  <c r="M86" i="2"/>
  <c r="D55" i="1"/>
  <c r="J55" i="1" s="1"/>
  <c r="M55" i="1" s="1"/>
  <c r="M54" i="1"/>
  <c r="K32" i="2"/>
  <c r="K33" i="2" s="1"/>
  <c r="K34" i="2" s="1"/>
  <c r="K35" i="2" s="1"/>
  <c r="K36" i="2" s="1"/>
  <c r="K37" i="2" s="1"/>
  <c r="K38" i="2" s="1"/>
  <c r="K39" i="2" s="1"/>
  <c r="L12" i="1" s="1"/>
  <c r="D13" i="1"/>
  <c r="J13" i="1" s="1"/>
  <c r="D4" i="1"/>
  <c r="J4" i="1" s="1"/>
  <c r="K3" i="1"/>
  <c r="K4" i="1" s="1"/>
  <c r="D90" i="10"/>
  <c r="J90" i="10" s="1"/>
  <c r="D200" i="7"/>
  <c r="J200" i="7" s="1"/>
  <c r="D3" i="3"/>
  <c r="J3" i="3" s="1"/>
  <c r="J8" i="11"/>
  <c r="K8" i="11" s="1"/>
  <c r="J295" i="2"/>
  <c r="D296" i="2" s="1"/>
  <c r="D291" i="2"/>
  <c r="J291" i="2" s="1"/>
  <c r="J93" i="9"/>
  <c r="J74" i="4"/>
  <c r="D91" i="9"/>
  <c r="J91" i="9" s="1"/>
  <c r="D65" i="8"/>
  <c r="J65" i="8" s="1"/>
  <c r="D193" i="2"/>
  <c r="J193" i="2" s="1"/>
  <c r="D194" i="2" s="1"/>
  <c r="J194" i="2" s="1"/>
  <c r="M200" i="7" l="1"/>
  <c r="K5" i="1"/>
  <c r="M214" i="2"/>
  <c r="K700" i="2"/>
  <c r="K701" i="2" s="1"/>
  <c r="M295" i="2"/>
  <c r="M698" i="2"/>
  <c r="K140" i="2"/>
  <c r="D563" i="2"/>
  <c r="J563" i="2" s="1"/>
  <c r="M562" i="2"/>
  <c r="D59" i="10"/>
  <c r="J59" i="10" s="1"/>
  <c r="D60" i="10" s="1"/>
  <c r="J60" i="10" s="1"/>
  <c r="K55" i="10"/>
  <c r="M54" i="10"/>
  <c r="K151" i="10"/>
  <c r="M150" i="10"/>
  <c r="D32" i="10"/>
  <c r="J32" i="10" s="1"/>
  <c r="M31" i="10"/>
  <c r="M42" i="10"/>
  <c r="D43" i="10"/>
  <c r="J43" i="10" s="1"/>
  <c r="K157" i="10"/>
  <c r="D158" i="10"/>
  <c r="J158" i="10" s="1"/>
  <c r="D159" i="10" s="1"/>
  <c r="J159" i="10" s="1"/>
  <c r="D160" i="10" s="1"/>
  <c r="J160" i="10" s="1"/>
  <c r="D161" i="10" s="1"/>
  <c r="J161" i="10" s="1"/>
  <c r="K112" i="8"/>
  <c r="M111" i="8"/>
  <c r="K4" i="8"/>
  <c r="M4" i="8" s="1"/>
  <c r="K63" i="8"/>
  <c r="M63" i="8" s="1"/>
  <c r="M62" i="8"/>
  <c r="D34" i="8"/>
  <c r="J34" i="8" s="1"/>
  <c r="D35" i="8" s="1"/>
  <c r="J35" i="8" s="1"/>
  <c r="M30" i="8"/>
  <c r="M157" i="1"/>
  <c r="M111" i="1"/>
  <c r="K46" i="9"/>
  <c r="M46" i="9" s="1"/>
  <c r="K139" i="9"/>
  <c r="K140" i="9" s="1"/>
  <c r="K141" i="9" s="1"/>
  <c r="K142" i="9" s="1"/>
  <c r="K143" i="9" s="1"/>
  <c r="K144" i="9" s="1"/>
  <c r="K145" i="9" s="1"/>
  <c r="K146" i="9" s="1"/>
  <c r="D62" i="9"/>
  <c r="J62" i="9" s="1"/>
  <c r="D63" i="9" s="1"/>
  <c r="J63" i="9" s="1"/>
  <c r="D46" i="9"/>
  <c r="J46" i="9" s="1"/>
  <c r="D47" i="9" s="1"/>
  <c r="J47" i="9" s="1"/>
  <c r="D150" i="9"/>
  <c r="J150" i="9" s="1"/>
  <c r="M149" i="9"/>
  <c r="K88" i="9"/>
  <c r="M87" i="9"/>
  <c r="D5" i="9"/>
  <c r="D163" i="9"/>
  <c r="J163" i="9" s="1"/>
  <c r="M162" i="9"/>
  <c r="D140" i="9"/>
  <c r="J140" i="9" s="1"/>
  <c r="K61" i="9"/>
  <c r="K174" i="7"/>
  <c r="K9" i="11"/>
  <c r="K10" i="11" s="1"/>
  <c r="K7" i="10"/>
  <c r="M6" i="10"/>
  <c r="K5" i="8"/>
  <c r="K32" i="8"/>
  <c r="K4" i="7"/>
  <c r="K5" i="7" s="1"/>
  <c r="K261" i="7"/>
  <c r="M260" i="7"/>
  <c r="D197" i="7"/>
  <c r="J197" i="7" s="1"/>
  <c r="M196" i="7"/>
  <c r="D5" i="7"/>
  <c r="J5" i="7" s="1"/>
  <c r="D6" i="7" s="1"/>
  <c r="J6" i="7" s="1"/>
  <c r="D201" i="7"/>
  <c r="J201" i="7" s="1"/>
  <c r="K200" i="7"/>
  <c r="D267" i="7"/>
  <c r="J267" i="7" s="1"/>
  <c r="K64" i="8"/>
  <c r="D94" i="9"/>
  <c r="J94" i="9" s="1"/>
  <c r="K93" i="9"/>
  <c r="D75" i="4"/>
  <c r="J75" i="4" s="1"/>
  <c r="K74" i="4"/>
  <c r="D8" i="4"/>
  <c r="J8" i="4" s="1"/>
  <c r="M7" i="4"/>
  <c r="D4" i="3"/>
  <c r="J4" i="3" s="1"/>
  <c r="K3" i="3"/>
  <c r="K4" i="3" s="1"/>
  <c r="K5" i="3" s="1"/>
  <c r="K146" i="3"/>
  <c r="K147" i="3" s="1"/>
  <c r="K148" i="3" s="1"/>
  <c r="K149" i="3" s="1"/>
  <c r="K150" i="3" s="1"/>
  <c r="K151" i="3" s="1"/>
  <c r="K152" i="3" s="1"/>
  <c r="K153" i="3" s="1"/>
  <c r="K154" i="3" s="1"/>
  <c r="M135" i="3"/>
  <c r="D137" i="3"/>
  <c r="J137" i="3" s="1"/>
  <c r="M136" i="3"/>
  <c r="K308" i="2"/>
  <c r="K290" i="2"/>
  <c r="K296" i="2"/>
  <c r="K193" i="2"/>
  <c r="M193" i="2" s="1"/>
  <c r="K563" i="2"/>
  <c r="D91" i="10"/>
  <c r="J91" i="10" s="1"/>
  <c r="D92" i="10" s="1"/>
  <c r="J92" i="10" s="1"/>
  <c r="D93" i="10" s="1"/>
  <c r="J93" i="10" s="1"/>
  <c r="D94" i="10" s="1"/>
  <c r="J94" i="10" s="1"/>
  <c r="D95" i="10" s="1"/>
  <c r="J95" i="10" s="1"/>
  <c r="D96" i="10" s="1"/>
  <c r="J96" i="10" s="1"/>
  <c r="D97" i="10" s="1"/>
  <c r="J97" i="10" s="1"/>
  <c r="D98" i="10" s="1"/>
  <c r="K90" i="10"/>
  <c r="K442" i="2"/>
  <c r="K107" i="1"/>
  <c r="M107" i="1" s="1"/>
  <c r="M110" i="1"/>
  <c r="K721" i="2"/>
  <c r="K722" i="2" s="1"/>
  <c r="K723" i="2" s="1"/>
  <c r="K724" i="2" s="1"/>
  <c r="K725" i="2" s="1"/>
  <c r="D700" i="2"/>
  <c r="J700" i="2" s="1"/>
  <c r="M699" i="2"/>
  <c r="K702" i="2"/>
  <c r="M164" i="1"/>
  <c r="K165" i="1"/>
  <c r="M165" i="1" s="1"/>
  <c r="K78" i="1"/>
  <c r="M149" i="1"/>
  <c r="D112" i="1"/>
  <c r="J112" i="1" s="1"/>
  <c r="M112" i="1" s="1"/>
  <c r="M155" i="1"/>
  <c r="D151" i="1"/>
  <c r="J151" i="1" s="1"/>
  <c r="M150" i="1"/>
  <c r="M156" i="1"/>
  <c r="K318" i="2"/>
  <c r="K218" i="2"/>
  <c r="D88" i="2"/>
  <c r="J88" i="2" s="1"/>
  <c r="M88" i="2" s="1"/>
  <c r="M87" i="2"/>
  <c r="K98" i="2"/>
  <c r="K99" i="2" s="1"/>
  <c r="D56" i="1"/>
  <c r="J56" i="1" s="1"/>
  <c r="M56" i="1" s="1"/>
  <c r="K40" i="2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12" i="1"/>
  <c r="M12" i="1" s="1"/>
  <c r="D14" i="1"/>
  <c r="D5" i="1"/>
  <c r="J5" i="1" s="1"/>
  <c r="D6" i="1" s="1"/>
  <c r="J6" i="1" s="1"/>
  <c r="M4" i="1"/>
  <c r="D158" i="1"/>
  <c r="J158" i="1" s="1"/>
  <c r="M158" i="1" s="1"/>
  <c r="D9" i="11"/>
  <c r="J9" i="11" s="1"/>
  <c r="D162" i="10"/>
  <c r="J162" i="10" s="1"/>
  <c r="J296" i="2"/>
  <c r="D297" i="2" s="1"/>
  <c r="D292" i="2"/>
  <c r="J292" i="2" s="1"/>
  <c r="D147" i="3"/>
  <c r="J147" i="3" s="1"/>
  <c r="D92" i="9"/>
  <c r="J92" i="9" s="1"/>
  <c r="D66" i="8"/>
  <c r="J66" i="8" s="1"/>
  <c r="D178" i="7"/>
  <c r="J178" i="7" s="1"/>
  <c r="D179" i="7" s="1"/>
  <c r="D195" i="2"/>
  <c r="J195" i="2" s="1"/>
  <c r="D61" i="10"/>
  <c r="J61" i="10" s="1"/>
  <c r="K175" i="7" l="1"/>
  <c r="M175" i="7" s="1"/>
  <c r="K176" i="7" s="1"/>
  <c r="M174" i="7"/>
  <c r="D268" i="7"/>
  <c r="J268" i="7" s="1"/>
  <c r="D269" i="7" s="1"/>
  <c r="M4" i="7"/>
  <c r="M700" i="2"/>
  <c r="M290" i="2"/>
  <c r="K291" i="2" s="1"/>
  <c r="M291" i="2" s="1"/>
  <c r="D564" i="2"/>
  <c r="J564" i="2" s="1"/>
  <c r="M563" i="2"/>
  <c r="K141" i="2"/>
  <c r="K142" i="2" s="1"/>
  <c r="M296" i="2"/>
  <c r="D33" i="10"/>
  <c r="J33" i="10" s="1"/>
  <c r="M32" i="10"/>
  <c r="K152" i="10"/>
  <c r="M151" i="10"/>
  <c r="K56" i="10"/>
  <c r="M55" i="10"/>
  <c r="D44" i="10"/>
  <c r="J44" i="10" s="1"/>
  <c r="M43" i="10"/>
  <c r="K33" i="8"/>
  <c r="M33" i="8" s="1"/>
  <c r="M32" i="8"/>
  <c r="M5" i="8"/>
  <c r="K6" i="8" s="1"/>
  <c r="M6" i="8" s="1"/>
  <c r="D36" i="8"/>
  <c r="J36" i="8" s="1"/>
  <c r="M64" i="8"/>
  <c r="K65" i="8" s="1"/>
  <c r="M65" i="8" s="1"/>
  <c r="K66" i="8" s="1"/>
  <c r="M66" i="8" s="1"/>
  <c r="M112" i="8"/>
  <c r="K62" i="9"/>
  <c r="M62" i="9" s="1"/>
  <c r="D48" i="9"/>
  <c r="J48" i="9" s="1"/>
  <c r="D49" i="9" s="1"/>
  <c r="D141" i="9"/>
  <c r="J141" i="9" s="1"/>
  <c r="M140" i="9"/>
  <c r="D151" i="9"/>
  <c r="J151" i="9" s="1"/>
  <c r="M150" i="9"/>
  <c r="D64" i="9"/>
  <c r="J64" i="9" s="1"/>
  <c r="M163" i="9"/>
  <c r="D164" i="9"/>
  <c r="J164" i="9" s="1"/>
  <c r="M88" i="9"/>
  <c r="K89" i="9"/>
  <c r="K47" i="9"/>
  <c r="K267" i="7"/>
  <c r="M267" i="7" s="1"/>
  <c r="M261" i="7"/>
  <c r="K262" i="7" s="1"/>
  <c r="K8" i="10"/>
  <c r="M7" i="10"/>
  <c r="K201" i="7"/>
  <c r="K202" i="7" s="1"/>
  <c r="K203" i="7" s="1"/>
  <c r="D7" i="7"/>
  <c r="J7" i="7" s="1"/>
  <c r="D8" i="7" s="1"/>
  <c r="J8" i="7" s="1"/>
  <c r="D198" i="7"/>
  <c r="J198" i="7" s="1"/>
  <c r="M198" i="7" s="1"/>
  <c r="M197" i="7"/>
  <c r="D202" i="7"/>
  <c r="J202" i="7" s="1"/>
  <c r="D203" i="7" s="1"/>
  <c r="J203" i="7" s="1"/>
  <c r="D204" i="7" s="1"/>
  <c r="J204" i="7" s="1"/>
  <c r="D205" i="7" s="1"/>
  <c r="J205" i="7" s="1"/>
  <c r="D206" i="7" s="1"/>
  <c r="J206" i="7" s="1"/>
  <c r="D207" i="7" s="1"/>
  <c r="J207" i="7" s="1"/>
  <c r="D208" i="7" s="1"/>
  <c r="J208" i="7" s="1"/>
  <c r="D209" i="7" s="1"/>
  <c r="J209" i="7" s="1"/>
  <c r="D210" i="7" s="1"/>
  <c r="J210" i="7" s="1"/>
  <c r="D211" i="7" s="1"/>
  <c r="J211" i="7" s="1"/>
  <c r="D212" i="7" s="1"/>
  <c r="J212" i="7" s="1"/>
  <c r="D213" i="7" s="1"/>
  <c r="J213" i="7" s="1"/>
  <c r="D214" i="7" s="1"/>
  <c r="J214" i="7" s="1"/>
  <c r="D215" i="7" s="1"/>
  <c r="J215" i="7" s="1"/>
  <c r="M5" i="7"/>
  <c r="K6" i="7" s="1"/>
  <c r="K7" i="7" s="1"/>
  <c r="D95" i="9"/>
  <c r="J95" i="9" s="1"/>
  <c r="K94" i="9"/>
  <c r="K95" i="9" s="1"/>
  <c r="K96" i="9" s="1"/>
  <c r="K97" i="9" s="1"/>
  <c r="K98" i="9" s="1"/>
  <c r="K99" i="9" s="1"/>
  <c r="D9" i="4"/>
  <c r="J9" i="4" s="1"/>
  <c r="M8" i="4"/>
  <c r="D76" i="4"/>
  <c r="J76" i="4" s="1"/>
  <c r="D77" i="4" s="1"/>
  <c r="J77" i="4" s="1"/>
  <c r="K75" i="4"/>
  <c r="K137" i="3"/>
  <c r="K138" i="3" s="1"/>
  <c r="K139" i="3" s="1"/>
  <c r="K140" i="3" s="1"/>
  <c r="K141" i="3" s="1"/>
  <c r="M147" i="3"/>
  <c r="D5" i="3"/>
  <c r="J5" i="3" s="1"/>
  <c r="M4" i="3"/>
  <c r="D138" i="3"/>
  <c r="J138" i="3" s="1"/>
  <c r="M146" i="3"/>
  <c r="K194" i="2"/>
  <c r="M194" i="2" s="1"/>
  <c r="K297" i="2"/>
  <c r="K100" i="2"/>
  <c r="K101" i="2" s="1"/>
  <c r="K102" i="2" s="1"/>
  <c r="K103" i="2" s="1"/>
  <c r="K104" i="2" s="1"/>
  <c r="K564" i="2"/>
  <c r="K309" i="2"/>
  <c r="K91" i="10"/>
  <c r="K443" i="2"/>
  <c r="K703" i="2"/>
  <c r="D701" i="2"/>
  <c r="J701" i="2" s="1"/>
  <c r="M701" i="2" s="1"/>
  <c r="D152" i="1"/>
  <c r="J152" i="1" s="1"/>
  <c r="M152" i="1" s="1"/>
  <c r="M151" i="1"/>
  <c r="D113" i="1"/>
  <c r="J113" i="1" s="1"/>
  <c r="K219" i="2"/>
  <c r="D89" i="2"/>
  <c r="J89" i="2" s="1"/>
  <c r="M89" i="2" s="1"/>
  <c r="D57" i="1"/>
  <c r="J57" i="1" s="1"/>
  <c r="K13" i="1"/>
  <c r="M5" i="1"/>
  <c r="K6" i="1" s="1"/>
  <c r="K7" i="1" s="1"/>
  <c r="D7" i="1"/>
  <c r="J7" i="1" s="1"/>
  <c r="D159" i="1"/>
  <c r="J159" i="1" s="1"/>
  <c r="J7" i="11"/>
  <c r="K7" i="11" s="1"/>
  <c r="D163" i="10"/>
  <c r="J163" i="10" s="1"/>
  <c r="J297" i="2"/>
  <c r="D298" i="2" s="1"/>
  <c r="D148" i="3"/>
  <c r="J148" i="3" s="1"/>
  <c r="M148" i="3" s="1"/>
  <c r="D67" i="8"/>
  <c r="J67" i="8" s="1"/>
  <c r="D68" i="8" s="1"/>
  <c r="D196" i="2"/>
  <c r="J196" i="2" s="1"/>
  <c r="D62" i="10"/>
  <c r="J62" i="10" s="1"/>
  <c r="M6" i="7" l="1"/>
  <c r="M176" i="7"/>
  <c r="K177" i="7" s="1"/>
  <c r="K263" i="7"/>
  <c r="M263" i="7" s="1"/>
  <c r="M262" i="7"/>
  <c r="M201" i="7"/>
  <c r="M297" i="2"/>
  <c r="K143" i="2"/>
  <c r="K292" i="2"/>
  <c r="M292" i="2" s="1"/>
  <c r="D565" i="2"/>
  <c r="J565" i="2" s="1"/>
  <c r="M564" i="2"/>
  <c r="K105" i="2"/>
  <c r="K57" i="10"/>
  <c r="M57" i="10" s="1"/>
  <c r="K58" i="10" s="1"/>
  <c r="M56" i="10"/>
  <c r="M152" i="10"/>
  <c r="K153" i="10"/>
  <c r="M44" i="10"/>
  <c r="D45" i="10"/>
  <c r="J45" i="10" s="1"/>
  <c r="D34" i="10"/>
  <c r="J34" i="10" s="1"/>
  <c r="M33" i="10"/>
  <c r="K34" i="10" s="1"/>
  <c r="K35" i="10" s="1"/>
  <c r="K34" i="8"/>
  <c r="K268" i="7"/>
  <c r="M268" i="7" s="1"/>
  <c r="D8" i="1"/>
  <c r="J8" i="1" s="1"/>
  <c r="M7" i="1"/>
  <c r="K63" i="9"/>
  <c r="K48" i="9"/>
  <c r="M48" i="9" s="1"/>
  <c r="D152" i="9"/>
  <c r="J152" i="9" s="1"/>
  <c r="M151" i="9"/>
  <c r="M89" i="9"/>
  <c r="K90" i="9"/>
  <c r="D165" i="9"/>
  <c r="J165" i="9" s="1"/>
  <c r="M164" i="9"/>
  <c r="D142" i="9"/>
  <c r="J142" i="9" s="1"/>
  <c r="M141" i="9"/>
  <c r="M7" i="7"/>
  <c r="K8" i="7" s="1"/>
  <c r="K9" i="7" s="1"/>
  <c r="M8" i="10"/>
  <c r="K9" i="10"/>
  <c r="K9" i="4"/>
  <c r="K10" i="4" s="1"/>
  <c r="M202" i="7"/>
  <c r="D9" i="7"/>
  <c r="J9" i="7" s="1"/>
  <c r="K204" i="7"/>
  <c r="M203" i="7"/>
  <c r="K67" i="8"/>
  <c r="M67" i="8" s="1"/>
  <c r="D96" i="9"/>
  <c r="J96" i="9" s="1"/>
  <c r="M95" i="9"/>
  <c r="K76" i="4"/>
  <c r="K77" i="4" s="1"/>
  <c r="D78" i="4"/>
  <c r="J78" i="4" s="1"/>
  <c r="D10" i="4"/>
  <c r="J10" i="4" s="1"/>
  <c r="D139" i="3"/>
  <c r="J139" i="3" s="1"/>
  <c r="D6" i="3"/>
  <c r="J6" i="3" s="1"/>
  <c r="M5" i="3"/>
  <c r="K298" i="2"/>
  <c r="K310" i="2"/>
  <c r="K195" i="2"/>
  <c r="M195" i="2" s="1"/>
  <c r="K565" i="2"/>
  <c r="K92" i="10"/>
  <c r="K444" i="2"/>
  <c r="D702" i="2"/>
  <c r="J702" i="2" s="1"/>
  <c r="M702" i="2" s="1"/>
  <c r="K704" i="2"/>
  <c r="K705" i="2" s="1"/>
  <c r="D114" i="1"/>
  <c r="J114" i="1" s="1"/>
  <c r="M113" i="1"/>
  <c r="K159" i="1"/>
  <c r="K160" i="1" s="1"/>
  <c r="K220" i="2"/>
  <c r="D58" i="1"/>
  <c r="J58" i="1" s="1"/>
  <c r="M57" i="1"/>
  <c r="K14" i="1"/>
  <c r="M13" i="1"/>
  <c r="M6" i="1"/>
  <c r="K8" i="1"/>
  <c r="K9" i="1" s="1"/>
  <c r="D9" i="1"/>
  <c r="J9" i="1" s="1"/>
  <c r="J88" i="7"/>
  <c r="D160" i="1"/>
  <c r="J160" i="1" s="1"/>
  <c r="D10" i="11"/>
  <c r="J10" i="11" s="1"/>
  <c r="D164" i="10"/>
  <c r="J164" i="10" s="1"/>
  <c r="J298" i="2"/>
  <c r="D299" i="2" s="1"/>
  <c r="D216" i="7"/>
  <c r="J216" i="7" s="1"/>
  <c r="D217" i="7" s="1"/>
  <c r="D149" i="3"/>
  <c r="J149" i="3" s="1"/>
  <c r="M149" i="3" s="1"/>
  <c r="D197" i="2"/>
  <c r="J197" i="2" s="1"/>
  <c r="D63" i="10"/>
  <c r="J63" i="10" s="1"/>
  <c r="M177" i="7" l="1"/>
  <c r="K178" i="7"/>
  <c r="K264" i="7"/>
  <c r="K269" i="7"/>
  <c r="M8" i="7"/>
  <c r="M298" i="2"/>
  <c r="M160" i="1"/>
  <c r="D566" i="2"/>
  <c r="J566" i="2" s="1"/>
  <c r="M565" i="2"/>
  <c r="K144" i="2"/>
  <c r="D35" i="10"/>
  <c r="J35" i="10" s="1"/>
  <c r="D36" i="10" s="1"/>
  <c r="J36" i="10" s="1"/>
  <c r="D46" i="10"/>
  <c r="J46" i="10" s="1"/>
  <c r="D47" i="10" s="1"/>
  <c r="J47" i="10" s="1"/>
  <c r="D48" i="10" s="1"/>
  <c r="J48" i="10" s="1"/>
  <c r="K45" i="10"/>
  <c r="K46" i="10" s="1"/>
  <c r="K154" i="10"/>
  <c r="M154" i="10" s="1"/>
  <c r="M153" i="10"/>
  <c r="K59" i="10"/>
  <c r="M34" i="8"/>
  <c r="K35" i="8" s="1"/>
  <c r="M9" i="7"/>
  <c r="K11" i="4"/>
  <c r="K12" i="4" s="1"/>
  <c r="M9" i="1"/>
  <c r="K64" i="9"/>
  <c r="M64" i="9" s="1"/>
  <c r="K49" i="9"/>
  <c r="M90" i="9"/>
  <c r="K91" i="9"/>
  <c r="D166" i="9"/>
  <c r="J166" i="9" s="1"/>
  <c r="M165" i="9"/>
  <c r="D153" i="9"/>
  <c r="J153" i="9" s="1"/>
  <c r="M152" i="9"/>
  <c r="D143" i="9"/>
  <c r="J143" i="9" s="1"/>
  <c r="M142" i="9"/>
  <c r="K10" i="10"/>
  <c r="M9" i="10"/>
  <c r="D89" i="7"/>
  <c r="J89" i="7" s="1"/>
  <c r="D90" i="7" s="1"/>
  <c r="J90" i="7" s="1"/>
  <c r="D91" i="7" s="1"/>
  <c r="J91" i="7" s="1"/>
  <c r="D92" i="7" s="1"/>
  <c r="J92" i="7" s="1"/>
  <c r="D93" i="7" s="1"/>
  <c r="J93" i="7" s="1"/>
  <c r="D94" i="7" s="1"/>
  <c r="J94" i="7" s="1"/>
  <c r="D95" i="7" s="1"/>
  <c r="J95" i="7" s="1"/>
  <c r="D96" i="7" s="1"/>
  <c r="J96" i="7" s="1"/>
  <c r="K88" i="7"/>
  <c r="K205" i="7"/>
  <c r="M204" i="7"/>
  <c r="M264" i="7"/>
  <c r="K265" i="7"/>
  <c r="M265" i="7" s="1"/>
  <c r="K68" i="8"/>
  <c r="D97" i="9"/>
  <c r="J97" i="9" s="1"/>
  <c r="M96" i="9"/>
  <c r="K78" i="4"/>
  <c r="K79" i="4" s="1"/>
  <c r="K80" i="4" s="1"/>
  <c r="D79" i="4"/>
  <c r="J79" i="4" s="1"/>
  <c r="D11" i="4"/>
  <c r="J11" i="4" s="1"/>
  <c r="M10" i="4"/>
  <c r="K6" i="3"/>
  <c r="K7" i="3" s="1"/>
  <c r="K8" i="3" s="1"/>
  <c r="K9" i="3" s="1"/>
  <c r="D140" i="3"/>
  <c r="J140" i="3" s="1"/>
  <c r="M139" i="3"/>
  <c r="K311" i="2"/>
  <c r="K299" i="2"/>
  <c r="M299" i="2" s="1"/>
  <c r="K196" i="2"/>
  <c r="M196" i="2" s="1"/>
  <c r="K566" i="2"/>
  <c r="M92" i="10"/>
  <c r="K93" i="10"/>
  <c r="K445" i="2"/>
  <c r="K114" i="1"/>
  <c r="K115" i="1" s="1"/>
  <c r="L705" i="2"/>
  <c r="K706" i="2"/>
  <c r="D703" i="2"/>
  <c r="J703" i="2" s="1"/>
  <c r="M703" i="2" s="1"/>
  <c r="M159" i="1"/>
  <c r="D115" i="1"/>
  <c r="J115" i="1" s="1"/>
  <c r="K221" i="2"/>
  <c r="K58" i="1"/>
  <c r="K59" i="1" s="1"/>
  <c r="D59" i="1"/>
  <c r="J59" i="1" s="1"/>
  <c r="M8" i="1"/>
  <c r="J11" i="11"/>
  <c r="D165" i="10"/>
  <c r="J165" i="10" s="1"/>
  <c r="J299" i="2"/>
  <c r="D300" i="2" s="1"/>
  <c r="D150" i="3"/>
  <c r="J150" i="3" s="1"/>
  <c r="M150" i="3" s="1"/>
  <c r="D198" i="2"/>
  <c r="J198" i="2" s="1"/>
  <c r="D64" i="10"/>
  <c r="J64" i="10" s="1"/>
  <c r="D49" i="10"/>
  <c r="J49" i="10" s="1"/>
  <c r="D7" i="3"/>
  <c r="J7" i="3" s="1"/>
  <c r="M178" i="7" l="1"/>
  <c r="K179" i="7"/>
  <c r="K180" i="7" s="1"/>
  <c r="M566" i="2"/>
  <c r="K145" i="2"/>
  <c r="M46" i="10"/>
  <c r="K47" i="10"/>
  <c r="K60" i="10"/>
  <c r="M60" i="10" s="1"/>
  <c r="K61" i="10" s="1"/>
  <c r="M59" i="10"/>
  <c r="D37" i="10"/>
  <c r="J37" i="10" s="1"/>
  <c r="D38" i="10" s="1"/>
  <c r="J38" i="10" s="1"/>
  <c r="K36" i="10"/>
  <c r="K37" i="10" s="1"/>
  <c r="M37" i="10" s="1"/>
  <c r="K38" i="10" s="1"/>
  <c r="K39" i="10" s="1"/>
  <c r="M35" i="8"/>
  <c r="K36" i="8"/>
  <c r="M36" i="8" s="1"/>
  <c r="D60" i="1"/>
  <c r="J60" i="1" s="1"/>
  <c r="M59" i="1"/>
  <c r="K50" i="9"/>
  <c r="M50" i="9" s="1"/>
  <c r="M49" i="9"/>
  <c r="D144" i="9"/>
  <c r="J144" i="9" s="1"/>
  <c r="M143" i="9"/>
  <c r="D154" i="9"/>
  <c r="J154" i="9" s="1"/>
  <c r="M153" i="9"/>
  <c r="J167" i="9"/>
  <c r="M166" i="9"/>
  <c r="M91" i="9"/>
  <c r="K92" i="9"/>
  <c r="M92" i="9" s="1"/>
  <c r="K51" i="9"/>
  <c r="M51" i="9" s="1"/>
  <c r="M10" i="10"/>
  <c r="K11" i="10"/>
  <c r="M205" i="7"/>
  <c r="K206" i="7"/>
  <c r="K89" i="7"/>
  <c r="K90" i="7" s="1"/>
  <c r="K69" i="8"/>
  <c r="M78" i="4"/>
  <c r="D98" i="9"/>
  <c r="J98" i="9" s="1"/>
  <c r="M97" i="9"/>
  <c r="D12" i="4"/>
  <c r="J12" i="4" s="1"/>
  <c r="M12" i="4" s="1"/>
  <c r="M11" i="4"/>
  <c r="D80" i="4"/>
  <c r="J80" i="4" s="1"/>
  <c r="M79" i="4"/>
  <c r="D8" i="3"/>
  <c r="M140" i="3"/>
  <c r="D141" i="3"/>
  <c r="J141" i="3" s="1"/>
  <c r="M141" i="3" s="1"/>
  <c r="K197" i="2"/>
  <c r="K300" i="2"/>
  <c r="K312" i="2"/>
  <c r="M93" i="10"/>
  <c r="K94" i="10"/>
  <c r="K446" i="2"/>
  <c r="M114" i="1"/>
  <c r="K60" i="1"/>
  <c r="K61" i="1" s="1"/>
  <c r="D704" i="2"/>
  <c r="J704" i="2" s="1"/>
  <c r="M704" i="2" s="1"/>
  <c r="M115" i="1"/>
  <c r="D116" i="1"/>
  <c r="J116" i="1" s="1"/>
  <c r="K222" i="2"/>
  <c r="M58" i="1"/>
  <c r="D61" i="1"/>
  <c r="J61" i="1" s="1"/>
  <c r="D62" i="1" s="1"/>
  <c r="D97" i="7"/>
  <c r="J97" i="7" s="1"/>
  <c r="D12" i="11"/>
  <c r="J12" i="11" s="1"/>
  <c r="D166" i="10"/>
  <c r="J166" i="10" s="1"/>
  <c r="D151" i="3"/>
  <c r="J151" i="3" s="1"/>
  <c r="M151" i="3" s="1"/>
  <c r="D199" i="2"/>
  <c r="J199" i="2" s="1"/>
  <c r="D65" i="10"/>
  <c r="J65" i="10" s="1"/>
  <c r="D50" i="10"/>
  <c r="J50" i="10" s="1"/>
  <c r="J5" i="9"/>
  <c r="M89" i="7" l="1"/>
  <c r="M197" i="2"/>
  <c r="K198" i="2" s="1"/>
  <c r="M198" i="2" s="1"/>
  <c r="K199" i="2" s="1"/>
  <c r="M199" i="2" s="1"/>
  <c r="K146" i="2"/>
  <c r="M39" i="10"/>
  <c r="D39" i="10"/>
  <c r="J39" i="10" s="1"/>
  <c r="K62" i="10"/>
  <c r="M47" i="10"/>
  <c r="K48" i="10"/>
  <c r="D6" i="9"/>
  <c r="J6" i="9" s="1"/>
  <c r="K5" i="9"/>
  <c r="K6" i="9" s="1"/>
  <c r="D168" i="9"/>
  <c r="J168" i="9" s="1"/>
  <c r="D169" i="9" s="1"/>
  <c r="J169" i="9" s="1"/>
  <c r="D170" i="9" s="1"/>
  <c r="J170" i="9" s="1"/>
  <c r="D171" i="9" s="1"/>
  <c r="J171" i="9" s="1"/>
  <c r="D172" i="9" s="1"/>
  <c r="J172" i="9" s="1"/>
  <c r="K167" i="9"/>
  <c r="K168" i="9" s="1"/>
  <c r="D155" i="9"/>
  <c r="J155" i="9" s="1"/>
  <c r="M154" i="9"/>
  <c r="D145" i="9"/>
  <c r="J145" i="9" s="1"/>
  <c r="M144" i="9"/>
  <c r="K12" i="10"/>
  <c r="M11" i="10"/>
  <c r="M90" i="7"/>
  <c r="K91" i="7"/>
  <c r="K207" i="7"/>
  <c r="M206" i="7"/>
  <c r="K70" i="8"/>
  <c r="D99" i="9"/>
  <c r="J99" i="9" s="1"/>
  <c r="M98" i="9"/>
  <c r="D81" i="4"/>
  <c r="J81" i="4" s="1"/>
  <c r="M80" i="4"/>
  <c r="K95" i="10"/>
  <c r="M94" i="10"/>
  <c r="K447" i="2"/>
  <c r="M60" i="1"/>
  <c r="D705" i="2"/>
  <c r="J705" i="2" s="1"/>
  <c r="M705" i="2" s="1"/>
  <c r="M61" i="1"/>
  <c r="D117" i="1"/>
  <c r="J117" i="1" s="1"/>
  <c r="K116" i="1"/>
  <c r="K117" i="1" s="1"/>
  <c r="K223" i="2"/>
  <c r="D98" i="7"/>
  <c r="J98" i="7" s="1"/>
  <c r="J62" i="1"/>
  <c r="J80" i="6"/>
  <c r="D13" i="11"/>
  <c r="J13" i="11" s="1"/>
  <c r="D167" i="10"/>
  <c r="J167" i="10" s="1"/>
  <c r="D152" i="3"/>
  <c r="J152" i="3" s="1"/>
  <c r="M152" i="3" s="1"/>
  <c r="D200" i="2"/>
  <c r="J200" i="2" s="1"/>
  <c r="D66" i="10"/>
  <c r="J66" i="10" s="1"/>
  <c r="D51" i="10"/>
  <c r="J51" i="10" s="1"/>
  <c r="K147" i="2" l="1"/>
  <c r="M48" i="10"/>
  <c r="K49" i="10"/>
  <c r="M62" i="10"/>
  <c r="K63" i="10"/>
  <c r="K155" i="9"/>
  <c r="K156" i="9" s="1"/>
  <c r="K157" i="9" s="1"/>
  <c r="K158" i="9" s="1"/>
  <c r="M6" i="9"/>
  <c r="D173" i="9"/>
  <c r="J173" i="9" s="1"/>
  <c r="D174" i="9" s="1"/>
  <c r="J174" i="9" s="1"/>
  <c r="D175" i="9" s="1"/>
  <c r="J175" i="9" s="1"/>
  <c r="D176" i="9" s="1"/>
  <c r="J176" i="9" s="1"/>
  <c r="D156" i="9"/>
  <c r="J156" i="9" s="1"/>
  <c r="K169" i="9"/>
  <c r="M169" i="9" s="1"/>
  <c r="K170" i="9" s="1"/>
  <c r="K171" i="9" s="1"/>
  <c r="K172" i="9" s="1"/>
  <c r="K173" i="9" s="1"/>
  <c r="M168" i="9"/>
  <c r="D146" i="9"/>
  <c r="J146" i="9" s="1"/>
  <c r="M146" i="9" s="1"/>
  <c r="M145" i="9"/>
  <c r="K13" i="10"/>
  <c r="M13" i="10" s="1"/>
  <c r="K14" i="10" s="1"/>
  <c r="M12" i="10"/>
  <c r="K81" i="4"/>
  <c r="K82" i="4" s="1"/>
  <c r="K83" i="4" s="1"/>
  <c r="K84" i="4" s="1"/>
  <c r="M207" i="7"/>
  <c r="K208" i="7"/>
  <c r="M91" i="7"/>
  <c r="K92" i="7"/>
  <c r="K71" i="8"/>
  <c r="D100" i="9"/>
  <c r="J100" i="9" s="1"/>
  <c r="M99" i="9"/>
  <c r="D81" i="6"/>
  <c r="J81" i="6" s="1"/>
  <c r="K80" i="6"/>
  <c r="D82" i="4"/>
  <c r="J82" i="4" s="1"/>
  <c r="K200" i="2"/>
  <c r="M200" i="2" s="1"/>
  <c r="M117" i="1"/>
  <c r="K96" i="10"/>
  <c r="M95" i="10"/>
  <c r="K448" i="2"/>
  <c r="K62" i="1"/>
  <c r="M62" i="1" s="1"/>
  <c r="D706" i="2"/>
  <c r="J706" i="2" s="1"/>
  <c r="M706" i="2" s="1"/>
  <c r="M116" i="1"/>
  <c r="K224" i="2"/>
  <c r="D99" i="7"/>
  <c r="J99" i="7" s="1"/>
  <c r="D14" i="11"/>
  <c r="J14" i="11" s="1"/>
  <c r="D168" i="10"/>
  <c r="J168" i="10" s="1"/>
  <c r="D169" i="10" s="1"/>
  <c r="J169" i="10" s="1"/>
  <c r="J300" i="2"/>
  <c r="D153" i="3"/>
  <c r="J153" i="3" s="1"/>
  <c r="M153" i="3" s="1"/>
  <c r="D201" i="2"/>
  <c r="J201" i="2" s="1"/>
  <c r="D67" i="10"/>
  <c r="J67" i="10" s="1"/>
  <c r="J8" i="3"/>
  <c r="M8" i="3" s="1"/>
  <c r="K148" i="2" l="1"/>
  <c r="D82" i="6"/>
  <c r="J82" i="6" s="1"/>
  <c r="D83" i="6" s="1"/>
  <c r="K64" i="10"/>
  <c r="M63" i="10"/>
  <c r="D170" i="10"/>
  <c r="J170" i="10" s="1"/>
  <c r="K50" i="10"/>
  <c r="M49" i="10"/>
  <c r="K100" i="9"/>
  <c r="D157" i="9"/>
  <c r="J157" i="9" s="1"/>
  <c r="M156" i="9"/>
  <c r="K174" i="9"/>
  <c r="M173" i="9"/>
  <c r="M208" i="7"/>
  <c r="K209" i="7"/>
  <c r="K93" i="7"/>
  <c r="M92" i="7"/>
  <c r="K72" i="8"/>
  <c r="D101" i="9"/>
  <c r="J101" i="9" s="1"/>
  <c r="K81" i="6"/>
  <c r="K82" i="6" s="1"/>
  <c r="M82" i="6" s="1"/>
  <c r="M82" i="4"/>
  <c r="D83" i="4"/>
  <c r="J83" i="4" s="1"/>
  <c r="K201" i="2"/>
  <c r="J138" i="4"/>
  <c r="D301" i="2"/>
  <c r="M300" i="2"/>
  <c r="M96" i="10"/>
  <c r="K97" i="10"/>
  <c r="K449" i="2"/>
  <c r="D707" i="2"/>
  <c r="J707" i="2" s="1"/>
  <c r="K225" i="2"/>
  <c r="D15" i="11"/>
  <c r="J15" i="11" s="1"/>
  <c r="D154" i="3"/>
  <c r="J154" i="3" s="1"/>
  <c r="M154" i="3" s="1"/>
  <c r="D202" i="2"/>
  <c r="J202" i="2" s="1"/>
  <c r="D68" i="10"/>
  <c r="J68" i="10" s="1"/>
  <c r="D9" i="3"/>
  <c r="J9" i="3" s="1"/>
  <c r="K149" i="2" l="1"/>
  <c r="K202" i="2"/>
  <c r="M201" i="2"/>
  <c r="M81" i="6"/>
  <c r="J171" i="10"/>
  <c r="M170" i="10"/>
  <c r="M50" i="10"/>
  <c r="K51" i="10"/>
  <c r="M51" i="10" s="1"/>
  <c r="K65" i="10"/>
  <c r="M64" i="10"/>
  <c r="K101" i="9"/>
  <c r="K102" i="9" s="1"/>
  <c r="K103" i="9" s="1"/>
  <c r="K104" i="9" s="1"/>
  <c r="K105" i="9" s="1"/>
  <c r="K106" i="9" s="1"/>
  <c r="K107" i="9" s="1"/>
  <c r="M174" i="9"/>
  <c r="K175" i="9"/>
  <c r="D158" i="9"/>
  <c r="J158" i="9" s="1"/>
  <c r="M157" i="9"/>
  <c r="M93" i="7"/>
  <c r="K94" i="7"/>
  <c r="K210" i="7"/>
  <c r="M209" i="7"/>
  <c r="K73" i="8"/>
  <c r="D102" i="9"/>
  <c r="J102" i="9" s="1"/>
  <c r="D139" i="4"/>
  <c r="J139" i="4" s="1"/>
  <c r="D140" i="4" s="1"/>
  <c r="J140" i="4" s="1"/>
  <c r="K138" i="4"/>
  <c r="K139" i="4" s="1"/>
  <c r="M83" i="4"/>
  <c r="D84" i="4"/>
  <c r="J84" i="4" s="1"/>
  <c r="D10" i="3"/>
  <c r="M9" i="3"/>
  <c r="K707" i="2"/>
  <c r="K708" i="2" s="1"/>
  <c r="K709" i="2" s="1"/>
  <c r="K203" i="2"/>
  <c r="M202" i="2"/>
  <c r="M97" i="10"/>
  <c r="K98" i="10"/>
  <c r="K450" i="2"/>
  <c r="D708" i="2"/>
  <c r="J708" i="2" s="1"/>
  <c r="K226" i="2"/>
  <c r="J100" i="7"/>
  <c r="D101" i="7" s="1"/>
  <c r="J101" i="7" s="1"/>
  <c r="D102" i="7" s="1"/>
  <c r="J102" i="7" s="1"/>
  <c r="D103" i="7" s="1"/>
  <c r="J103" i="7" s="1"/>
  <c r="J83" i="6"/>
  <c r="D155" i="3"/>
  <c r="J155" i="3" s="1"/>
  <c r="D203" i="2"/>
  <c r="J203" i="2" s="1"/>
  <c r="D69" i="10"/>
  <c r="J69" i="10" s="1"/>
  <c r="D104" i="7" l="1"/>
  <c r="J104" i="7" s="1"/>
  <c r="D105" i="7" s="1"/>
  <c r="J105" i="7" s="1"/>
  <c r="D106" i="7" s="1"/>
  <c r="J106" i="7" s="1"/>
  <c r="D107" i="7" s="1"/>
  <c r="J107" i="7" s="1"/>
  <c r="D108" i="7" s="1"/>
  <c r="J108" i="7" s="1"/>
  <c r="D109" i="7" s="1"/>
  <c r="J109" i="7" s="1"/>
  <c r="D110" i="7" s="1"/>
  <c r="J110" i="7" s="1"/>
  <c r="D111" i="7" s="1"/>
  <c r="J111" i="7" s="1"/>
  <c r="D112" i="7" s="1"/>
  <c r="J112" i="7" s="1"/>
  <c r="M708" i="2"/>
  <c r="M203" i="2"/>
  <c r="M707" i="2"/>
  <c r="K710" i="2"/>
  <c r="K711" i="2" s="1"/>
  <c r="K150" i="2"/>
  <c r="M65" i="10"/>
  <c r="K66" i="10"/>
  <c r="M66" i="10" s="1"/>
  <c r="K67" i="10" s="1"/>
  <c r="K171" i="10"/>
  <c r="K172" i="10" s="1"/>
  <c r="D172" i="10"/>
  <c r="J172" i="10" s="1"/>
  <c r="D159" i="9"/>
  <c r="J159" i="9" s="1"/>
  <c r="M158" i="9"/>
  <c r="K176" i="9"/>
  <c r="M176" i="9" s="1"/>
  <c r="K211" i="7"/>
  <c r="M210" i="7"/>
  <c r="M94" i="7"/>
  <c r="K95" i="7"/>
  <c r="D103" i="9"/>
  <c r="J103" i="9" s="1"/>
  <c r="M102" i="9"/>
  <c r="D84" i="6"/>
  <c r="J84" i="6" s="1"/>
  <c r="D85" i="6" s="1"/>
  <c r="K83" i="6"/>
  <c r="K84" i="6" s="1"/>
  <c r="M84" i="4"/>
  <c r="D85" i="4"/>
  <c r="J85" i="4" s="1"/>
  <c r="M139" i="4"/>
  <c r="K140" i="4"/>
  <c r="K141" i="4" s="1"/>
  <c r="D141" i="4"/>
  <c r="J141" i="4" s="1"/>
  <c r="K155" i="3"/>
  <c r="K156" i="3" s="1"/>
  <c r="K157" i="3" s="1"/>
  <c r="K158" i="3" s="1"/>
  <c r="K204" i="2"/>
  <c r="K451" i="2"/>
  <c r="D709" i="2"/>
  <c r="J709" i="2" s="1"/>
  <c r="K227" i="2"/>
  <c r="J301" i="2"/>
  <c r="D156" i="3"/>
  <c r="J156" i="3" s="1"/>
  <c r="D204" i="2"/>
  <c r="J204" i="2" s="1"/>
  <c r="D70" i="10"/>
  <c r="J70" i="10" s="1"/>
  <c r="K151" i="2" l="1"/>
  <c r="M83" i="6"/>
  <c r="M172" i="10"/>
  <c r="D173" i="10"/>
  <c r="J173" i="10" s="1"/>
  <c r="K68" i="10"/>
  <c r="K159" i="9"/>
  <c r="K96" i="7"/>
  <c r="M95" i="7"/>
  <c r="M211" i="7"/>
  <c r="K212" i="7"/>
  <c r="D104" i="9"/>
  <c r="J104" i="9" s="1"/>
  <c r="M103" i="9"/>
  <c r="M84" i="6"/>
  <c r="K85" i="6"/>
  <c r="M140" i="4"/>
  <c r="D142" i="4"/>
  <c r="J142" i="4" s="1"/>
  <c r="M141" i="4"/>
  <c r="K142" i="4" s="1"/>
  <c r="K143" i="4" s="1"/>
  <c r="K144" i="4" s="1"/>
  <c r="D86" i="4"/>
  <c r="J86" i="4" s="1"/>
  <c r="K85" i="4"/>
  <c r="K86" i="4" s="1"/>
  <c r="M156" i="3"/>
  <c r="D302" i="2"/>
  <c r="K301" i="2"/>
  <c r="M301" i="2" s="1"/>
  <c r="M204" i="2"/>
  <c r="K205" i="2"/>
  <c r="K452" i="2"/>
  <c r="M709" i="2"/>
  <c r="D710" i="2"/>
  <c r="J710" i="2" s="1"/>
  <c r="M710" i="2" s="1"/>
  <c r="K228" i="2"/>
  <c r="J85" i="6"/>
  <c r="D86" i="6" s="1"/>
  <c r="D157" i="3"/>
  <c r="J157" i="3" s="1"/>
  <c r="M157" i="3" s="1"/>
  <c r="D205" i="2"/>
  <c r="J205" i="2" s="1"/>
  <c r="D71" i="10"/>
  <c r="J71" i="10" s="1"/>
  <c r="J10" i="3"/>
  <c r="M205" i="2" l="1"/>
  <c r="K152" i="2"/>
  <c r="K153" i="2" s="1"/>
  <c r="K69" i="10"/>
  <c r="M68" i="10"/>
  <c r="K173" i="10"/>
  <c r="K174" i="10" s="1"/>
  <c r="D174" i="10"/>
  <c r="J174" i="10" s="1"/>
  <c r="K213" i="7"/>
  <c r="M212" i="7"/>
  <c r="K97" i="7"/>
  <c r="M96" i="7"/>
  <c r="M104" i="9"/>
  <c r="D105" i="9"/>
  <c r="J105" i="9" s="1"/>
  <c r="M85" i="6"/>
  <c r="K86" i="6"/>
  <c r="D87" i="4"/>
  <c r="J87" i="4" s="1"/>
  <c r="M86" i="4"/>
  <c r="K87" i="4" s="1"/>
  <c r="K88" i="4" s="1"/>
  <c r="K89" i="4" s="1"/>
  <c r="K90" i="4" s="1"/>
  <c r="D143" i="4"/>
  <c r="J143" i="4" s="1"/>
  <c r="K10" i="3"/>
  <c r="K11" i="3" s="1"/>
  <c r="K206" i="2"/>
  <c r="M206" i="2" s="1"/>
  <c r="K302" i="2"/>
  <c r="K453" i="2"/>
  <c r="D711" i="2"/>
  <c r="J711" i="2" s="1"/>
  <c r="K229" i="2"/>
  <c r="D158" i="3"/>
  <c r="J158" i="3" s="1"/>
  <c r="M158" i="3" s="1"/>
  <c r="D206" i="2"/>
  <c r="J206" i="2" s="1"/>
  <c r="D72" i="10"/>
  <c r="J72" i="10" s="1"/>
  <c r="D11" i="3"/>
  <c r="J11" i="3" s="1"/>
  <c r="K154" i="2" l="1"/>
  <c r="D175" i="10"/>
  <c r="J175" i="10" s="1"/>
  <c r="D176" i="10" s="1"/>
  <c r="J176" i="10" s="1"/>
  <c r="M174" i="10"/>
  <c r="K175" i="10" s="1"/>
  <c r="K176" i="10" s="1"/>
  <c r="K177" i="10" s="1"/>
  <c r="K178" i="10" s="1"/>
  <c r="K179" i="10" s="1"/>
  <c r="K70" i="10"/>
  <c r="M69" i="10"/>
  <c r="M11" i="3"/>
  <c r="K98" i="7"/>
  <c r="M97" i="7"/>
  <c r="K214" i="7"/>
  <c r="M213" i="7"/>
  <c r="M105" i="9"/>
  <c r="D106" i="9"/>
  <c r="J106" i="9" s="1"/>
  <c r="K87" i="6"/>
  <c r="D144" i="4"/>
  <c r="J144" i="4" s="1"/>
  <c r="M143" i="4"/>
  <c r="D88" i="4"/>
  <c r="J88" i="4" s="1"/>
  <c r="K207" i="2"/>
  <c r="K303" i="2"/>
  <c r="K454" i="2"/>
  <c r="M711" i="2"/>
  <c r="D712" i="2"/>
  <c r="J712" i="2" s="1"/>
  <c r="D177" i="10"/>
  <c r="K230" i="2"/>
  <c r="J16" i="11"/>
  <c r="D17" i="11" s="1"/>
  <c r="J17" i="11" s="1"/>
  <c r="D18" i="11" s="1"/>
  <c r="J18" i="11" s="1"/>
  <c r="J302" i="2"/>
  <c r="M302" i="2" s="1"/>
  <c r="D159" i="3"/>
  <c r="J159" i="3" s="1"/>
  <c r="K159" i="3" s="1"/>
  <c r="D207" i="2"/>
  <c r="J207" i="2" s="1"/>
  <c r="D73" i="10"/>
  <c r="J73" i="10" s="1"/>
  <c r="D12" i="3"/>
  <c r="J12" i="3" s="1"/>
  <c r="M207" i="2" l="1"/>
  <c r="K155" i="2"/>
  <c r="K71" i="10"/>
  <c r="M70" i="10"/>
  <c r="K215" i="7"/>
  <c r="M214" i="7"/>
  <c r="M98" i="7"/>
  <c r="K99" i="7"/>
  <c r="M106" i="9"/>
  <c r="D107" i="9"/>
  <c r="J107" i="9" s="1"/>
  <c r="K88" i="6"/>
  <c r="K89" i="6" s="1"/>
  <c r="M88" i="4"/>
  <c r="D89" i="4"/>
  <c r="J89" i="4" s="1"/>
  <c r="D145" i="4"/>
  <c r="J145" i="4" s="1"/>
  <c r="M144" i="4"/>
  <c r="D13" i="3"/>
  <c r="K12" i="3"/>
  <c r="K13" i="3" s="1"/>
  <c r="K208" i="2"/>
  <c r="K712" i="2"/>
  <c r="K713" i="2" s="1"/>
  <c r="K714" i="2" s="1"/>
  <c r="K455" i="2"/>
  <c r="D713" i="2"/>
  <c r="J713" i="2" s="1"/>
  <c r="M713" i="2" s="1"/>
  <c r="K231" i="2"/>
  <c r="J86" i="6"/>
  <c r="J19" i="11"/>
  <c r="D303" i="2"/>
  <c r="J303" i="2" s="1"/>
  <c r="M303" i="2" s="1"/>
  <c r="D160" i="3"/>
  <c r="J160" i="3" s="1"/>
  <c r="D208" i="2"/>
  <c r="J208" i="2" s="1"/>
  <c r="D74" i="10"/>
  <c r="J74" i="10" s="1"/>
  <c r="M208" i="2" l="1"/>
  <c r="K156" i="2"/>
  <c r="M712" i="2"/>
  <c r="K72" i="10"/>
  <c r="M71" i="10"/>
  <c r="K100" i="7"/>
  <c r="M99" i="7"/>
  <c r="K216" i="7"/>
  <c r="M215" i="7"/>
  <c r="K145" i="4"/>
  <c r="K146" i="4" s="1"/>
  <c r="K147" i="4" s="1"/>
  <c r="K148" i="4" s="1"/>
  <c r="M107" i="9"/>
  <c r="D108" i="9"/>
  <c r="J108" i="9" s="1"/>
  <c r="D87" i="6"/>
  <c r="J87" i="6" s="1"/>
  <c r="M86" i="6"/>
  <c r="M89" i="4"/>
  <c r="D90" i="4"/>
  <c r="J90" i="4" s="1"/>
  <c r="D146" i="4"/>
  <c r="J146" i="4" s="1"/>
  <c r="K160" i="3"/>
  <c r="K161" i="3" s="1"/>
  <c r="K162" i="3" s="1"/>
  <c r="K163" i="3" s="1"/>
  <c r="K164" i="3" s="1"/>
  <c r="K165" i="3" s="1"/>
  <c r="K209" i="2"/>
  <c r="D714" i="2"/>
  <c r="J714" i="2" s="1"/>
  <c r="M714" i="2" s="1"/>
  <c r="K232" i="2"/>
  <c r="D20" i="11"/>
  <c r="J20" i="11" s="1"/>
  <c r="D161" i="3"/>
  <c r="J161" i="3" s="1"/>
  <c r="D209" i="2"/>
  <c r="J209" i="2" s="1"/>
  <c r="D75" i="10"/>
  <c r="J75" i="10" s="1"/>
  <c r="K157" i="2" l="1"/>
  <c r="M209" i="2"/>
  <c r="K233" i="2"/>
  <c r="M72" i="10"/>
  <c r="K73" i="10"/>
  <c r="M73" i="10" s="1"/>
  <c r="K74" i="10" s="1"/>
  <c r="K217" i="7"/>
  <c r="M216" i="7"/>
  <c r="M100" i="7"/>
  <c r="K101" i="7"/>
  <c r="D109" i="9"/>
  <c r="J109" i="9" s="1"/>
  <c r="K108" i="9"/>
  <c r="K109" i="9" s="1"/>
  <c r="D88" i="6"/>
  <c r="J88" i="6" s="1"/>
  <c r="M87" i="6"/>
  <c r="D147" i="4"/>
  <c r="J147" i="4" s="1"/>
  <c r="M146" i="4"/>
  <c r="M90" i="4"/>
  <c r="D91" i="4"/>
  <c r="J91" i="4" s="1"/>
  <c r="M161" i="3"/>
  <c r="K210" i="2"/>
  <c r="J21" i="11"/>
  <c r="D162" i="3"/>
  <c r="J162" i="3" s="1"/>
  <c r="M162" i="3" s="1"/>
  <c r="D210" i="2"/>
  <c r="J210" i="2" s="1"/>
  <c r="D76" i="10"/>
  <c r="J76" i="10" s="1"/>
  <c r="D77" i="10" s="1"/>
  <c r="J13" i="3"/>
  <c r="M13" i="3" s="1"/>
  <c r="K158" i="2" l="1"/>
  <c r="K159" i="2" s="1"/>
  <c r="K75" i="10"/>
  <c r="K102" i="7"/>
  <c r="M102" i="7" s="1"/>
  <c r="K103" i="7" s="1"/>
  <c r="M103" i="7" s="1"/>
  <c r="M101" i="7"/>
  <c r="D110" i="9"/>
  <c r="M109" i="9"/>
  <c r="D89" i="6"/>
  <c r="J89" i="6" s="1"/>
  <c r="M89" i="6" s="1"/>
  <c r="M88" i="6"/>
  <c r="D92" i="4"/>
  <c r="J92" i="4" s="1"/>
  <c r="K91" i="4"/>
  <c r="K92" i="4" s="1"/>
  <c r="K93" i="4" s="1"/>
  <c r="D148" i="4"/>
  <c r="J148" i="4" s="1"/>
  <c r="M147" i="4"/>
  <c r="M210" i="2"/>
  <c r="D22" i="11"/>
  <c r="J22" i="11" s="1"/>
  <c r="D23" i="11" s="1"/>
  <c r="D163" i="3"/>
  <c r="J163" i="3" s="1"/>
  <c r="M163" i="3" s="1"/>
  <c r="D14" i="3"/>
  <c r="J14" i="3" s="1"/>
  <c r="K160" i="2" l="1"/>
  <c r="K76" i="10"/>
  <c r="M75" i="10"/>
  <c r="K104" i="7"/>
  <c r="D149" i="4"/>
  <c r="J149" i="4" s="1"/>
  <c r="M148" i="4"/>
  <c r="K149" i="4" s="1"/>
  <c r="K150" i="4" s="1"/>
  <c r="M92" i="4"/>
  <c r="D93" i="4"/>
  <c r="J93" i="4" s="1"/>
  <c r="K14" i="3"/>
  <c r="D164" i="3"/>
  <c r="J164" i="3" s="1"/>
  <c r="M164" i="3" s="1"/>
  <c r="D15" i="3"/>
  <c r="J15" i="3" s="1"/>
  <c r="K161" i="2" l="1"/>
  <c r="K77" i="10"/>
  <c r="M76" i="10"/>
  <c r="M104" i="7"/>
  <c r="K105" i="7"/>
  <c r="D94" i="4"/>
  <c r="M93" i="4"/>
  <c r="D150" i="4"/>
  <c r="J150" i="4" s="1"/>
  <c r="D151" i="4" s="1"/>
  <c r="J151" i="4" s="1"/>
  <c r="K15" i="3"/>
  <c r="J90" i="6"/>
  <c r="K90" i="6" s="1"/>
  <c r="D165" i="3"/>
  <c r="J165" i="3" s="1"/>
  <c r="M165" i="3" s="1"/>
  <c r="K162" i="2" l="1"/>
  <c r="K78" i="10"/>
  <c r="K106" i="7"/>
  <c r="M106" i="7" s="1"/>
  <c r="M105" i="7"/>
  <c r="D152" i="4"/>
  <c r="J152" i="4" s="1"/>
  <c r="D153" i="4" s="1"/>
  <c r="J153" i="4" s="1"/>
  <c r="K151" i="4"/>
  <c r="M150" i="4"/>
  <c r="D91" i="6"/>
  <c r="J91" i="6" s="1"/>
  <c r="K163" i="2" l="1"/>
  <c r="K79" i="10"/>
  <c r="K107" i="7"/>
  <c r="K152" i="4"/>
  <c r="M152" i="4" s="1"/>
  <c r="D154" i="4"/>
  <c r="J154" i="4" s="1"/>
  <c r="K153" i="4"/>
  <c r="D92" i="6"/>
  <c r="J92" i="6" s="1"/>
  <c r="D93" i="6" s="1"/>
  <c r="J93" i="6" s="1"/>
  <c r="D94" i="6" s="1"/>
  <c r="K91" i="6"/>
  <c r="M91" i="6" s="1"/>
  <c r="J160" i="4"/>
  <c r="K164" i="2" l="1"/>
  <c r="K80" i="10"/>
  <c r="K108" i="7"/>
  <c r="M107" i="7"/>
  <c r="D161" i="4"/>
  <c r="J161" i="4" s="1"/>
  <c r="K160" i="4"/>
  <c r="D155" i="4"/>
  <c r="J155" i="4" s="1"/>
  <c r="K154" i="4"/>
  <c r="K155" i="4" s="1"/>
  <c r="K156" i="4" s="1"/>
  <c r="K92" i="6"/>
  <c r="K165" i="2" l="1"/>
  <c r="K81" i="10"/>
  <c r="M108" i="7"/>
  <c r="K109" i="7"/>
  <c r="D162" i="4"/>
  <c r="J162" i="4" s="1"/>
  <c r="D156" i="4"/>
  <c r="J156" i="4" s="1"/>
  <c r="D157" i="4" s="1"/>
  <c r="J157" i="4" s="1"/>
  <c r="M155" i="4"/>
  <c r="K161" i="4"/>
  <c r="K162" i="4" s="1"/>
  <c r="M92" i="6"/>
  <c r="K93" i="6"/>
  <c r="M93" i="6" s="1"/>
  <c r="J94" i="6"/>
  <c r="K166" i="2" l="1"/>
  <c r="K167" i="2" s="1"/>
  <c r="K82" i="10"/>
  <c r="K94" i="6"/>
  <c r="K95" i="6" s="1"/>
  <c r="K96" i="6" s="1"/>
  <c r="K110" i="7"/>
  <c r="M109" i="7"/>
  <c r="M162" i="4"/>
  <c r="D158" i="4"/>
  <c r="J158" i="4" s="1"/>
  <c r="M156" i="4"/>
  <c r="K157" i="4" s="1"/>
  <c r="K158" i="4" s="1"/>
  <c r="K159" i="4" s="1"/>
  <c r="D95" i="6"/>
  <c r="J95" i="6" s="1"/>
  <c r="K168" i="2" l="1"/>
  <c r="M94" i="6"/>
  <c r="K111" i="7"/>
  <c r="M110" i="7"/>
  <c r="D159" i="4"/>
  <c r="J159" i="4" s="1"/>
  <c r="M159" i="4" s="1"/>
  <c r="D96" i="6"/>
  <c r="J96" i="6" s="1"/>
  <c r="M95" i="6"/>
  <c r="D3" i="2"/>
  <c r="J3" i="2" s="1"/>
  <c r="K169" i="2" l="1"/>
  <c r="M111" i="7"/>
  <c r="K112" i="7"/>
  <c r="M112" i="7" s="1"/>
  <c r="D4" i="2"/>
  <c r="J4" i="2" s="1"/>
  <c r="M4" i="2" s="1"/>
  <c r="M3" i="2"/>
  <c r="D97" i="6"/>
  <c r="M96" i="6"/>
  <c r="J97" i="6"/>
  <c r="J163" i="4"/>
  <c r="J23" i="11"/>
  <c r="J7" i="8"/>
  <c r="D8" i="8" l="1"/>
  <c r="K7" i="8"/>
  <c r="M7" i="8" s="1"/>
  <c r="K163" i="4"/>
  <c r="D5" i="2"/>
  <c r="J5" i="2" s="1"/>
  <c r="M5" i="2" s="1"/>
  <c r="D98" i="6"/>
  <c r="K97" i="6"/>
  <c r="K98" i="6" s="1"/>
  <c r="K99" i="6" s="1"/>
  <c r="D164" i="4"/>
  <c r="J164" i="4" s="1"/>
  <c r="D165" i="4" s="1"/>
  <c r="K164" i="4"/>
  <c r="K165" i="4" s="1"/>
  <c r="D24" i="11"/>
  <c r="J24" i="11" s="1"/>
  <c r="J8" i="8"/>
  <c r="M97" i="6" l="1"/>
  <c r="K8" i="8"/>
  <c r="M8" i="8" s="1"/>
  <c r="D6" i="2"/>
  <c r="J6" i="2" s="1"/>
  <c r="M6" i="2" s="1"/>
  <c r="K166" i="4"/>
  <c r="J165" i="4"/>
  <c r="D166" i="4" s="1"/>
  <c r="D25" i="11"/>
  <c r="J25" i="11" s="1"/>
  <c r="D9" i="8"/>
  <c r="J9" i="8" s="1"/>
  <c r="K9" i="8" l="1"/>
  <c r="M9" i="8" s="1"/>
  <c r="D7" i="2"/>
  <c r="J7" i="2" s="1"/>
  <c r="K167" i="4"/>
  <c r="J98" i="6"/>
  <c r="M98" i="6" s="1"/>
  <c r="J166" i="4"/>
  <c r="D167" i="4" s="1"/>
  <c r="D26" i="11"/>
  <c r="J26" i="11" s="1"/>
  <c r="J189" i="9"/>
  <c r="D10" i="8"/>
  <c r="J10" i="8" s="1"/>
  <c r="D190" i="9" l="1"/>
  <c r="J190" i="9" s="1"/>
  <c r="M190" i="9" s="1"/>
  <c r="K10" i="8"/>
  <c r="M10" i="8" s="1"/>
  <c r="D8" i="2"/>
  <c r="J8" i="2" s="1"/>
  <c r="M8" i="2" s="1"/>
  <c r="M7" i="2"/>
  <c r="D99" i="6"/>
  <c r="J99" i="6" s="1"/>
  <c r="K168" i="4"/>
  <c r="J167" i="4"/>
  <c r="D168" i="4" s="1"/>
  <c r="D27" i="11"/>
  <c r="J27" i="11" s="1"/>
  <c r="D11" i="8"/>
  <c r="J11" i="8" s="1"/>
  <c r="D191" i="9" l="1"/>
  <c r="J191" i="9" s="1"/>
  <c r="K191" i="9" s="1"/>
  <c r="K192" i="9" s="1"/>
  <c r="K11" i="8"/>
  <c r="M11" i="8" s="1"/>
  <c r="D9" i="2"/>
  <c r="J9" i="2" s="1"/>
  <c r="M9" i="2" s="1"/>
  <c r="D100" i="6"/>
  <c r="J100" i="6" s="1"/>
  <c r="M99" i="6"/>
  <c r="K100" i="6" s="1"/>
  <c r="K169" i="4"/>
  <c r="J168" i="4"/>
  <c r="D169" i="4" s="1"/>
  <c r="D12" i="8"/>
  <c r="J12" i="8" s="1"/>
  <c r="J14" i="1"/>
  <c r="M100" i="6" l="1"/>
  <c r="K193" i="9"/>
  <c r="D192" i="9"/>
  <c r="K12" i="8"/>
  <c r="M12" i="8" s="1"/>
  <c r="D10" i="2"/>
  <c r="J10" i="2" s="1"/>
  <c r="D101" i="6"/>
  <c r="J101" i="6" s="1"/>
  <c r="K170" i="4"/>
  <c r="D15" i="1"/>
  <c r="J15" i="1" s="1"/>
  <c r="D16" i="1" s="1"/>
  <c r="J16" i="1" s="1"/>
  <c r="D17" i="1" s="1"/>
  <c r="J17" i="1" s="1"/>
  <c r="M14" i="1"/>
  <c r="J169" i="4"/>
  <c r="D170" i="4" s="1"/>
  <c r="J31" i="2"/>
  <c r="K194" i="9" l="1"/>
  <c r="K101" i="6"/>
  <c r="M101" i="6" s="1"/>
  <c r="K10" i="2"/>
  <c r="K11" i="2" s="1"/>
  <c r="K12" i="2" s="1"/>
  <c r="K13" i="2" s="1"/>
  <c r="K14" i="2" s="1"/>
  <c r="K15" i="2" s="1"/>
  <c r="K16" i="2" s="1"/>
  <c r="K17" i="2" s="1"/>
  <c r="D11" i="2"/>
  <c r="J11" i="2" s="1"/>
  <c r="D32" i="2"/>
  <c r="J32" i="2" s="1"/>
  <c r="M31" i="2"/>
  <c r="K15" i="1"/>
  <c r="M15" i="1" s="1"/>
  <c r="J102" i="6"/>
  <c r="J170" i="4"/>
  <c r="D171" i="4" s="1"/>
  <c r="J192" i="9"/>
  <c r="M192" i="9" s="1"/>
  <c r="D18" i="1"/>
  <c r="J18" i="1" s="1"/>
  <c r="M11" i="2" l="1"/>
  <c r="M10" i="2"/>
  <c r="M170" i="4"/>
  <c r="D12" i="2"/>
  <c r="J12" i="2" s="1"/>
  <c r="M12" i="2" s="1"/>
  <c r="D103" i="6"/>
  <c r="J103" i="6" s="1"/>
  <c r="K102" i="6"/>
  <c r="K103" i="6" s="1"/>
  <c r="D33" i="2"/>
  <c r="J33" i="2" s="1"/>
  <c r="M33" i="2" s="1"/>
  <c r="M32" i="2"/>
  <c r="K16" i="1"/>
  <c r="M16" i="1" s="1"/>
  <c r="J171" i="4"/>
  <c r="J28" i="11"/>
  <c r="D29" i="11" s="1"/>
  <c r="J29" i="11" s="1"/>
  <c r="D30" i="11" s="1"/>
  <c r="J30" i="11" s="1"/>
  <c r="D31" i="11" s="1"/>
  <c r="J31" i="11" s="1"/>
  <c r="D32" i="11" s="1"/>
  <c r="D193" i="9"/>
  <c r="J193" i="9" s="1"/>
  <c r="M193" i="9" s="1"/>
  <c r="D19" i="1"/>
  <c r="J19" i="1" s="1"/>
  <c r="M103" i="6" l="1"/>
  <c r="M102" i="6"/>
  <c r="D172" i="4"/>
  <c r="K171" i="4"/>
  <c r="K172" i="4" s="1"/>
  <c r="D13" i="2"/>
  <c r="J13" i="2" s="1"/>
  <c r="M13" i="2" s="1"/>
  <c r="K17" i="1"/>
  <c r="D34" i="2"/>
  <c r="J34" i="2" s="1"/>
  <c r="M34" i="2" s="1"/>
  <c r="J172" i="4"/>
  <c r="D194" i="9"/>
  <c r="J194" i="9" s="1"/>
  <c r="M194" i="9" s="1"/>
  <c r="D20" i="1"/>
  <c r="J20" i="1" s="1"/>
  <c r="M17" i="1" l="1"/>
  <c r="K18" i="1" s="1"/>
  <c r="K19" i="1" s="1"/>
  <c r="D173" i="4"/>
  <c r="M172" i="4"/>
  <c r="D14" i="2"/>
  <c r="J14" i="2" s="1"/>
  <c r="M14" i="2" s="1"/>
  <c r="D35" i="2"/>
  <c r="J35" i="2" s="1"/>
  <c r="M35" i="2" s="1"/>
  <c r="J173" i="4"/>
  <c r="D21" i="1"/>
  <c r="J21" i="1" s="1"/>
  <c r="M18" i="1" l="1"/>
  <c r="M19" i="1"/>
  <c r="K20" i="1" s="1"/>
  <c r="D174" i="4"/>
  <c r="J174" i="4" s="1"/>
  <c r="K173" i="4"/>
  <c r="K174" i="4" s="1"/>
  <c r="D15" i="2"/>
  <c r="J15" i="2" s="1"/>
  <c r="M15" i="2" s="1"/>
  <c r="D36" i="2"/>
  <c r="J36" i="2" s="1"/>
  <c r="J32" i="11"/>
  <c r="D22" i="1"/>
  <c r="J22" i="1" s="1"/>
  <c r="K21" i="1" l="1"/>
  <c r="M20" i="1"/>
  <c r="M174" i="4"/>
  <c r="D16" i="2"/>
  <c r="J16" i="2" s="1"/>
  <c r="M16" i="2" s="1"/>
  <c r="D37" i="2"/>
  <c r="J37" i="2" s="1"/>
  <c r="M36" i="2"/>
  <c r="J175" i="4"/>
  <c r="D33" i="11"/>
  <c r="J33" i="11" s="1"/>
  <c r="D23" i="1"/>
  <c r="J23" i="1" s="1"/>
  <c r="M21" i="1" l="1"/>
  <c r="K22" i="1" s="1"/>
  <c r="M22" i="1" s="1"/>
  <c r="D176" i="4"/>
  <c r="K175" i="4"/>
  <c r="K176" i="4" s="1"/>
  <c r="D17" i="2"/>
  <c r="J17" i="2" s="1"/>
  <c r="M17" i="2" s="1"/>
  <c r="K23" i="1"/>
  <c r="M23" i="1" s="1"/>
  <c r="D38" i="2"/>
  <c r="J38" i="2" s="1"/>
  <c r="M38" i="2" s="1"/>
  <c r="M37" i="2"/>
  <c r="D34" i="11"/>
  <c r="J34" i="11" s="1"/>
  <c r="D24" i="1"/>
  <c r="J24" i="1" s="1"/>
  <c r="D18" i="2" l="1"/>
  <c r="J18" i="2" s="1"/>
  <c r="D39" i="2"/>
  <c r="J39" i="2" s="1"/>
  <c r="M39" i="2" s="1"/>
  <c r="K24" i="1"/>
  <c r="K25" i="1" s="1"/>
  <c r="D35" i="11"/>
  <c r="J35" i="11" s="1"/>
  <c r="D25" i="1"/>
  <c r="J25" i="1" s="1"/>
  <c r="M25" i="1" l="1"/>
  <c r="D19" i="2"/>
  <c r="J19" i="2" s="1"/>
  <c r="K18" i="2"/>
  <c r="K19" i="2" s="1"/>
  <c r="K20" i="2" s="1"/>
  <c r="K21" i="2" s="1"/>
  <c r="K22" i="2" s="1"/>
  <c r="K23" i="2" s="1"/>
  <c r="K24" i="2" s="1"/>
  <c r="K25" i="2" s="1"/>
  <c r="D40" i="2"/>
  <c r="J40" i="2" s="1"/>
  <c r="M40" i="2" s="1"/>
  <c r="M24" i="1"/>
  <c r="J176" i="4"/>
  <c r="D36" i="11"/>
  <c r="J36" i="11" s="1"/>
  <c r="D26" i="1"/>
  <c r="J26" i="1" s="1"/>
  <c r="M18" i="2" l="1"/>
  <c r="K26" i="2"/>
  <c r="K27" i="2" s="1"/>
  <c r="K28" i="2" s="1"/>
  <c r="K29" i="2" s="1"/>
  <c r="M19" i="2"/>
  <c r="D177" i="4"/>
  <c r="J177" i="4" s="1"/>
  <c r="M176" i="4"/>
  <c r="D20" i="2"/>
  <c r="J20" i="2" s="1"/>
  <c r="M20" i="2" s="1"/>
  <c r="D41" i="2"/>
  <c r="J41" i="2" s="1"/>
  <c r="M41" i="2" s="1"/>
  <c r="K26" i="1"/>
  <c r="K27" i="1" s="1"/>
  <c r="D37" i="11"/>
  <c r="J37" i="11" s="1"/>
  <c r="D27" i="1"/>
  <c r="J27" i="1" s="1"/>
  <c r="D178" i="4" l="1"/>
  <c r="K177" i="4"/>
  <c r="K178" i="4" s="1"/>
  <c r="D21" i="2"/>
  <c r="J21" i="2" s="1"/>
  <c r="M21" i="2" s="1"/>
  <c r="D42" i="2"/>
  <c r="J42" i="2" s="1"/>
  <c r="M27" i="1"/>
  <c r="M26" i="1"/>
  <c r="D38" i="11"/>
  <c r="J38" i="11" s="1"/>
  <c r="D28" i="1"/>
  <c r="J28" i="1" s="1"/>
  <c r="D22" i="2" l="1"/>
  <c r="J22" i="2" s="1"/>
  <c r="M22" i="2" s="1"/>
  <c r="D43" i="2"/>
  <c r="J43" i="2" s="1"/>
  <c r="M43" i="2" s="1"/>
  <c r="M42" i="2"/>
  <c r="K28" i="1"/>
  <c r="K29" i="1" s="1"/>
  <c r="D39" i="11"/>
  <c r="J39" i="11" s="1"/>
  <c r="D29" i="1"/>
  <c r="J29" i="1" s="1"/>
  <c r="D13" i="4"/>
  <c r="J13" i="4" s="1"/>
  <c r="K13" i="4" l="1"/>
  <c r="K14" i="4" s="1"/>
  <c r="D23" i="2"/>
  <c r="J23" i="2" s="1"/>
  <c r="M23" i="2" s="1"/>
  <c r="D44" i="2"/>
  <c r="J44" i="2" s="1"/>
  <c r="M44" i="2" s="1"/>
  <c r="M29" i="1"/>
  <c r="M28" i="1"/>
  <c r="J178" i="4"/>
  <c r="D40" i="11"/>
  <c r="J40" i="11" s="1"/>
  <c r="J195" i="9"/>
  <c r="K195" i="9" s="1"/>
  <c r="D30" i="1"/>
  <c r="J30" i="1" s="1"/>
  <c r="D14" i="4"/>
  <c r="J14" i="4" s="1"/>
  <c r="K15" i="4" l="1"/>
  <c r="K16" i="4" s="1"/>
  <c r="D15" i="4"/>
  <c r="J15" i="4" s="1"/>
  <c r="M14" i="4"/>
  <c r="D179" i="4"/>
  <c r="M178" i="4"/>
  <c r="D24" i="2"/>
  <c r="J24" i="2" s="1"/>
  <c r="M24" i="2" s="1"/>
  <c r="D45" i="2"/>
  <c r="J45" i="2" s="1"/>
  <c r="M45" i="2" s="1"/>
  <c r="K30" i="1"/>
  <c r="K31" i="1" s="1"/>
  <c r="D196" i="9"/>
  <c r="J196" i="9" s="1"/>
  <c r="D41" i="11"/>
  <c r="J41" i="11" s="1"/>
  <c r="D31" i="1"/>
  <c r="J31" i="1" s="1"/>
  <c r="D197" i="9" l="1"/>
  <c r="J197" i="9" s="1"/>
  <c r="D198" i="9" s="1"/>
  <c r="J198" i="9" s="1"/>
  <c r="D199" i="9" s="1"/>
  <c r="J199" i="9" s="1"/>
  <c r="K196" i="9"/>
  <c r="K197" i="9" s="1"/>
  <c r="D16" i="4"/>
  <c r="J16" i="4" s="1"/>
  <c r="M15" i="4"/>
  <c r="D25" i="2"/>
  <c r="J25" i="2" s="1"/>
  <c r="D46" i="2"/>
  <c r="J46" i="2" s="1"/>
  <c r="M46" i="2" s="1"/>
  <c r="M31" i="1"/>
  <c r="M30" i="1"/>
  <c r="D42" i="11"/>
  <c r="J42" i="11" s="1"/>
  <c r="D32" i="1"/>
  <c r="J32" i="1" s="1"/>
  <c r="D5" i="6"/>
  <c r="J5" i="6" s="1"/>
  <c r="K198" i="9" l="1"/>
  <c r="M197" i="9"/>
  <c r="D200" i="9"/>
  <c r="J200" i="9" s="1"/>
  <c r="D17" i="4"/>
  <c r="J17" i="4" s="1"/>
  <c r="M16" i="4"/>
  <c r="K17" i="4" s="1"/>
  <c r="K18" i="4" s="1"/>
  <c r="D6" i="6"/>
  <c r="J6" i="6" s="1"/>
  <c r="M6" i="6" s="1"/>
  <c r="M5" i="6"/>
  <c r="D26" i="2"/>
  <c r="J26" i="2" s="1"/>
  <c r="M26" i="2" s="1"/>
  <c r="M25" i="2"/>
  <c r="D47" i="2"/>
  <c r="J47" i="2" s="1"/>
  <c r="M47" i="2" s="1"/>
  <c r="K32" i="1"/>
  <c r="K33" i="1" s="1"/>
  <c r="J179" i="4"/>
  <c r="D43" i="11"/>
  <c r="J43" i="11" s="1"/>
  <c r="D33" i="1"/>
  <c r="J33" i="1" s="1"/>
  <c r="K19" i="4" l="1"/>
  <c r="M33" i="1"/>
  <c r="D201" i="9"/>
  <c r="J201" i="9" s="1"/>
  <c r="M198" i="9"/>
  <c r="K199" i="9" s="1"/>
  <c r="D180" i="4"/>
  <c r="K179" i="4"/>
  <c r="D18" i="4"/>
  <c r="J18" i="4" s="1"/>
  <c r="D7" i="6"/>
  <c r="J7" i="6" s="1"/>
  <c r="M7" i="6" s="1"/>
  <c r="D27" i="2"/>
  <c r="J27" i="2" s="1"/>
  <c r="M27" i="2" s="1"/>
  <c r="D48" i="2"/>
  <c r="J48" i="2" s="1"/>
  <c r="M48" i="2" s="1"/>
  <c r="M32" i="1"/>
  <c r="D44" i="11"/>
  <c r="J44" i="11" s="1"/>
  <c r="D34" i="1"/>
  <c r="J34" i="1" s="1"/>
  <c r="K200" i="9" l="1"/>
  <c r="D202" i="9"/>
  <c r="J202" i="9" s="1"/>
  <c r="D8" i="6"/>
  <c r="J8" i="6" s="1"/>
  <c r="M8" i="6" s="1"/>
  <c r="D19" i="4"/>
  <c r="J19" i="4" s="1"/>
  <c r="M18" i="4"/>
  <c r="D28" i="2"/>
  <c r="J28" i="2" s="1"/>
  <c r="M28" i="2" s="1"/>
  <c r="D49" i="2"/>
  <c r="J49" i="2" s="1"/>
  <c r="M49" i="2" s="1"/>
  <c r="K34" i="1"/>
  <c r="K35" i="1" s="1"/>
  <c r="D45" i="11"/>
  <c r="J45" i="11" s="1"/>
  <c r="D35" i="1"/>
  <c r="J35" i="1" s="1"/>
  <c r="M35" i="1" l="1"/>
  <c r="K201" i="9"/>
  <c r="D203" i="9"/>
  <c r="J203" i="9" s="1"/>
  <c r="D204" i="9" s="1"/>
  <c r="J204" i="9" s="1"/>
  <c r="D205" i="9" s="1"/>
  <c r="J205" i="9" s="1"/>
  <c r="D206" i="9" s="1"/>
  <c r="J206" i="9" s="1"/>
  <c r="D20" i="4"/>
  <c r="J20" i="4" s="1"/>
  <c r="M19" i="4"/>
  <c r="D29" i="2"/>
  <c r="J29" i="2" s="1"/>
  <c r="M29" i="2" s="1"/>
  <c r="D50" i="2"/>
  <c r="J50" i="2" s="1"/>
  <c r="M50" i="2" s="1"/>
  <c r="D36" i="1"/>
  <c r="J36" i="1" s="1"/>
  <c r="D37" i="1" s="1"/>
  <c r="J37" i="1" s="1"/>
  <c r="M34" i="1"/>
  <c r="J180" i="4"/>
  <c r="D46" i="11"/>
  <c r="J46" i="11" s="1"/>
  <c r="K36" i="1" l="1"/>
  <c r="M36" i="1" s="1"/>
  <c r="K20" i="4"/>
  <c r="K21" i="4" s="1"/>
  <c r="K202" i="9"/>
  <c r="D207" i="9"/>
  <c r="J207" i="9" s="1"/>
  <c r="D181" i="4"/>
  <c r="J181" i="4" s="1"/>
  <c r="K180" i="4"/>
  <c r="K181" i="4" s="1"/>
  <c r="D21" i="4"/>
  <c r="J21" i="4" s="1"/>
  <c r="D51" i="2"/>
  <c r="J51" i="2" s="1"/>
  <c r="K37" i="1"/>
  <c r="K38" i="1" s="1"/>
  <c r="K39" i="1" s="1"/>
  <c r="D47" i="11"/>
  <c r="J47" i="11" s="1"/>
  <c r="D38" i="1"/>
  <c r="J38" i="1" s="1"/>
  <c r="M38" i="1" l="1"/>
  <c r="K22" i="4"/>
  <c r="K23" i="4" s="1"/>
  <c r="K24" i="4" s="1"/>
  <c r="K25" i="4" s="1"/>
  <c r="K26" i="4" s="1"/>
  <c r="K27" i="4" s="1"/>
  <c r="K28" i="4" s="1"/>
  <c r="K29" i="4" s="1"/>
  <c r="K203" i="9"/>
  <c r="D208" i="9"/>
  <c r="M181" i="4"/>
  <c r="D22" i="4"/>
  <c r="J22" i="4" s="1"/>
  <c r="M21" i="4"/>
  <c r="K51" i="2"/>
  <c r="K52" i="2" s="1"/>
  <c r="K53" i="2" s="1"/>
  <c r="D52" i="2"/>
  <c r="J52" i="2" s="1"/>
  <c r="M37" i="1"/>
  <c r="D39" i="1"/>
  <c r="J39" i="1" s="1"/>
  <c r="M39" i="1" s="1"/>
  <c r="J182" i="4"/>
  <c r="D48" i="11"/>
  <c r="J48" i="11" s="1"/>
  <c r="J208" i="9"/>
  <c r="D209" i="9" s="1"/>
  <c r="M52" i="2" l="1"/>
  <c r="M51" i="2"/>
  <c r="M203" i="9"/>
  <c r="K204" i="9"/>
  <c r="D183" i="4"/>
  <c r="J183" i="4" s="1"/>
  <c r="K182" i="4"/>
  <c r="K183" i="4" s="1"/>
  <c r="D23" i="4"/>
  <c r="J23" i="4" s="1"/>
  <c r="M22" i="4"/>
  <c r="D53" i="2"/>
  <c r="J53" i="2" s="1"/>
  <c r="M53" i="2" s="1"/>
  <c r="D40" i="1"/>
  <c r="J40" i="1" s="1"/>
  <c r="K40" i="1" s="1"/>
  <c r="K41" i="1" s="1"/>
  <c r="D49" i="11"/>
  <c r="J49" i="11" s="1"/>
  <c r="M183" i="4" l="1"/>
  <c r="M204" i="9"/>
  <c r="K205" i="9"/>
  <c r="D24" i="4"/>
  <c r="J24" i="4" s="1"/>
  <c r="M23" i="4"/>
  <c r="D54" i="2"/>
  <c r="J54" i="2" s="1"/>
  <c r="D41" i="1"/>
  <c r="J41" i="1" s="1"/>
  <c r="M41" i="1" s="1"/>
  <c r="M40" i="1"/>
  <c r="D50" i="11"/>
  <c r="J50" i="11" s="1"/>
  <c r="J209" i="9"/>
  <c r="D210" i="9" s="1"/>
  <c r="M205" i="9" l="1"/>
  <c r="K206" i="9" s="1"/>
  <c r="D25" i="4"/>
  <c r="J25" i="4" s="1"/>
  <c r="M24" i="4"/>
  <c r="K54" i="2"/>
  <c r="K55" i="2" s="1"/>
  <c r="D55" i="2"/>
  <c r="J55" i="2" s="1"/>
  <c r="D42" i="1"/>
  <c r="J42" i="1" s="1"/>
  <c r="K42" i="1" s="1"/>
  <c r="K43" i="1" s="1"/>
  <c r="D51" i="11"/>
  <c r="J51" i="11" s="1"/>
  <c r="M54" i="2" l="1"/>
  <c r="K56" i="2"/>
  <c r="K57" i="2" s="1"/>
  <c r="K58" i="2" s="1"/>
  <c r="K59" i="2" s="1"/>
  <c r="K60" i="2" s="1"/>
  <c r="K61" i="2" s="1"/>
  <c r="K62" i="2" s="1"/>
  <c r="K63" i="2" s="1"/>
  <c r="K64" i="2" s="1"/>
  <c r="K65" i="2" s="1"/>
  <c r="K207" i="9"/>
  <c r="D26" i="4"/>
  <c r="J26" i="4" s="1"/>
  <c r="M25" i="4"/>
  <c r="D56" i="2"/>
  <c r="J56" i="2" s="1"/>
  <c r="M56" i="2" s="1"/>
  <c r="M55" i="2"/>
  <c r="D43" i="1"/>
  <c r="J43" i="1" s="1"/>
  <c r="M43" i="1" s="1"/>
  <c r="M42" i="1"/>
  <c r="D52" i="11"/>
  <c r="J52" i="11" s="1"/>
  <c r="K208" i="9" l="1"/>
  <c r="D27" i="4"/>
  <c r="J27" i="4" s="1"/>
  <c r="D57" i="2"/>
  <c r="J57" i="2" s="1"/>
  <c r="M57" i="2" s="1"/>
  <c r="D44" i="1"/>
  <c r="J44" i="1" s="1"/>
  <c r="K44" i="1" s="1"/>
  <c r="K45" i="1" s="1"/>
  <c r="D53" i="11"/>
  <c r="J53" i="11" s="1"/>
  <c r="M208" i="9" l="1"/>
  <c r="K209" i="9"/>
  <c r="D28" i="4"/>
  <c r="J28" i="4" s="1"/>
  <c r="M27" i="4"/>
  <c r="D58" i="2"/>
  <c r="J58" i="2" s="1"/>
  <c r="M58" i="2" s="1"/>
  <c r="D45" i="1"/>
  <c r="J45" i="1" s="1"/>
  <c r="M45" i="1" s="1"/>
  <c r="M44" i="1"/>
  <c r="D54" i="11"/>
  <c r="J54" i="11" s="1"/>
  <c r="M209" i="9" l="1"/>
  <c r="K210" i="9"/>
  <c r="D29" i="4"/>
  <c r="J29" i="4" s="1"/>
  <c r="M29" i="4" s="1"/>
  <c r="M28" i="4"/>
  <c r="D59" i="2"/>
  <c r="J59" i="2" s="1"/>
  <c r="M59" i="2" s="1"/>
  <c r="D46" i="1"/>
  <c r="J46" i="1" s="1"/>
  <c r="K46" i="1" s="1"/>
  <c r="M46" i="1" s="1"/>
  <c r="D55" i="11"/>
  <c r="J55" i="11" s="1"/>
  <c r="J15" i="10"/>
  <c r="K211" i="9" l="1"/>
  <c r="D16" i="10"/>
  <c r="J16" i="10" s="1"/>
  <c r="D17" i="10" s="1"/>
  <c r="J17" i="10" s="1"/>
  <c r="D18" i="10" s="1"/>
  <c r="J18" i="10" s="1"/>
  <c r="D19" i="10" s="1"/>
  <c r="J19" i="10" s="1"/>
  <c r="D20" i="10" s="1"/>
  <c r="J20" i="10" s="1"/>
  <c r="D21" i="10" s="1"/>
  <c r="J21" i="10" s="1"/>
  <c r="D22" i="10" s="1"/>
  <c r="J22" i="10" s="1"/>
  <c r="K15" i="10"/>
  <c r="K16" i="10" s="1"/>
  <c r="K17" i="10" s="1"/>
  <c r="D60" i="2"/>
  <c r="J60" i="2" s="1"/>
  <c r="M60" i="2" s="1"/>
  <c r="D47" i="1"/>
  <c r="J47" i="1" s="1"/>
  <c r="K47" i="1" s="1"/>
  <c r="M47" i="1" s="1"/>
  <c r="D56" i="11"/>
  <c r="J56" i="11" s="1"/>
  <c r="D23" i="10" l="1"/>
  <c r="J23" i="10" s="1"/>
  <c r="D24" i="10" s="1"/>
  <c r="J24" i="10" s="1"/>
  <c r="K212" i="9"/>
  <c r="K18" i="10"/>
  <c r="D61" i="2"/>
  <c r="J61" i="2" s="1"/>
  <c r="M61" i="2" s="1"/>
  <c r="D48" i="1"/>
  <c r="J48" i="1" s="1"/>
  <c r="K48" i="1" s="1"/>
  <c r="K49" i="1" s="1"/>
  <c r="K50" i="1" s="1"/>
  <c r="D57" i="11"/>
  <c r="J57" i="11" s="1"/>
  <c r="D25" i="10"/>
  <c r="J25" i="10" s="1"/>
  <c r="D26" i="10" s="1"/>
  <c r="J26" i="10" s="1"/>
  <c r="D27" i="10" s="1"/>
  <c r="J27" i="10" s="1"/>
  <c r="D90" i="2"/>
  <c r="J90" i="2" s="1"/>
  <c r="M90" i="2" s="1"/>
  <c r="J49" i="9"/>
  <c r="K213" i="9" l="1"/>
  <c r="K19" i="10"/>
  <c r="D62" i="2"/>
  <c r="J62" i="2" s="1"/>
  <c r="M62" i="2" s="1"/>
  <c r="D49" i="1"/>
  <c r="J49" i="1" s="1"/>
  <c r="D91" i="2"/>
  <c r="J91" i="2" s="1"/>
  <c r="M91" i="2" s="1"/>
  <c r="M48" i="1"/>
  <c r="D58" i="11"/>
  <c r="J58" i="11" s="1"/>
  <c r="D28" i="10"/>
  <c r="J28" i="10" s="1"/>
  <c r="D50" i="9"/>
  <c r="J50" i="9" s="1"/>
  <c r="D50" i="1" l="1"/>
  <c r="J50" i="1" s="1"/>
  <c r="M50" i="1" s="1"/>
  <c r="M49" i="1"/>
  <c r="D51" i="9"/>
  <c r="J51" i="9" s="1"/>
  <c r="K214" i="9"/>
  <c r="K20" i="10"/>
  <c r="M19" i="10"/>
  <c r="D63" i="2"/>
  <c r="J63" i="2" s="1"/>
  <c r="D92" i="2"/>
  <c r="J92" i="2" s="1"/>
  <c r="M92" i="2" s="1"/>
  <c r="D59" i="11"/>
  <c r="J59" i="11" s="1"/>
  <c r="D51" i="1"/>
  <c r="J51" i="1" s="1"/>
  <c r="K215" i="9" l="1"/>
  <c r="D52" i="9"/>
  <c r="J52" i="9" s="1"/>
  <c r="K21" i="10"/>
  <c r="M20" i="10"/>
  <c r="D64" i="2"/>
  <c r="J64" i="2" s="1"/>
  <c r="M64" i="2" s="1"/>
  <c r="M63" i="2"/>
  <c r="D93" i="2"/>
  <c r="J93" i="2" s="1"/>
  <c r="M93" i="2" s="1"/>
  <c r="K51" i="1"/>
  <c r="K52" i="1" s="1"/>
  <c r="D60" i="11"/>
  <c r="J60" i="11" s="1"/>
  <c r="J210" i="9"/>
  <c r="M210" i="9" s="1"/>
  <c r="D52" i="1"/>
  <c r="J52" i="1" s="1"/>
  <c r="K52" i="9" l="1"/>
  <c r="D53" i="9"/>
  <c r="J53" i="9" s="1"/>
  <c r="D54" i="9" s="1"/>
  <c r="J54" i="9" s="1"/>
  <c r="D55" i="9" s="1"/>
  <c r="J55" i="9" s="1"/>
  <c r="K216" i="9"/>
  <c r="M21" i="10"/>
  <c r="K22" i="10" s="1"/>
  <c r="D65" i="2"/>
  <c r="J65" i="2" s="1"/>
  <c r="M65" i="2" s="1"/>
  <c r="D94" i="2"/>
  <c r="J94" i="2" s="1"/>
  <c r="M94" i="2" s="1"/>
  <c r="M52" i="1"/>
  <c r="M51" i="1"/>
  <c r="D211" i="9"/>
  <c r="J211" i="9" s="1"/>
  <c r="M211" i="9" s="1"/>
  <c r="D61" i="11"/>
  <c r="J61" i="11" s="1"/>
  <c r="K23" i="10" l="1"/>
  <c r="M23" i="10" s="1"/>
  <c r="K24" i="10" s="1"/>
  <c r="K53" i="9"/>
  <c r="K217" i="9"/>
  <c r="K25" i="10"/>
  <c r="D66" i="2"/>
  <c r="J66" i="2" s="1"/>
  <c r="D95" i="2"/>
  <c r="J95" i="2" s="1"/>
  <c r="M95" i="2" s="1"/>
  <c r="D212" i="9"/>
  <c r="J212" i="9" s="1"/>
  <c r="M212" i="9" s="1"/>
  <c r="D62" i="11"/>
  <c r="J62" i="11" s="1"/>
  <c r="D56" i="9"/>
  <c r="J56" i="9" s="1"/>
  <c r="M53" i="9" l="1"/>
  <c r="K54" i="9" s="1"/>
  <c r="K218" i="9"/>
  <c r="M25" i="10"/>
  <c r="K26" i="10"/>
  <c r="K66" i="2"/>
  <c r="K67" i="2" s="1"/>
  <c r="D67" i="2"/>
  <c r="J67" i="2" s="1"/>
  <c r="D96" i="2"/>
  <c r="J96" i="2" s="1"/>
  <c r="M96" i="2" s="1"/>
  <c r="D213" i="9"/>
  <c r="J213" i="9" s="1"/>
  <c r="M213" i="9" s="1"/>
  <c r="D63" i="11"/>
  <c r="J63" i="11" s="1"/>
  <c r="D57" i="9"/>
  <c r="J57" i="9" s="1"/>
  <c r="D58" i="9" s="1"/>
  <c r="J58" i="9" s="1"/>
  <c r="J64" i="1"/>
  <c r="M64" i="1" s="1"/>
  <c r="M67" i="2" l="1"/>
  <c r="M66" i="2"/>
  <c r="K55" i="9"/>
  <c r="M26" i="10"/>
  <c r="K27" i="10"/>
  <c r="D68" i="2"/>
  <c r="J68" i="2" s="1"/>
  <c r="D97" i="2"/>
  <c r="J97" i="2" s="1"/>
  <c r="M97" i="2" s="1"/>
  <c r="D214" i="9"/>
  <c r="J214" i="9" s="1"/>
  <c r="M214" i="9" s="1"/>
  <c r="D64" i="11"/>
  <c r="J64" i="11" s="1"/>
  <c r="D65" i="1"/>
  <c r="J65" i="1" s="1"/>
  <c r="D107" i="2"/>
  <c r="J107" i="2" s="1"/>
  <c r="M55" i="9" l="1"/>
  <c r="K56" i="9"/>
  <c r="K28" i="10"/>
  <c r="M28" i="10" s="1"/>
  <c r="M27" i="10"/>
  <c r="K68" i="2"/>
  <c r="K69" i="2" s="1"/>
  <c r="K70" i="2" s="1"/>
  <c r="K71" i="2" s="1"/>
  <c r="K72" i="2" s="1"/>
  <c r="D108" i="2"/>
  <c r="J108" i="2" s="1"/>
  <c r="M107" i="2"/>
  <c r="D69" i="2"/>
  <c r="J69" i="2" s="1"/>
  <c r="D66" i="1"/>
  <c r="J66" i="1" s="1"/>
  <c r="M65" i="1"/>
  <c r="D98" i="2"/>
  <c r="J98" i="2" s="1"/>
  <c r="M98" i="2" s="1"/>
  <c r="D215" i="9"/>
  <c r="J215" i="9" s="1"/>
  <c r="M215" i="9" s="1"/>
  <c r="D65" i="11"/>
  <c r="J65" i="11" s="1"/>
  <c r="M69" i="2" l="1"/>
  <c r="M68" i="2"/>
  <c r="K57" i="9"/>
  <c r="M56" i="9"/>
  <c r="D70" i="2"/>
  <c r="J70" i="2" s="1"/>
  <c r="M70" i="2" s="1"/>
  <c r="D109" i="2"/>
  <c r="J109" i="2" s="1"/>
  <c r="M109" i="2" s="1"/>
  <c r="M108" i="2"/>
  <c r="K66" i="1"/>
  <c r="K67" i="1" s="1"/>
  <c r="K68" i="1" s="1"/>
  <c r="D67" i="1"/>
  <c r="J67" i="1" s="1"/>
  <c r="D99" i="2"/>
  <c r="J99" i="2" s="1"/>
  <c r="M99" i="2" s="1"/>
  <c r="D216" i="9"/>
  <c r="J216" i="9" s="1"/>
  <c r="M216" i="9" s="1"/>
  <c r="D66" i="11"/>
  <c r="J66" i="11" s="1"/>
  <c r="M67" i="1" l="1"/>
  <c r="M57" i="9"/>
  <c r="K58" i="9"/>
  <c r="M58" i="9" s="1"/>
  <c r="D100" i="2"/>
  <c r="J100" i="2" s="1"/>
  <c r="M100" i="2" s="1"/>
  <c r="D110" i="2"/>
  <c r="J110" i="2" s="1"/>
  <c r="D71" i="2"/>
  <c r="J71" i="2" s="1"/>
  <c r="M71" i="2" s="1"/>
  <c r="M66" i="1"/>
  <c r="D68" i="1"/>
  <c r="J68" i="1" s="1"/>
  <c r="D217" i="9"/>
  <c r="J217" i="9" s="1"/>
  <c r="D67" i="11"/>
  <c r="J67" i="11" s="1"/>
  <c r="D30" i="4"/>
  <c r="J30" i="4" s="1"/>
  <c r="D218" i="9" l="1"/>
  <c r="J218" i="9" s="1"/>
  <c r="M217" i="9"/>
  <c r="D31" i="4"/>
  <c r="J31" i="4" s="1"/>
  <c r="D32" i="4" s="1"/>
  <c r="J32" i="4" s="1"/>
  <c r="D33" i="4" s="1"/>
  <c r="J33" i="4" s="1"/>
  <c r="K30" i="4"/>
  <c r="K31" i="4" s="1"/>
  <c r="M31" i="4" s="1"/>
  <c r="K32" i="4" s="1"/>
  <c r="D72" i="2"/>
  <c r="J72" i="2" s="1"/>
  <c r="M72" i="2" s="1"/>
  <c r="D111" i="2"/>
  <c r="J111" i="2" s="1"/>
  <c r="M110" i="2"/>
  <c r="D101" i="2"/>
  <c r="J101" i="2" s="1"/>
  <c r="M101" i="2" s="1"/>
  <c r="D69" i="1"/>
  <c r="J69" i="1" s="1"/>
  <c r="M68" i="1"/>
  <c r="D68" i="11"/>
  <c r="J68" i="11" s="1"/>
  <c r="D219" i="9" l="1"/>
  <c r="J219" i="9" s="1"/>
  <c r="D220" i="9" s="1"/>
  <c r="J220" i="9" s="1"/>
  <c r="M218" i="9"/>
  <c r="K33" i="4"/>
  <c r="M33" i="4" s="1"/>
  <c r="K34" i="4" s="1"/>
  <c r="K35" i="4" s="1"/>
  <c r="K36" i="4" s="1"/>
  <c r="D34" i="4"/>
  <c r="J34" i="4" s="1"/>
  <c r="D102" i="2"/>
  <c r="J102" i="2" s="1"/>
  <c r="M102" i="2" s="1"/>
  <c r="D112" i="2"/>
  <c r="J112" i="2" s="1"/>
  <c r="M112" i="2" s="1"/>
  <c r="M111" i="2"/>
  <c r="D73" i="2"/>
  <c r="J73" i="2" s="1"/>
  <c r="K69" i="1"/>
  <c r="K70" i="1" s="1"/>
  <c r="D70" i="1"/>
  <c r="J70" i="1" s="1"/>
  <c r="D69" i="11"/>
  <c r="J69" i="11" s="1"/>
  <c r="D71" i="1" l="1"/>
  <c r="J71" i="1" s="1"/>
  <c r="M70" i="1"/>
  <c r="K219" i="9"/>
  <c r="K220" i="9" s="1"/>
  <c r="K221" i="9" s="1"/>
  <c r="K222" i="9" s="1"/>
  <c r="D221" i="9"/>
  <c r="J221" i="9" s="1"/>
  <c r="D222" i="9" s="1"/>
  <c r="J222" i="9" s="1"/>
  <c r="D223" i="9" s="1"/>
  <c r="J223" i="9" s="1"/>
  <c r="D224" i="9" s="1"/>
  <c r="J224" i="9" s="1"/>
  <c r="D225" i="9" s="1"/>
  <c r="J225" i="9" s="1"/>
  <c r="D226" i="9" s="1"/>
  <c r="D35" i="4"/>
  <c r="J35" i="4" s="1"/>
  <c r="K73" i="2"/>
  <c r="K74" i="2" s="1"/>
  <c r="K75" i="2" s="1"/>
  <c r="D74" i="2"/>
  <c r="J74" i="2" s="1"/>
  <c r="D113" i="2"/>
  <c r="J113" i="2" s="1"/>
  <c r="M113" i="2" s="1"/>
  <c r="D103" i="2"/>
  <c r="J103" i="2" s="1"/>
  <c r="M103" i="2" s="1"/>
  <c r="M69" i="1"/>
  <c r="D72" i="1"/>
  <c r="J72" i="1" s="1"/>
  <c r="K71" i="1"/>
  <c r="K72" i="1" s="1"/>
  <c r="D70" i="11"/>
  <c r="J70" i="11" s="1"/>
  <c r="J135" i="2"/>
  <c r="M135" i="2" s="1"/>
  <c r="M74" i="2" l="1"/>
  <c r="M73" i="2"/>
  <c r="D73" i="1"/>
  <c r="J73" i="1" s="1"/>
  <c r="M72" i="1"/>
  <c r="M221" i="9"/>
  <c r="M222" i="9"/>
  <c r="K223" i="9"/>
  <c r="M35" i="4"/>
  <c r="D36" i="4"/>
  <c r="J36" i="4" s="1"/>
  <c r="M36" i="4" s="1"/>
  <c r="D104" i="2"/>
  <c r="J104" i="2" s="1"/>
  <c r="D114" i="2"/>
  <c r="J114" i="2" s="1"/>
  <c r="M114" i="2" s="1"/>
  <c r="D75" i="2"/>
  <c r="J75" i="2" s="1"/>
  <c r="M75" i="2" s="1"/>
  <c r="K73" i="1"/>
  <c r="K74" i="1" s="1"/>
  <c r="M71" i="1"/>
  <c r="D74" i="1"/>
  <c r="J74" i="1" s="1"/>
  <c r="D71" i="11"/>
  <c r="J71" i="11" s="1"/>
  <c r="J226" i="9"/>
  <c r="D227" i="9" s="1"/>
  <c r="D136" i="2"/>
  <c r="J136" i="2" s="1"/>
  <c r="M223" i="9" l="1"/>
  <c r="K224" i="9"/>
  <c r="D76" i="2"/>
  <c r="J76" i="2" s="1"/>
  <c r="D115" i="2"/>
  <c r="J115" i="2" s="1"/>
  <c r="M115" i="2" s="1"/>
  <c r="D105" i="2"/>
  <c r="J105" i="2" s="1"/>
  <c r="M105" i="2" s="1"/>
  <c r="M104" i="2"/>
  <c r="M73" i="1"/>
  <c r="M74" i="1"/>
  <c r="D137" i="2"/>
  <c r="J137" i="2" s="1"/>
  <c r="M137" i="2" s="1"/>
  <c r="M136" i="2"/>
  <c r="D72" i="11"/>
  <c r="J72" i="11" s="1"/>
  <c r="J227" i="9"/>
  <c r="D228" i="9" s="1"/>
  <c r="K225" i="9" l="1"/>
  <c r="M224" i="9"/>
  <c r="K76" i="2"/>
  <c r="K77" i="2" s="1"/>
  <c r="K78" i="2" s="1"/>
  <c r="K79" i="2" s="1"/>
  <c r="K80" i="2" s="1"/>
  <c r="K81" i="2" s="1"/>
  <c r="D116" i="2"/>
  <c r="J116" i="2" s="1"/>
  <c r="D77" i="2"/>
  <c r="J77" i="2" s="1"/>
  <c r="D138" i="2"/>
  <c r="J138" i="2" s="1"/>
  <c r="M138" i="2" s="1"/>
  <c r="D73" i="11"/>
  <c r="J73" i="11" s="1"/>
  <c r="J228" i="9"/>
  <c r="D229" i="9" s="1"/>
  <c r="M77" i="2" l="1"/>
  <c r="M76" i="2"/>
  <c r="M225" i="9"/>
  <c r="K226" i="9"/>
  <c r="K116" i="2"/>
  <c r="K117" i="2" s="1"/>
  <c r="K118" i="2" s="1"/>
  <c r="K119" i="2" s="1"/>
  <c r="K120" i="2" s="1"/>
  <c r="D78" i="2"/>
  <c r="J78" i="2" s="1"/>
  <c r="M78" i="2" s="1"/>
  <c r="D117" i="2"/>
  <c r="J117" i="2" s="1"/>
  <c r="M117" i="2" s="1"/>
  <c r="D139" i="2"/>
  <c r="J139" i="2" s="1"/>
  <c r="M139" i="2" s="1"/>
  <c r="D74" i="11"/>
  <c r="J74" i="11" s="1"/>
  <c r="J229" i="9"/>
  <c r="D230" i="9" s="1"/>
  <c r="M116" i="2" l="1"/>
  <c r="M226" i="9"/>
  <c r="K227" i="9"/>
  <c r="D118" i="2"/>
  <c r="J118" i="2" s="1"/>
  <c r="M118" i="2" s="1"/>
  <c r="D79" i="2"/>
  <c r="J79" i="2" s="1"/>
  <c r="M79" i="2" s="1"/>
  <c r="D140" i="2"/>
  <c r="J140" i="2" s="1"/>
  <c r="M140" i="2" s="1"/>
  <c r="D75" i="11"/>
  <c r="J75" i="11" s="1"/>
  <c r="J230" i="9"/>
  <c r="D231" i="9" s="1"/>
  <c r="K228" i="9" l="1"/>
  <c r="M227" i="9"/>
  <c r="D80" i="2"/>
  <c r="J80" i="2" s="1"/>
  <c r="M80" i="2" s="1"/>
  <c r="D119" i="2"/>
  <c r="J119" i="2" s="1"/>
  <c r="M119" i="2" s="1"/>
  <c r="D141" i="2"/>
  <c r="J141" i="2" s="1"/>
  <c r="M141" i="2" s="1"/>
  <c r="D76" i="11"/>
  <c r="J76" i="11" s="1"/>
  <c r="J231" i="9"/>
  <c r="D232" i="9" s="1"/>
  <c r="M228" i="9" l="1"/>
  <c r="K229" i="9"/>
  <c r="D120" i="2"/>
  <c r="J120" i="2" s="1"/>
  <c r="M120" i="2" s="1"/>
  <c r="D81" i="2"/>
  <c r="J81" i="2" s="1"/>
  <c r="D142" i="2"/>
  <c r="J142" i="2" s="1"/>
  <c r="M142" i="2" s="1"/>
  <c r="D77" i="11"/>
  <c r="J77" i="11" s="1"/>
  <c r="J232" i="9"/>
  <c r="D233" i="9" s="1"/>
  <c r="K230" i="9" l="1"/>
  <c r="M229" i="9"/>
  <c r="D82" i="2"/>
  <c r="J82" i="2" s="1"/>
  <c r="M81" i="2"/>
  <c r="D121" i="2"/>
  <c r="J121" i="2" s="1"/>
  <c r="D143" i="2"/>
  <c r="J143" i="2" s="1"/>
  <c r="M143" i="2" s="1"/>
  <c r="D78" i="11"/>
  <c r="J78" i="11" s="1"/>
  <c r="J233" i="9"/>
  <c r="D234" i="9" s="1"/>
  <c r="K231" i="9" l="1"/>
  <c r="M230" i="9"/>
  <c r="K121" i="2"/>
  <c r="K122" i="2" s="1"/>
  <c r="K123" i="2" s="1"/>
  <c r="K124" i="2" s="1"/>
  <c r="K125" i="2" s="1"/>
  <c r="K82" i="2"/>
  <c r="K83" i="2" s="1"/>
  <c r="K84" i="2" s="1"/>
  <c r="D122" i="2"/>
  <c r="J122" i="2" s="1"/>
  <c r="D83" i="2"/>
  <c r="J83" i="2" s="1"/>
  <c r="D144" i="2"/>
  <c r="J144" i="2" s="1"/>
  <c r="M144" i="2" s="1"/>
  <c r="D79" i="11"/>
  <c r="J79" i="11" s="1"/>
  <c r="J234" i="9"/>
  <c r="D235" i="9" s="1"/>
  <c r="M122" i="2" l="1"/>
  <c r="M83" i="2"/>
  <c r="K126" i="2"/>
  <c r="K127" i="2" s="1"/>
  <c r="M82" i="2"/>
  <c r="M121" i="2"/>
  <c r="K232" i="9"/>
  <c r="M231" i="9"/>
  <c r="D84" i="2"/>
  <c r="J84" i="2" s="1"/>
  <c r="M84" i="2" s="1"/>
  <c r="D123" i="2"/>
  <c r="J123" i="2" s="1"/>
  <c r="M123" i="2" s="1"/>
  <c r="D145" i="2"/>
  <c r="J145" i="2" s="1"/>
  <c r="M145" i="2" s="1"/>
  <c r="D80" i="11"/>
  <c r="J80" i="11" s="1"/>
  <c r="J235" i="9"/>
  <c r="D236" i="9" s="1"/>
  <c r="K233" i="9" l="1"/>
  <c r="M232" i="9"/>
  <c r="D124" i="2"/>
  <c r="J124" i="2" s="1"/>
  <c r="M124" i="2" s="1"/>
  <c r="D146" i="2"/>
  <c r="J146" i="2" s="1"/>
  <c r="M146" i="2" s="1"/>
  <c r="D81" i="11"/>
  <c r="J81" i="11" s="1"/>
  <c r="J236" i="9"/>
  <c r="D237" i="9" s="1"/>
  <c r="M233" i="9" l="1"/>
  <c r="K234" i="9"/>
  <c r="D125" i="2"/>
  <c r="J125" i="2" s="1"/>
  <c r="D147" i="2"/>
  <c r="J147" i="2" s="1"/>
  <c r="M147" i="2" s="1"/>
  <c r="D82" i="11"/>
  <c r="J82" i="11" s="1"/>
  <c r="J237" i="9"/>
  <c r="D238" i="9" s="1"/>
  <c r="K235" i="9" l="1"/>
  <c r="M234" i="9"/>
  <c r="D126" i="2"/>
  <c r="J126" i="2" s="1"/>
  <c r="M126" i="2" s="1"/>
  <c r="M125" i="2"/>
  <c r="D148" i="2"/>
  <c r="J148" i="2" s="1"/>
  <c r="M148" i="2" s="1"/>
  <c r="D83" i="11"/>
  <c r="J83" i="11" s="1"/>
  <c r="J238" i="9"/>
  <c r="D239" i="9" s="1"/>
  <c r="M235" i="9" l="1"/>
  <c r="K236" i="9"/>
  <c r="D149" i="2"/>
  <c r="J149" i="2" s="1"/>
  <c r="M149" i="2" s="1"/>
  <c r="D127" i="2"/>
  <c r="J127" i="2" s="1"/>
  <c r="M127" i="2" s="1"/>
  <c r="D84" i="11"/>
  <c r="J84" i="11" s="1"/>
  <c r="J239" i="9"/>
  <c r="D240" i="9" s="1"/>
  <c r="M236" i="9" l="1"/>
  <c r="K237" i="9"/>
  <c r="D150" i="2"/>
  <c r="J150" i="2" s="1"/>
  <c r="M150" i="2" s="1"/>
  <c r="D128" i="2"/>
  <c r="J128" i="2" s="1"/>
  <c r="D85" i="11"/>
  <c r="J85" i="11" s="1"/>
  <c r="J240" i="9"/>
  <c r="D241" i="9" l="1"/>
  <c r="K240" i="9"/>
  <c r="K241" i="9" s="1"/>
  <c r="M237" i="9"/>
  <c r="K238" i="9"/>
  <c r="D151" i="2"/>
  <c r="J151" i="2" s="1"/>
  <c r="M151" i="2" s="1"/>
  <c r="D129" i="2"/>
  <c r="J129" i="2" s="1"/>
  <c r="K128" i="2"/>
  <c r="K129" i="2" s="1"/>
  <c r="K130" i="2" s="1"/>
  <c r="K131" i="2" s="1"/>
  <c r="K132" i="2" s="1"/>
  <c r="K133" i="2" s="1"/>
  <c r="D86" i="11"/>
  <c r="J86" i="11" s="1"/>
  <c r="J241" i="9"/>
  <c r="D242" i="9" s="1"/>
  <c r="M129" i="2" l="1"/>
  <c r="M128" i="2"/>
  <c r="M241" i="9"/>
  <c r="M238" i="9"/>
  <c r="K239" i="9"/>
  <c r="M239" i="9" s="1"/>
  <c r="K242" i="9"/>
  <c r="K243" i="9" s="1"/>
  <c r="D152" i="2"/>
  <c r="J152" i="2" s="1"/>
  <c r="M152" i="2" s="1"/>
  <c r="D130" i="2"/>
  <c r="J130" i="2" s="1"/>
  <c r="M130" i="2" s="1"/>
  <c r="D87" i="11"/>
  <c r="J87" i="11" s="1"/>
  <c r="J242" i="9"/>
  <c r="K244" i="9" l="1"/>
  <c r="D243" i="9"/>
  <c r="J243" i="9" s="1"/>
  <c r="D153" i="2"/>
  <c r="J153" i="2" s="1"/>
  <c r="M153" i="2" s="1"/>
  <c r="D131" i="2"/>
  <c r="J131" i="2" s="1"/>
  <c r="M131" i="2" s="1"/>
  <c r="D88" i="11"/>
  <c r="J88" i="11" s="1"/>
  <c r="D244" i="9" l="1"/>
  <c r="M243" i="9"/>
  <c r="K245" i="9"/>
  <c r="D154" i="2"/>
  <c r="J154" i="2" s="1"/>
  <c r="M154" i="2" s="1"/>
  <c r="D132" i="2"/>
  <c r="J132" i="2" s="1"/>
  <c r="M132" i="2" s="1"/>
  <c r="D89" i="11"/>
  <c r="J89" i="11" s="1"/>
  <c r="D155" i="2" l="1"/>
  <c r="J155" i="2" s="1"/>
  <c r="M155" i="2" s="1"/>
  <c r="D133" i="2"/>
  <c r="J133" i="2" s="1"/>
  <c r="M133" i="2" s="1"/>
  <c r="D90" i="11"/>
  <c r="J90" i="11" s="1"/>
  <c r="D156" i="2" l="1"/>
  <c r="J156" i="2" s="1"/>
  <c r="M156" i="2" s="1"/>
  <c r="D91" i="11"/>
  <c r="J91" i="11" s="1"/>
  <c r="D157" i="2" l="1"/>
  <c r="J157" i="2" s="1"/>
  <c r="M157" i="2" s="1"/>
  <c r="D92" i="11"/>
  <c r="J92" i="11" s="1"/>
  <c r="D158" i="2" l="1"/>
  <c r="J158" i="2" s="1"/>
  <c r="M158" i="2" s="1"/>
  <c r="D93" i="11"/>
  <c r="J93" i="11" s="1"/>
  <c r="J244" i="9"/>
  <c r="D245" i="9" l="1"/>
  <c r="M244" i="9"/>
  <c r="D159" i="2"/>
  <c r="J159" i="2" s="1"/>
  <c r="M159" i="2" s="1"/>
  <c r="D94" i="11"/>
  <c r="J94" i="11" s="1"/>
  <c r="D160" i="2" l="1"/>
  <c r="J160" i="2" s="1"/>
  <c r="M160" i="2" s="1"/>
  <c r="D95" i="11"/>
  <c r="J95" i="11" s="1"/>
  <c r="D161" i="2" l="1"/>
  <c r="J161" i="2" s="1"/>
  <c r="M161" i="2" s="1"/>
  <c r="D96" i="11"/>
  <c r="J96" i="11" s="1"/>
  <c r="J245" i="9"/>
  <c r="M245" i="9" s="1"/>
  <c r="D162" i="2" l="1"/>
  <c r="J162" i="2" s="1"/>
  <c r="M162" i="2" s="1"/>
  <c r="D97" i="11"/>
  <c r="J97" i="11" s="1"/>
  <c r="J246" i="9"/>
  <c r="D247" i="9" l="1"/>
  <c r="J247" i="9" s="1"/>
  <c r="K246" i="9"/>
  <c r="D163" i="2"/>
  <c r="J163" i="2" s="1"/>
  <c r="M163" i="2" s="1"/>
  <c r="D98" i="11"/>
  <c r="J98" i="11" s="1"/>
  <c r="D248" i="9" l="1"/>
  <c r="J248" i="9" s="1"/>
  <c r="D249" i="9" s="1"/>
  <c r="K247" i="9"/>
  <c r="D164" i="2"/>
  <c r="J164" i="2" s="1"/>
  <c r="M164" i="2" s="1"/>
  <c r="D99" i="11"/>
  <c r="J99" i="11" s="1"/>
  <c r="K248" i="9" l="1"/>
  <c r="M248" i="9" s="1"/>
  <c r="D165" i="2"/>
  <c r="J165" i="2" s="1"/>
  <c r="M165" i="2" s="1"/>
  <c r="D100" i="11"/>
  <c r="J100" i="11" s="1"/>
  <c r="K249" i="9" l="1"/>
  <c r="D166" i="2"/>
  <c r="J166" i="2" s="1"/>
  <c r="M166" i="2" s="1"/>
  <c r="D101" i="11"/>
  <c r="J101" i="11" s="1"/>
  <c r="J249" i="9"/>
  <c r="D250" i="9" s="1"/>
  <c r="M249" i="9" l="1"/>
  <c r="K250" i="9"/>
  <c r="D167" i="2"/>
  <c r="J167" i="2" s="1"/>
  <c r="M167" i="2" s="1"/>
  <c r="D102" i="11"/>
  <c r="J102" i="11" s="1"/>
  <c r="J250" i="9"/>
  <c r="D251" i="9" s="1"/>
  <c r="K251" i="9" l="1"/>
  <c r="M250" i="9"/>
  <c r="D168" i="2"/>
  <c r="J168" i="2" s="1"/>
  <c r="M168" i="2" s="1"/>
  <c r="D103" i="11"/>
  <c r="J103" i="11" s="1"/>
  <c r="D169" i="2" l="1"/>
  <c r="J169" i="2" s="1"/>
  <c r="M169" i="2" s="1"/>
  <c r="D104" i="11"/>
  <c r="J104" i="11" s="1"/>
  <c r="D170" i="2" l="1"/>
  <c r="J170" i="2" s="1"/>
  <c r="K170" i="2" s="1"/>
  <c r="D105" i="11"/>
  <c r="J105" i="11" s="1"/>
  <c r="K171" i="2" l="1"/>
  <c r="M170" i="2"/>
  <c r="D171" i="2"/>
  <c r="J171" i="2" s="1"/>
  <c r="M171" i="2" s="1"/>
  <c r="D106" i="11"/>
  <c r="J106" i="11" s="1"/>
  <c r="D172" i="2" l="1"/>
  <c r="J172" i="2" s="1"/>
  <c r="K172" i="2" s="1"/>
  <c r="D107" i="11"/>
  <c r="J107" i="11" s="1"/>
  <c r="J251" i="9"/>
  <c r="M251" i="9" s="1"/>
  <c r="K173" i="2" l="1"/>
  <c r="M172" i="2"/>
  <c r="D252" i="9"/>
  <c r="J252" i="9" s="1"/>
  <c r="D173" i="2"/>
  <c r="J173" i="2" s="1"/>
  <c r="D108" i="11"/>
  <c r="J108" i="11" s="1"/>
  <c r="K174" i="2" l="1"/>
  <c r="M173" i="2"/>
  <c r="D253" i="9"/>
  <c r="J253" i="9" s="1"/>
  <c r="D254" i="9" s="1"/>
  <c r="K252" i="9"/>
  <c r="K253" i="9" s="1"/>
  <c r="D174" i="2"/>
  <c r="J174" i="2" s="1"/>
  <c r="D109" i="11"/>
  <c r="J109" i="11" s="1"/>
  <c r="K175" i="2" l="1"/>
  <c r="M174" i="2"/>
  <c r="K254" i="9"/>
  <c r="M253" i="9"/>
  <c r="D175" i="2"/>
  <c r="J175" i="2" s="1"/>
  <c r="D110" i="11"/>
  <c r="J110" i="11" s="1"/>
  <c r="K176" i="2" l="1"/>
  <c r="K177" i="2" s="1"/>
  <c r="M175" i="2"/>
  <c r="D176" i="2"/>
  <c r="J176" i="2" s="1"/>
  <c r="M176" i="2" s="1"/>
  <c r="D111" i="11"/>
  <c r="J111" i="11" s="1"/>
  <c r="K178" i="2" l="1"/>
  <c r="D177" i="2"/>
  <c r="J177" i="2" s="1"/>
  <c r="M177" i="2" s="1"/>
  <c r="D112" i="11"/>
  <c r="J112" i="11" s="1"/>
  <c r="J254" i="9"/>
  <c r="K179" i="2" l="1"/>
  <c r="K180" i="2" s="1"/>
  <c r="D255" i="9"/>
  <c r="M254" i="9"/>
  <c r="D178" i="2"/>
  <c r="J178" i="2" s="1"/>
  <c r="M178" i="2" s="1"/>
  <c r="D113" i="11"/>
  <c r="J113" i="11" s="1"/>
  <c r="K181" i="2" l="1"/>
  <c r="D179" i="2"/>
  <c r="J179" i="2" s="1"/>
  <c r="M179" i="2" s="1"/>
  <c r="D114" i="11"/>
  <c r="J114" i="11" s="1"/>
  <c r="K182" i="2" l="1"/>
  <c r="D180" i="2"/>
  <c r="J180" i="2" s="1"/>
  <c r="M180" i="2" s="1"/>
  <c r="D115" i="11"/>
  <c r="J115" i="11" s="1"/>
  <c r="J255" i="9"/>
  <c r="K183" i="2" l="1"/>
  <c r="D256" i="9"/>
  <c r="K255" i="9"/>
  <c r="K256" i="9" s="1"/>
  <c r="D181" i="2"/>
  <c r="J181" i="2" s="1"/>
  <c r="M181" i="2" s="1"/>
  <c r="D116" i="11"/>
  <c r="J116" i="11" s="1"/>
  <c r="J256" i="9"/>
  <c r="D257" i="9" s="1"/>
  <c r="K184" i="2" l="1"/>
  <c r="M256" i="9"/>
  <c r="K257" i="9"/>
  <c r="D182" i="2"/>
  <c r="J182" i="2" s="1"/>
  <c r="M182" i="2" s="1"/>
  <c r="D117" i="11"/>
  <c r="J117" i="11" s="1"/>
  <c r="J257" i="9"/>
  <c r="D258" i="9" s="1"/>
  <c r="K185" i="2" l="1"/>
  <c r="K258" i="9"/>
  <c r="M257" i="9"/>
  <c r="D183" i="2"/>
  <c r="J183" i="2" s="1"/>
  <c r="M183" i="2" s="1"/>
  <c r="D118" i="11"/>
  <c r="J118" i="11" s="1"/>
  <c r="J258" i="9"/>
  <c r="D259" i="9" s="1"/>
  <c r="K259" i="9" l="1"/>
  <c r="M258" i="9"/>
  <c r="D184" i="2"/>
  <c r="J184" i="2" s="1"/>
  <c r="M184" i="2" s="1"/>
  <c r="D119" i="11"/>
  <c r="J119" i="11" s="1"/>
  <c r="J259" i="9"/>
  <c r="D260" i="9" s="1"/>
  <c r="K260" i="9" l="1"/>
  <c r="M259" i="9"/>
  <c r="D185" i="2"/>
  <c r="J185" i="2" s="1"/>
  <c r="M185" i="2" s="1"/>
  <c r="D120" i="11"/>
  <c r="J120" i="11" s="1"/>
  <c r="J260" i="9"/>
  <c r="M260" i="9" l="1"/>
  <c r="D186" i="2"/>
  <c r="J186" i="2" s="1"/>
  <c r="K186" i="2" s="1"/>
  <c r="D121" i="11"/>
  <c r="J121" i="11" s="1"/>
  <c r="K187" i="2" l="1"/>
  <c r="M186" i="2"/>
  <c r="D187" i="2"/>
  <c r="J187" i="2" s="1"/>
  <c r="D122" i="11"/>
  <c r="J122" i="11" s="1"/>
  <c r="K188" i="2" l="1"/>
  <c r="M187" i="2"/>
  <c r="D188" i="2"/>
  <c r="J188" i="2" s="1"/>
  <c r="D123" i="11"/>
  <c r="J123" i="11" s="1"/>
  <c r="J261" i="9"/>
  <c r="K189" i="2" l="1"/>
  <c r="M188" i="2"/>
  <c r="D262" i="9"/>
  <c r="J262" i="9" s="1"/>
  <c r="D189" i="2"/>
  <c r="J189" i="2" s="1"/>
  <c r="D124" i="11"/>
  <c r="J124" i="11" s="1"/>
  <c r="K190" i="2" l="1"/>
  <c r="M189" i="2"/>
  <c r="D263" i="9"/>
  <c r="J263" i="9" s="1"/>
  <c r="M262" i="9"/>
  <c r="D190" i="2"/>
  <c r="J190" i="2" s="1"/>
  <c r="D125" i="11"/>
  <c r="J125" i="11" s="1"/>
  <c r="M190" i="2" l="1"/>
  <c r="D264" i="9"/>
  <c r="J264" i="9" s="1"/>
  <c r="D265" i="9" s="1"/>
  <c r="M263" i="9"/>
  <c r="D126" i="11"/>
  <c r="J126" i="11" s="1"/>
  <c r="K264" i="9" l="1"/>
  <c r="D127" i="11"/>
  <c r="J127" i="11" s="1"/>
  <c r="D128" i="11" l="1"/>
  <c r="J128" i="11" s="1"/>
  <c r="D129" i="11" l="1"/>
  <c r="J129" i="11" s="1"/>
  <c r="J265" i="9"/>
  <c r="D266" i="9" l="1"/>
  <c r="J266" i="9" s="1"/>
  <c r="D267" i="9" s="1"/>
  <c r="K265" i="9"/>
  <c r="K266" i="9" s="1"/>
  <c r="D130" i="11"/>
  <c r="J130" i="11" s="1"/>
  <c r="J113" i="7"/>
  <c r="M266" i="9" l="1"/>
  <c r="K267" i="9"/>
  <c r="D114" i="7"/>
  <c r="J114" i="7" s="1"/>
  <c r="K113" i="7"/>
  <c r="D131" i="11"/>
  <c r="J131" i="11" s="1"/>
  <c r="J267" i="9"/>
  <c r="D268" i="9" s="1"/>
  <c r="M267" i="9" l="1"/>
  <c r="D115" i="7"/>
  <c r="J115" i="7" s="1"/>
  <c r="D116" i="7" s="1"/>
  <c r="J116" i="7" s="1"/>
  <c r="D117" i="7" s="1"/>
  <c r="J117" i="7" s="1"/>
  <c r="D118" i="7" s="1"/>
  <c r="J118" i="7" s="1"/>
  <c r="D119" i="7" s="1"/>
  <c r="J119" i="7" s="1"/>
  <c r="D120" i="7" s="1"/>
  <c r="J120" i="7" s="1"/>
  <c r="D121" i="7" s="1"/>
  <c r="J121" i="7" s="1"/>
  <c r="D122" i="7" s="1"/>
  <c r="J122" i="7" s="1"/>
  <c r="D123" i="7" s="1"/>
  <c r="J123" i="7" s="1"/>
  <c r="D124" i="7" s="1"/>
  <c r="J124" i="7" s="1"/>
  <c r="D125" i="7" s="1"/>
  <c r="J125" i="7" s="1"/>
  <c r="D126" i="7" s="1"/>
  <c r="J126" i="7" s="1"/>
  <c r="D127" i="7" s="1"/>
  <c r="J127" i="7" s="1"/>
  <c r="D128" i="7" s="1"/>
  <c r="J128" i="7" s="1"/>
  <c r="D129" i="7" s="1"/>
  <c r="J129" i="7" s="1"/>
  <c r="D130" i="7" s="1"/>
  <c r="J130" i="7" s="1"/>
  <c r="D131" i="7" s="1"/>
  <c r="J131" i="7" s="1"/>
  <c r="D132" i="7" s="1"/>
  <c r="J132" i="7" s="1"/>
  <c r="K114" i="7"/>
  <c r="M114" i="7" s="1"/>
  <c r="D132" i="11"/>
  <c r="J132" i="11" s="1"/>
  <c r="J268" i="9"/>
  <c r="D133" i="7" l="1"/>
  <c r="J133" i="7" s="1"/>
  <c r="D134" i="7" s="1"/>
  <c r="J134" i="7" s="1"/>
  <c r="D135" i="7" s="1"/>
  <c r="J135" i="7" s="1"/>
  <c r="D136" i="7" s="1"/>
  <c r="J136" i="7" s="1"/>
  <c r="D137" i="7" s="1"/>
  <c r="J137" i="7" s="1"/>
  <c r="D138" i="7" s="1"/>
  <c r="J138" i="7" s="1"/>
  <c r="D139" i="7" s="1"/>
  <c r="J139" i="7" s="1"/>
  <c r="D269" i="9"/>
  <c r="J269" i="9" s="1"/>
  <c r="D270" i="9" s="1"/>
  <c r="K268" i="9"/>
  <c r="K269" i="9" s="1"/>
  <c r="K115" i="7"/>
  <c r="D133" i="11"/>
  <c r="J133" i="11" s="1"/>
  <c r="M115" i="7" l="1"/>
  <c r="K116" i="7" s="1"/>
  <c r="M269" i="9"/>
  <c r="K270" i="9"/>
  <c r="D134" i="11"/>
  <c r="J134" i="11" s="1"/>
  <c r="D140" i="7"/>
  <c r="J140" i="7" s="1"/>
  <c r="M116" i="7" l="1"/>
  <c r="K117" i="7"/>
  <c r="M117" i="7" s="1"/>
  <c r="K271" i="9"/>
  <c r="K118" i="7"/>
  <c r="M118" i="7" s="1"/>
  <c r="K119" i="7"/>
  <c r="D135" i="11"/>
  <c r="J135" i="11" s="1"/>
  <c r="D141" i="7"/>
  <c r="J141" i="7" s="1"/>
  <c r="K272" i="9" l="1"/>
  <c r="M119" i="7"/>
  <c r="K120" i="7"/>
  <c r="D136" i="11"/>
  <c r="J136" i="11" s="1"/>
  <c r="D142" i="7"/>
  <c r="J142" i="7" s="1"/>
  <c r="K273" i="9" l="1"/>
  <c r="M120" i="7"/>
  <c r="K121" i="7"/>
  <c r="D137" i="11"/>
  <c r="J137" i="11" s="1"/>
  <c r="D143" i="7"/>
  <c r="J143" i="7" s="1"/>
  <c r="K274" i="9" l="1"/>
  <c r="K122" i="7"/>
  <c r="M121" i="7"/>
  <c r="D138" i="11"/>
  <c r="J138" i="11" s="1"/>
  <c r="D144" i="7"/>
  <c r="J144" i="7" s="1"/>
  <c r="K275" i="9" l="1"/>
  <c r="M122" i="7"/>
  <c r="K123" i="7"/>
  <c r="D139" i="11"/>
  <c r="J139" i="11" s="1"/>
  <c r="D145" i="7"/>
  <c r="J145" i="7" s="1"/>
  <c r="K276" i="9" l="1"/>
  <c r="M123" i="7"/>
  <c r="K124" i="7"/>
  <c r="D140" i="11"/>
  <c r="J140" i="11" s="1"/>
  <c r="D146" i="7"/>
  <c r="J146" i="7" s="1"/>
  <c r="M124" i="7" l="1"/>
  <c r="K125" i="7"/>
  <c r="D141" i="11"/>
  <c r="J141" i="11" s="1"/>
  <c r="D147" i="7"/>
  <c r="J147" i="7" s="1"/>
  <c r="K126" i="7" l="1"/>
  <c r="M125" i="7"/>
  <c r="D142" i="11"/>
  <c r="J142" i="11" s="1"/>
  <c r="D148" i="7"/>
  <c r="J148" i="7" s="1"/>
  <c r="M126" i="7" l="1"/>
  <c r="K127" i="7"/>
  <c r="D143" i="11"/>
  <c r="J143" i="11" s="1"/>
  <c r="D149" i="7"/>
  <c r="J149" i="7" s="1"/>
  <c r="M127" i="7" l="1"/>
  <c r="K128" i="7"/>
  <c r="D144" i="11"/>
  <c r="J144" i="11" s="1"/>
  <c r="D150" i="7"/>
  <c r="J150" i="7" s="1"/>
  <c r="K129" i="7" l="1"/>
  <c r="M128" i="7"/>
  <c r="D145" i="11"/>
  <c r="J145" i="11" s="1"/>
  <c r="D151" i="7"/>
  <c r="J151" i="7" s="1"/>
  <c r="K130" i="7" l="1"/>
  <c r="M129" i="7"/>
  <c r="D146" i="11"/>
  <c r="J146" i="11" s="1"/>
  <c r="D152" i="7"/>
  <c r="J152" i="7" s="1"/>
  <c r="K131" i="7" l="1"/>
  <c r="M131" i="7" s="1"/>
  <c r="K132" i="7" s="1"/>
  <c r="M130" i="7"/>
  <c r="D147" i="11"/>
  <c r="J147" i="11" s="1"/>
  <c r="D153" i="7"/>
  <c r="J153" i="7" s="1"/>
  <c r="M132" i="7" l="1"/>
  <c r="K133" i="7" s="1"/>
  <c r="D148" i="11"/>
  <c r="J148" i="11" s="1"/>
  <c r="D154" i="7"/>
  <c r="J154" i="7" s="1"/>
  <c r="M133" i="7" l="1"/>
  <c r="K134" i="7"/>
  <c r="M134" i="7"/>
  <c r="K135" i="7"/>
  <c r="D149" i="11"/>
  <c r="J149" i="11" s="1"/>
  <c r="D155" i="7"/>
  <c r="J155" i="7" s="1"/>
  <c r="M135" i="7" l="1"/>
  <c r="K136" i="7"/>
  <c r="D150" i="11"/>
  <c r="J150" i="11" s="1"/>
  <c r="D156" i="7"/>
  <c r="J156" i="7" s="1"/>
  <c r="K137" i="7" l="1"/>
  <c r="M136" i="7"/>
  <c r="D151" i="11"/>
  <c r="J151" i="11" s="1"/>
  <c r="D157" i="7"/>
  <c r="J157" i="7" s="1"/>
  <c r="K138" i="7" l="1"/>
  <c r="M137" i="7"/>
  <c r="D152" i="11"/>
  <c r="J152" i="11" s="1"/>
  <c r="D158" i="7"/>
  <c r="J158" i="7" s="1"/>
  <c r="K139" i="7" l="1"/>
  <c r="M138" i="7"/>
  <c r="D153" i="11"/>
  <c r="J153" i="11" s="1"/>
  <c r="D159" i="7"/>
  <c r="J159" i="7" s="1"/>
  <c r="M139" i="7" l="1"/>
  <c r="K140" i="7"/>
  <c r="D154" i="11"/>
  <c r="J154" i="11" s="1"/>
  <c r="D160" i="7"/>
  <c r="J160" i="7" s="1"/>
  <c r="K141" i="7" l="1"/>
  <c r="M140" i="7"/>
  <c r="D155" i="11"/>
  <c r="J155" i="11" s="1"/>
  <c r="D161" i="7"/>
  <c r="J161" i="7" s="1"/>
  <c r="K142" i="7" l="1"/>
  <c r="M141" i="7"/>
  <c r="D156" i="11"/>
  <c r="J156" i="11" s="1"/>
  <c r="D162" i="7"/>
  <c r="J162" i="7" s="1"/>
  <c r="K143" i="7" l="1"/>
  <c r="M143" i="7" s="1"/>
  <c r="K144" i="7" s="1"/>
  <c r="M144" i="7" s="1"/>
  <c r="M142" i="7"/>
  <c r="D157" i="11"/>
  <c r="J157" i="11" s="1"/>
  <c r="D163" i="7"/>
  <c r="J163" i="7" s="1"/>
  <c r="K145" i="7" l="1"/>
  <c r="M145" i="7" s="1"/>
  <c r="K146" i="7" s="1"/>
  <c r="M146" i="7" s="1"/>
  <c r="D158" i="11"/>
  <c r="J158" i="11" s="1"/>
  <c r="D164" i="7"/>
  <c r="J164" i="7" s="1"/>
  <c r="K147" i="7" l="1"/>
  <c r="D159" i="11"/>
  <c r="J159" i="11" s="1"/>
  <c r="D165" i="7"/>
  <c r="J165" i="7" s="1"/>
  <c r="M147" i="7" l="1"/>
  <c r="K148" i="7"/>
  <c r="D160" i="11"/>
  <c r="J160" i="11" s="1"/>
  <c r="D166" i="7"/>
  <c r="J166" i="7" s="1"/>
  <c r="M148" i="7" l="1"/>
  <c r="K149" i="7"/>
  <c r="D161" i="11"/>
  <c r="J161" i="11" s="1"/>
  <c r="D167" i="7"/>
  <c r="J167" i="7" s="1"/>
  <c r="K150" i="7" l="1"/>
  <c r="M150" i="7" s="1"/>
  <c r="K151" i="7" s="1"/>
  <c r="M151" i="7" s="1"/>
  <c r="M149" i="7"/>
  <c r="D162" i="11"/>
  <c r="J162" i="11" s="1"/>
  <c r="D168" i="7"/>
  <c r="J168" i="7" s="1"/>
  <c r="K152" i="7" l="1"/>
  <c r="D163" i="11"/>
  <c r="J163" i="11" s="1"/>
  <c r="D169" i="7"/>
  <c r="J169" i="7" s="1"/>
  <c r="K153" i="7" l="1"/>
  <c r="M152" i="7"/>
  <c r="D164" i="11"/>
  <c r="J164" i="11" s="1"/>
  <c r="D170" i="7"/>
  <c r="J170" i="7" s="1"/>
  <c r="M153" i="7" l="1"/>
  <c r="K154" i="7"/>
  <c r="M154" i="7" s="1"/>
  <c r="K155" i="7" s="1"/>
  <c r="M155" i="7" s="1"/>
  <c r="D165" i="11"/>
  <c r="J165" i="11" s="1"/>
  <c r="D171" i="7"/>
  <c r="J171" i="7" s="1"/>
  <c r="K156" i="7" l="1"/>
  <c r="D166" i="11"/>
  <c r="J166" i="11" s="1"/>
  <c r="M156" i="7" l="1"/>
  <c r="K157" i="7"/>
  <c r="D167" i="11"/>
  <c r="J167" i="11" s="1"/>
  <c r="K158" i="7" l="1"/>
  <c r="M157" i="7"/>
  <c r="D168" i="11"/>
  <c r="J168" i="11" s="1"/>
  <c r="K159" i="7" l="1"/>
  <c r="M158" i="7"/>
  <c r="D169" i="11"/>
  <c r="J169" i="11" s="1"/>
  <c r="M159" i="7" l="1"/>
  <c r="K160" i="7"/>
  <c r="M160" i="7" s="1"/>
  <c r="K161" i="7" s="1"/>
  <c r="M161" i="7" s="1"/>
  <c r="D170" i="11"/>
  <c r="J170" i="11" s="1"/>
  <c r="K162" i="7" l="1"/>
  <c r="D171" i="11"/>
  <c r="J171" i="11" s="1"/>
  <c r="M162" i="7" l="1"/>
  <c r="K163" i="7"/>
  <c r="D172" i="11"/>
  <c r="J172" i="11" s="1"/>
  <c r="M163" i="7" l="1"/>
  <c r="K164" i="7"/>
  <c r="D173" i="11"/>
  <c r="J173" i="11" s="1"/>
  <c r="M164" i="7" l="1"/>
  <c r="K165" i="7"/>
  <c r="D174" i="11"/>
  <c r="J174" i="11" s="1"/>
  <c r="M165" i="7" l="1"/>
  <c r="K166" i="7"/>
  <c r="D175" i="11"/>
  <c r="J175" i="11" s="1"/>
  <c r="J77" i="10"/>
  <c r="M77" i="10" s="1"/>
  <c r="K167" i="7" l="1"/>
  <c r="M166" i="7"/>
  <c r="D176" i="11"/>
  <c r="J176" i="11" s="1"/>
  <c r="D78" i="10"/>
  <c r="J78" i="10" s="1"/>
  <c r="M78" i="10" s="1"/>
  <c r="M167" i="7" l="1"/>
  <c r="K168" i="7"/>
  <c r="D177" i="11"/>
  <c r="J177" i="11" s="1"/>
  <c r="D79" i="10"/>
  <c r="J79" i="10" s="1"/>
  <c r="M79" i="10" s="1"/>
  <c r="K169" i="7" l="1"/>
  <c r="M168" i="7"/>
  <c r="D178" i="11"/>
  <c r="J178" i="11" s="1"/>
  <c r="D80" i="10"/>
  <c r="J80" i="10" s="1"/>
  <c r="M80" i="10" s="1"/>
  <c r="K170" i="7" l="1"/>
  <c r="M169" i="7"/>
  <c r="D179" i="11"/>
  <c r="J179" i="11" s="1"/>
  <c r="D81" i="10"/>
  <c r="J81" i="10" s="1"/>
  <c r="M81" i="10" s="1"/>
  <c r="K171" i="7" l="1"/>
  <c r="M171" i="7" s="1"/>
  <c r="M170" i="7"/>
  <c r="D180" i="11"/>
  <c r="J180" i="11" s="1"/>
  <c r="D82" i="10"/>
  <c r="J82" i="10" s="1"/>
  <c r="M82" i="10" s="1"/>
  <c r="J179" i="7"/>
  <c r="M179" i="7" s="1"/>
  <c r="D181" i="11" l="1"/>
  <c r="J181" i="11" s="1"/>
  <c r="D180" i="7"/>
  <c r="J180" i="7" s="1"/>
  <c r="M180" i="7" s="1"/>
  <c r="D182" i="11" l="1"/>
  <c r="J182" i="11" s="1"/>
  <c r="D181" i="7"/>
  <c r="J181" i="7" s="1"/>
  <c r="K181" i="7" s="1"/>
  <c r="M181" i="7" s="1"/>
  <c r="K182" i="7" l="1"/>
  <c r="D183" i="11"/>
  <c r="J183" i="11" s="1"/>
  <c r="D182" i="7"/>
  <c r="J182" i="7" s="1"/>
  <c r="K183" i="7" l="1"/>
  <c r="M182" i="7"/>
  <c r="D184" i="11"/>
  <c r="J184" i="11" s="1"/>
  <c r="D183" i="7"/>
  <c r="J183" i="7" s="1"/>
  <c r="K184" i="7" l="1"/>
  <c r="M183" i="7"/>
  <c r="D185" i="11"/>
  <c r="J185" i="11" s="1"/>
  <c r="D184" i="7"/>
  <c r="J184" i="7" s="1"/>
  <c r="K185" i="7" l="1"/>
  <c r="M184" i="7"/>
  <c r="D186" i="11"/>
  <c r="J186" i="11" s="1"/>
  <c r="D185" i="7"/>
  <c r="J185" i="7" s="1"/>
  <c r="M185" i="7" l="1"/>
  <c r="D187" i="11"/>
  <c r="J187" i="11" s="1"/>
  <c r="D186" i="7"/>
  <c r="J186" i="7" s="1"/>
  <c r="K186" i="7" l="1"/>
  <c r="M186" i="7" s="1"/>
  <c r="D188" i="11"/>
  <c r="J188" i="11" s="1"/>
  <c r="D187" i="7"/>
  <c r="J187" i="7" s="1"/>
  <c r="K187" i="7" l="1"/>
  <c r="D189" i="11"/>
  <c r="J189" i="11" s="1"/>
  <c r="D188" i="7"/>
  <c r="J188" i="7" s="1"/>
  <c r="K188" i="7" l="1"/>
  <c r="M188" i="7" s="1"/>
  <c r="M187" i="7"/>
  <c r="D190" i="11"/>
  <c r="J190" i="11" s="1"/>
  <c r="D189" i="7"/>
  <c r="J189" i="7" s="1"/>
  <c r="K189" i="7" l="1"/>
  <c r="M189" i="7" s="1"/>
  <c r="D191" i="11"/>
  <c r="J191" i="11" s="1"/>
  <c r="D190" i="7"/>
  <c r="J190" i="7" s="1"/>
  <c r="K190" i="7" l="1"/>
  <c r="M190" i="7" s="1"/>
  <c r="D192" i="11"/>
  <c r="J192" i="11" s="1"/>
  <c r="D191" i="7"/>
  <c r="J191" i="7" s="1"/>
  <c r="K191" i="7" l="1"/>
  <c r="K192" i="7" s="1"/>
  <c r="D193" i="11"/>
  <c r="J193" i="11" s="1"/>
  <c r="D192" i="7"/>
  <c r="J192" i="7" s="1"/>
  <c r="M191" i="7" l="1"/>
  <c r="M192" i="7"/>
  <c r="K193" i="7"/>
  <c r="D194" i="11"/>
  <c r="J194" i="11" s="1"/>
  <c r="D193" i="7"/>
  <c r="J193" i="7" s="1"/>
  <c r="J68" i="8"/>
  <c r="M68" i="8" s="1"/>
  <c r="M193" i="7" l="1"/>
  <c r="D195" i="11"/>
  <c r="J195" i="11" s="1"/>
  <c r="D69" i="8"/>
  <c r="J69" i="8" s="1"/>
  <c r="M69" i="8" s="1"/>
  <c r="D196" i="11" l="1"/>
  <c r="J196" i="11" s="1"/>
  <c r="D70" i="8"/>
  <c r="J70" i="8" s="1"/>
  <c r="M70" i="8" s="1"/>
  <c r="D197" i="11" l="1"/>
  <c r="J197" i="11" s="1"/>
  <c r="D71" i="8"/>
  <c r="J71" i="8" s="1"/>
  <c r="M71" i="8" s="1"/>
  <c r="D198" i="11" l="1"/>
  <c r="J198" i="11" s="1"/>
  <c r="D72" i="8"/>
  <c r="J72" i="8" s="1"/>
  <c r="M72" i="8" s="1"/>
  <c r="D199" i="11" l="1"/>
  <c r="J199" i="11" s="1"/>
  <c r="D73" i="8"/>
  <c r="J73" i="8" s="1"/>
  <c r="M73" i="8" s="1"/>
  <c r="D122" i="1"/>
  <c r="J122" i="1" s="1"/>
  <c r="D123" i="1" l="1"/>
  <c r="J123" i="1" s="1"/>
  <c r="M122" i="1"/>
  <c r="D200" i="11"/>
  <c r="J200" i="11" s="1"/>
  <c r="D124" i="1" l="1"/>
  <c r="J124" i="1" s="1"/>
  <c r="D125" i="1" s="1"/>
  <c r="J125" i="1" s="1"/>
  <c r="K123" i="1"/>
  <c r="K124" i="1" s="1"/>
  <c r="M124" i="1" s="1"/>
  <c r="K125" i="1" s="1"/>
  <c r="K126" i="1" s="1"/>
  <c r="K127" i="1" s="1"/>
  <c r="D126" i="1"/>
  <c r="J126" i="1" s="1"/>
  <c r="D201" i="11"/>
  <c r="J201" i="11" s="1"/>
  <c r="K128" i="1" l="1"/>
  <c r="K129" i="1" s="1"/>
  <c r="K130" i="1" s="1"/>
  <c r="K131" i="1" s="1"/>
  <c r="D127" i="1"/>
  <c r="J127" i="1" s="1"/>
  <c r="M126" i="1"/>
  <c r="M123" i="1"/>
  <c r="M127" i="1"/>
  <c r="M125" i="1"/>
  <c r="D202" i="11"/>
  <c r="J202" i="11" s="1"/>
  <c r="D128" i="1"/>
  <c r="J128" i="1" s="1"/>
  <c r="M128" i="1" s="1"/>
  <c r="D203" i="11" l="1"/>
  <c r="J203" i="11" s="1"/>
  <c r="D129" i="1"/>
  <c r="J129" i="1" s="1"/>
  <c r="M129" i="1" s="1"/>
  <c r="D204" i="11" l="1"/>
  <c r="J204" i="11" s="1"/>
  <c r="D130" i="1"/>
  <c r="J130" i="1" s="1"/>
  <c r="M130" i="1" s="1"/>
  <c r="D205" i="11" l="1"/>
  <c r="J205" i="11" s="1"/>
  <c r="D131" i="1"/>
  <c r="J131" i="1" s="1"/>
  <c r="M131" i="1" s="1"/>
  <c r="D206" i="11" l="1"/>
  <c r="J206" i="11" s="1"/>
  <c r="D132" i="1"/>
  <c r="J132" i="1" s="1"/>
  <c r="K132" i="1" s="1"/>
  <c r="M132" i="1" s="1"/>
  <c r="D207" i="11" l="1"/>
  <c r="J207" i="11" s="1"/>
  <c r="D133" i="1"/>
  <c r="J133" i="1" s="1"/>
  <c r="K133" i="1" s="1"/>
  <c r="K134" i="1" s="1"/>
  <c r="M133" i="1" l="1"/>
  <c r="D208" i="11"/>
  <c r="J208" i="11" s="1"/>
  <c r="D134" i="1"/>
  <c r="J134" i="1" s="1"/>
  <c r="M134" i="1" s="1"/>
  <c r="D209" i="11" l="1"/>
  <c r="J209" i="11" s="1"/>
  <c r="D135" i="1"/>
  <c r="J135" i="1" s="1"/>
  <c r="K135" i="1" s="1"/>
  <c r="M135" i="1" s="1"/>
  <c r="D210" i="11" l="1"/>
  <c r="J210" i="11" s="1"/>
  <c r="D136" i="1"/>
  <c r="J136" i="1" s="1"/>
  <c r="K136" i="1" s="1"/>
  <c r="K137" i="1" s="1"/>
  <c r="K138" i="1" s="1"/>
  <c r="M136" i="1" l="1"/>
  <c r="D211" i="11"/>
  <c r="J211" i="11" s="1"/>
  <c r="D137" i="1"/>
  <c r="J137" i="1" s="1"/>
  <c r="M137" i="1" s="1"/>
  <c r="D212" i="11" l="1"/>
  <c r="J212" i="11" s="1"/>
  <c r="D138" i="1"/>
  <c r="J138" i="1" s="1"/>
  <c r="M138" i="1" s="1"/>
  <c r="D213" i="11" l="1"/>
  <c r="J213" i="11" s="1"/>
  <c r="D139" i="1"/>
  <c r="J139" i="1" s="1"/>
  <c r="K139" i="1" l="1"/>
  <c r="K140" i="1" s="1"/>
  <c r="D214" i="11"/>
  <c r="J214" i="11" s="1"/>
  <c r="D140" i="1"/>
  <c r="J140" i="1" s="1"/>
  <c r="K141" i="1" l="1"/>
  <c r="M140" i="1"/>
  <c r="M139" i="1"/>
  <c r="D215" i="11"/>
  <c r="J215" i="11" s="1"/>
  <c r="D141" i="1"/>
  <c r="J141" i="1" s="1"/>
  <c r="M141" i="1" l="1"/>
  <c r="D216" i="11"/>
  <c r="J216" i="11" s="1"/>
  <c r="D142" i="1"/>
  <c r="J142" i="1" s="1"/>
  <c r="K142" i="1" l="1"/>
  <c r="K143" i="1" s="1"/>
  <c r="D217" i="11"/>
  <c r="J217" i="11" s="1"/>
  <c r="D143" i="1"/>
  <c r="J143" i="1" s="1"/>
  <c r="K144" i="1" l="1"/>
  <c r="K145" i="1" s="1"/>
  <c r="M143" i="1"/>
  <c r="M142" i="1"/>
  <c r="D218" i="11"/>
  <c r="J218" i="11" s="1"/>
  <c r="D144" i="1"/>
  <c r="J144" i="1" s="1"/>
  <c r="M144" i="1" l="1"/>
  <c r="D219" i="11"/>
  <c r="J219" i="11" s="1"/>
  <c r="D145" i="1"/>
  <c r="J145" i="1" s="1"/>
  <c r="M145" i="1" s="1"/>
  <c r="D220" i="11" l="1"/>
  <c r="J220" i="11" s="1"/>
  <c r="D146" i="1"/>
  <c r="J146" i="1" s="1"/>
  <c r="K146" i="1" l="1"/>
  <c r="K147" i="1" s="1"/>
  <c r="D221" i="11"/>
  <c r="J221" i="11" s="1"/>
  <c r="D147" i="1"/>
  <c r="J147" i="1" s="1"/>
  <c r="J216" i="2"/>
  <c r="M216" i="2" s="1"/>
  <c r="M147" i="1" l="1"/>
  <c r="M146" i="1"/>
  <c r="D222" i="11"/>
  <c r="J222" i="11" s="1"/>
  <c r="D217" i="2"/>
  <c r="J217" i="2" s="1"/>
  <c r="D218" i="2" l="1"/>
  <c r="J218" i="2" s="1"/>
  <c r="M218" i="2" s="1"/>
  <c r="M217" i="2"/>
  <c r="D223" i="11"/>
  <c r="J223" i="11" s="1"/>
  <c r="D219" i="2" l="1"/>
  <c r="J219" i="2" s="1"/>
  <c r="M219" i="2" s="1"/>
  <c r="D224" i="11"/>
  <c r="J224" i="11" s="1"/>
  <c r="D220" i="2" l="1"/>
  <c r="J220" i="2" s="1"/>
  <c r="M220" i="2" s="1"/>
  <c r="D225" i="11"/>
  <c r="J225" i="11" s="1"/>
  <c r="D221" i="2" l="1"/>
  <c r="J221" i="2" s="1"/>
  <c r="M221" i="2" s="1"/>
  <c r="D226" i="11"/>
  <c r="J226" i="11" s="1"/>
  <c r="D222" i="2" l="1"/>
  <c r="J222" i="2" s="1"/>
  <c r="M222" i="2" s="1"/>
  <c r="D227" i="11"/>
  <c r="J227" i="11" s="1"/>
  <c r="D223" i="2" l="1"/>
  <c r="J223" i="2" s="1"/>
  <c r="M223" i="2" s="1"/>
  <c r="D228" i="11"/>
  <c r="J228" i="11" s="1"/>
  <c r="D224" i="2" l="1"/>
  <c r="J224" i="2" s="1"/>
  <c r="M224" i="2" s="1"/>
  <c r="D229" i="11"/>
  <c r="J229" i="11" s="1"/>
  <c r="D225" i="2" l="1"/>
  <c r="J225" i="2" s="1"/>
  <c r="M225" i="2" s="1"/>
  <c r="D230" i="11"/>
  <c r="J230" i="11" s="1"/>
  <c r="D226" i="2" l="1"/>
  <c r="J226" i="2" s="1"/>
  <c r="M226" i="2" s="1"/>
  <c r="D231" i="11"/>
  <c r="J231" i="11" s="1"/>
  <c r="D227" i="2" l="1"/>
  <c r="J227" i="2" s="1"/>
  <c r="M227" i="2" s="1"/>
  <c r="D232" i="11"/>
  <c r="J232" i="11" s="1"/>
  <c r="D228" i="2" l="1"/>
  <c r="J228" i="2" s="1"/>
  <c r="M228" i="2" s="1"/>
  <c r="D233" i="11"/>
  <c r="J233" i="11" s="1"/>
  <c r="D229" i="2" l="1"/>
  <c r="J229" i="2" s="1"/>
  <c r="M229" i="2" s="1"/>
  <c r="D234" i="11"/>
  <c r="J234" i="11" s="1"/>
  <c r="D230" i="2" l="1"/>
  <c r="J230" i="2" s="1"/>
  <c r="M230" i="2" s="1"/>
  <c r="D235" i="11"/>
  <c r="J235" i="11" s="1"/>
  <c r="D231" i="2" l="1"/>
  <c r="J231" i="2" s="1"/>
  <c r="M231" i="2" s="1"/>
  <c r="D236" i="11"/>
  <c r="J236" i="11" s="1"/>
  <c r="D232" i="2" l="1"/>
  <c r="J232" i="2" s="1"/>
  <c r="M232" i="2" s="1"/>
  <c r="D237" i="11"/>
  <c r="J237" i="11" s="1"/>
  <c r="D233" i="2" l="1"/>
  <c r="J233" i="2" s="1"/>
  <c r="M233" i="2" s="1"/>
  <c r="D238" i="11"/>
  <c r="J238" i="11" s="1"/>
  <c r="D234" i="2" l="1"/>
  <c r="J234" i="2" s="1"/>
  <c r="K234" i="2" s="1"/>
  <c r="M234" i="2" s="1"/>
  <c r="D239" i="11"/>
  <c r="J239" i="11" s="1"/>
  <c r="D235" i="2" l="1"/>
  <c r="J235" i="2" s="1"/>
  <c r="K235" i="2"/>
  <c r="D240" i="11"/>
  <c r="J240" i="11" s="1"/>
  <c r="K236" i="2" l="1"/>
  <c r="K237" i="2" s="1"/>
  <c r="M235" i="2"/>
  <c r="D236" i="2"/>
  <c r="J236" i="2" s="1"/>
  <c r="D237" i="2" s="1"/>
  <c r="J237" i="2" s="1"/>
  <c r="D241" i="11"/>
  <c r="J241" i="11" s="1"/>
  <c r="M237" i="2" l="1"/>
  <c r="M236" i="2"/>
  <c r="K238" i="2"/>
  <c r="D242" i="11"/>
  <c r="J242" i="11" s="1"/>
  <c r="D238" i="2"/>
  <c r="J238" i="2" s="1"/>
  <c r="M238" i="2" l="1"/>
  <c r="K239" i="2"/>
  <c r="D243" i="11"/>
  <c r="J243" i="11" s="1"/>
  <c r="D239" i="2"/>
  <c r="J239" i="2" s="1"/>
  <c r="M239" i="2" l="1"/>
  <c r="K240" i="2"/>
  <c r="D244" i="11"/>
  <c r="J244" i="11" s="1"/>
  <c r="D240" i="2"/>
  <c r="J240" i="2" s="1"/>
  <c r="M240" i="2" l="1"/>
  <c r="K241" i="2"/>
  <c r="D245" i="11"/>
  <c r="J245" i="11" s="1"/>
  <c r="D241" i="2"/>
  <c r="J241" i="2" s="1"/>
  <c r="M241" i="2" l="1"/>
  <c r="K242" i="2"/>
  <c r="D246" i="11"/>
  <c r="J246" i="11" s="1"/>
  <c r="D242" i="2"/>
  <c r="J242" i="2" s="1"/>
  <c r="M242" i="2" l="1"/>
  <c r="K243" i="2"/>
  <c r="D247" i="11"/>
  <c r="J247" i="11" s="1"/>
  <c r="D243" i="2"/>
  <c r="J243" i="2" s="1"/>
  <c r="M243" i="2" l="1"/>
  <c r="K244" i="2"/>
  <c r="D248" i="11"/>
  <c r="J248" i="11" s="1"/>
  <c r="D244" i="2"/>
  <c r="J244" i="2" s="1"/>
  <c r="M244" i="2" l="1"/>
  <c r="K245" i="2"/>
  <c r="D249" i="11"/>
  <c r="J249" i="11" s="1"/>
  <c r="D245" i="2"/>
  <c r="J245" i="2" s="1"/>
  <c r="M245" i="2" l="1"/>
  <c r="K246" i="2"/>
  <c r="D250" i="11"/>
  <c r="J250" i="11" s="1"/>
  <c r="D246" i="2"/>
  <c r="J246" i="2" s="1"/>
  <c r="M246" i="2" l="1"/>
  <c r="K247" i="2"/>
  <c r="D251" i="11"/>
  <c r="J251" i="11" s="1"/>
  <c r="D247" i="2"/>
  <c r="J247" i="2" s="1"/>
  <c r="M247" i="2" l="1"/>
  <c r="K248" i="2"/>
  <c r="D252" i="11"/>
  <c r="J252" i="11" s="1"/>
  <c r="D248" i="2"/>
  <c r="J248" i="2" s="1"/>
  <c r="M248" i="2" l="1"/>
  <c r="K249" i="2"/>
  <c r="D253" i="11"/>
  <c r="J253" i="11" s="1"/>
  <c r="D249" i="2"/>
  <c r="J249" i="2" s="1"/>
  <c r="M249" i="2" l="1"/>
  <c r="K250" i="2"/>
  <c r="D254" i="11"/>
  <c r="J254" i="11" s="1"/>
  <c r="D250" i="2"/>
  <c r="J250" i="2" s="1"/>
  <c r="M250" i="2" l="1"/>
  <c r="K251" i="2"/>
  <c r="D255" i="11"/>
  <c r="J255" i="11" s="1"/>
  <c r="D251" i="2"/>
  <c r="J251" i="2" s="1"/>
  <c r="M251" i="2" l="1"/>
  <c r="K252" i="2"/>
  <c r="D256" i="11"/>
  <c r="J256" i="11" s="1"/>
  <c r="D252" i="2"/>
  <c r="J252" i="2" s="1"/>
  <c r="M252" i="2" l="1"/>
  <c r="K253" i="2"/>
  <c r="D257" i="11"/>
  <c r="J257" i="11" s="1"/>
  <c r="D253" i="2"/>
  <c r="J253" i="2" s="1"/>
  <c r="M253" i="2" l="1"/>
  <c r="D258" i="11"/>
  <c r="J258" i="11" s="1"/>
  <c r="D254" i="2"/>
  <c r="J254" i="2" s="1"/>
  <c r="K254" i="2" l="1"/>
  <c r="M254" i="2" s="1"/>
  <c r="D259" i="11"/>
  <c r="J259" i="11" s="1"/>
  <c r="D255" i="2"/>
  <c r="J255" i="2" s="1"/>
  <c r="K255" i="2" l="1"/>
  <c r="M255" i="2" s="1"/>
  <c r="D260" i="11"/>
  <c r="J260" i="11" s="1"/>
  <c r="D256" i="2"/>
  <c r="J256" i="2" s="1"/>
  <c r="K256" i="2" l="1"/>
  <c r="M256" i="2" s="1"/>
  <c r="D261" i="11"/>
  <c r="J261" i="11" s="1"/>
  <c r="D257" i="2"/>
  <c r="J257" i="2" s="1"/>
  <c r="K257" i="2" l="1"/>
  <c r="M257" i="2" s="1"/>
  <c r="D262" i="11"/>
  <c r="J262" i="11" s="1"/>
  <c r="D258" i="2"/>
  <c r="J258" i="2" s="1"/>
  <c r="K258" i="2" l="1"/>
  <c r="M258" i="2" s="1"/>
  <c r="D263" i="11"/>
  <c r="J263" i="11" s="1"/>
  <c r="D259" i="2"/>
  <c r="J259" i="2" s="1"/>
  <c r="K259" i="2" l="1"/>
  <c r="M259" i="2" s="1"/>
  <c r="D264" i="11"/>
  <c r="J264" i="11" s="1"/>
  <c r="D260" i="2"/>
  <c r="J260" i="2" s="1"/>
  <c r="K260" i="2" l="1"/>
  <c r="M260" i="2" s="1"/>
  <c r="D265" i="11"/>
  <c r="J265" i="11" s="1"/>
  <c r="D261" i="2"/>
  <c r="J261" i="2" s="1"/>
  <c r="K261" i="2" l="1"/>
  <c r="M261" i="2" s="1"/>
  <c r="D266" i="11"/>
  <c r="J266" i="11" s="1"/>
  <c r="D262" i="2"/>
  <c r="J262" i="2" s="1"/>
  <c r="K262" i="2" l="1"/>
  <c r="M262" i="2" s="1"/>
  <c r="D267" i="11"/>
  <c r="J267" i="11" s="1"/>
  <c r="D263" i="2"/>
  <c r="J263" i="2" s="1"/>
  <c r="K263" i="2" l="1"/>
  <c r="M263" i="2" s="1"/>
  <c r="D268" i="11"/>
  <c r="J268" i="11" s="1"/>
  <c r="D264" i="2"/>
  <c r="J264" i="2" s="1"/>
  <c r="K264" i="2" l="1"/>
  <c r="M264" i="2" s="1"/>
  <c r="D269" i="11"/>
  <c r="J269" i="11" s="1"/>
  <c r="D265" i="2"/>
  <c r="J265" i="2" s="1"/>
  <c r="K265" i="2" l="1"/>
  <c r="D270" i="11"/>
  <c r="J270" i="11" s="1"/>
  <c r="D266" i="2"/>
  <c r="J266" i="2" s="1"/>
  <c r="K266" i="2" l="1"/>
  <c r="M266" i="2" s="1"/>
  <c r="M265" i="2"/>
  <c r="K267" i="2"/>
  <c r="D271" i="11"/>
  <c r="J271" i="11" s="1"/>
  <c r="D267" i="2"/>
  <c r="J267" i="2" s="1"/>
  <c r="M267" i="2" l="1"/>
  <c r="K268" i="2"/>
  <c r="D272" i="11"/>
  <c r="J272" i="11" s="1"/>
  <c r="D268" i="2"/>
  <c r="J268" i="2" s="1"/>
  <c r="M268" i="2" l="1"/>
  <c r="K269" i="2"/>
  <c r="D273" i="11"/>
  <c r="J273" i="11" s="1"/>
  <c r="D269" i="2"/>
  <c r="J269" i="2" s="1"/>
  <c r="M269" i="2" l="1"/>
  <c r="K270" i="2"/>
  <c r="D274" i="11"/>
  <c r="J274" i="11" s="1"/>
  <c r="D270" i="2"/>
  <c r="J270" i="2" s="1"/>
  <c r="M270" i="2" l="1"/>
  <c r="K271" i="2"/>
  <c r="D275" i="11"/>
  <c r="J275" i="11" s="1"/>
  <c r="D271" i="2"/>
  <c r="J271" i="2" s="1"/>
  <c r="M271" i="2" l="1"/>
  <c r="K272" i="2"/>
  <c r="D276" i="11"/>
  <c r="J276" i="11" s="1"/>
  <c r="D272" i="2"/>
  <c r="J272" i="2" s="1"/>
  <c r="M272" i="2" l="1"/>
  <c r="D277" i="11"/>
  <c r="J277" i="11" s="1"/>
  <c r="D273" i="2"/>
  <c r="J273" i="2" s="1"/>
  <c r="K273" i="2" l="1"/>
  <c r="M273" i="2" s="1"/>
  <c r="D278" i="11"/>
  <c r="J278" i="11" s="1"/>
  <c r="D274" i="2"/>
  <c r="J274" i="2" s="1"/>
  <c r="K274" i="2" l="1"/>
  <c r="D279" i="11"/>
  <c r="J279" i="11" s="1"/>
  <c r="D275" i="2"/>
  <c r="J275" i="2" s="1"/>
  <c r="K275" i="2" l="1"/>
  <c r="M275" i="2" s="1"/>
  <c r="M274" i="2"/>
  <c r="D280" i="11"/>
  <c r="J280" i="11" s="1"/>
  <c r="D276" i="2"/>
  <c r="J276" i="2" s="1"/>
  <c r="K276" i="2" l="1"/>
  <c r="M276" i="2" s="1"/>
  <c r="K277" i="2"/>
  <c r="D281" i="11"/>
  <c r="J281" i="11" s="1"/>
  <c r="D277" i="2"/>
  <c r="J277" i="2" s="1"/>
  <c r="M277" i="2" l="1"/>
  <c r="K278" i="2"/>
  <c r="M278" i="2" s="1"/>
  <c r="D282" i="11"/>
  <c r="J282" i="11" s="1"/>
  <c r="D278" i="2"/>
  <c r="J278" i="2" s="1"/>
  <c r="K279" i="2" l="1"/>
  <c r="D283" i="11"/>
  <c r="J283" i="11" s="1"/>
  <c r="D279" i="2"/>
  <c r="J279" i="2" s="1"/>
  <c r="M279" i="2" l="1"/>
  <c r="K280" i="2"/>
  <c r="D284" i="11"/>
  <c r="J284" i="11" s="1"/>
  <c r="D280" i="2"/>
  <c r="J280" i="2" s="1"/>
  <c r="M280" i="2" l="1"/>
  <c r="D285" i="11"/>
  <c r="J285" i="11" s="1"/>
  <c r="D281" i="2"/>
  <c r="J281" i="2" s="1"/>
  <c r="K281" i="2" l="1"/>
  <c r="M281" i="2" s="1"/>
  <c r="D286" i="11"/>
  <c r="J286" i="11" s="1"/>
  <c r="D282" i="2"/>
  <c r="J282" i="2" s="1"/>
  <c r="K282" i="2" l="1"/>
  <c r="M282" i="2" s="1"/>
  <c r="D287" i="11"/>
  <c r="J287" i="11" s="1"/>
  <c r="D283" i="2"/>
  <c r="J283" i="2" s="1"/>
  <c r="K283" i="2" l="1"/>
  <c r="M283" i="2" s="1"/>
  <c r="D288" i="11"/>
  <c r="J288" i="11" s="1"/>
  <c r="D284" i="2"/>
  <c r="J284" i="2" s="1"/>
  <c r="K284" i="2" l="1"/>
  <c r="M284" i="2" s="1"/>
  <c r="D289" i="11"/>
  <c r="J289" i="11" s="1"/>
  <c r="D285" i="2"/>
  <c r="J285" i="2" s="1"/>
  <c r="K285" i="2" l="1"/>
  <c r="M285" i="2" s="1"/>
  <c r="D290" i="11"/>
  <c r="J290" i="11" s="1"/>
  <c r="D286" i="2"/>
  <c r="J286" i="2" s="1"/>
  <c r="J94" i="4"/>
  <c r="K94" i="4" l="1"/>
  <c r="K95" i="4" s="1"/>
  <c r="K96" i="4" s="1"/>
  <c r="K97" i="4" s="1"/>
  <c r="K98" i="4" s="1"/>
  <c r="K99" i="4" s="1"/>
  <c r="K100" i="4" s="1"/>
  <c r="K101" i="4" s="1"/>
  <c r="K286" i="2"/>
  <c r="M286" i="2" s="1"/>
  <c r="D291" i="11"/>
  <c r="J291" i="11" s="1"/>
  <c r="D95" i="4"/>
  <c r="J95" i="4" s="1"/>
  <c r="M95" i="4" l="1"/>
  <c r="D292" i="11"/>
  <c r="J292" i="11" s="1"/>
  <c r="D96" i="4"/>
  <c r="J96" i="4" s="1"/>
  <c r="M96" i="4" s="1"/>
  <c r="D293" i="11" l="1"/>
  <c r="J293" i="11" s="1"/>
  <c r="D97" i="4"/>
  <c r="J97" i="4" s="1"/>
  <c r="M97" i="4" s="1"/>
  <c r="D294" i="11" l="1"/>
  <c r="J294" i="11" s="1"/>
  <c r="D98" i="4"/>
  <c r="J98" i="4" s="1"/>
  <c r="M98" i="4" s="1"/>
  <c r="D295" i="11" l="1"/>
  <c r="J295" i="11" s="1"/>
  <c r="D99" i="4"/>
  <c r="J99" i="4" s="1"/>
  <c r="M99" i="4" s="1"/>
  <c r="D296" i="11" l="1"/>
  <c r="J296" i="11" s="1"/>
  <c r="D100" i="4"/>
  <c r="J100" i="4" s="1"/>
  <c r="M100" i="4" s="1"/>
  <c r="D297" i="11" l="1"/>
  <c r="J297" i="11" s="1"/>
  <c r="D101" i="4"/>
  <c r="J101" i="4" s="1"/>
  <c r="M101" i="4" s="1"/>
  <c r="D298" i="11" l="1"/>
  <c r="J298" i="11" s="1"/>
  <c r="D102" i="4"/>
  <c r="J102" i="4" s="1"/>
  <c r="K102" i="4" l="1"/>
  <c r="K103" i="4" s="1"/>
  <c r="K104" i="4" s="1"/>
  <c r="D299" i="11"/>
  <c r="J299" i="11" s="1"/>
  <c r="D103" i="4"/>
  <c r="J103" i="4" s="1"/>
  <c r="M103" i="4" l="1"/>
  <c r="D300" i="11"/>
  <c r="J300" i="11" s="1"/>
  <c r="D104" i="4"/>
  <c r="J104" i="4" s="1"/>
  <c r="M104" i="4" s="1"/>
  <c r="D301" i="11" l="1"/>
  <c r="J301" i="11" s="1"/>
  <c r="D105" i="4"/>
  <c r="J105" i="4" s="1"/>
  <c r="K105" i="4" l="1"/>
  <c r="K106" i="4" s="1"/>
  <c r="K107" i="4" s="1"/>
  <c r="D302" i="11"/>
  <c r="J302" i="11" s="1"/>
  <c r="D106" i="4"/>
  <c r="J106" i="4" s="1"/>
  <c r="M106" i="4" l="1"/>
  <c r="D303" i="11"/>
  <c r="J303" i="11" s="1"/>
  <c r="D107" i="4"/>
  <c r="J107" i="4" s="1"/>
  <c r="M107" i="4" s="1"/>
  <c r="D304" i="11" l="1"/>
  <c r="J304" i="11" s="1"/>
  <c r="D305" i="11" l="1"/>
  <c r="J305" i="11" s="1"/>
  <c r="D306" i="11" l="1"/>
  <c r="J306" i="11" s="1"/>
  <c r="D307" i="11" l="1"/>
  <c r="J307" i="11" s="1"/>
  <c r="J217" i="7"/>
  <c r="M217" i="7" s="1"/>
  <c r="D308" i="11" l="1"/>
  <c r="J308" i="11" s="1"/>
  <c r="D218" i="7"/>
  <c r="J218" i="7" s="1"/>
  <c r="K218" i="7" l="1"/>
  <c r="K219" i="7" s="1"/>
  <c r="D309" i="11"/>
  <c r="J309" i="11" s="1"/>
  <c r="D219" i="7"/>
  <c r="J219" i="7" s="1"/>
  <c r="M218" i="7" l="1"/>
  <c r="K220" i="7"/>
  <c r="M219" i="7"/>
  <c r="D310" i="11"/>
  <c r="J310" i="11" s="1"/>
  <c r="D220" i="7"/>
  <c r="J220" i="7" s="1"/>
  <c r="M220" i="7" l="1"/>
  <c r="K221" i="7"/>
  <c r="D311" i="11"/>
  <c r="J311" i="11" s="1"/>
  <c r="D221" i="7"/>
  <c r="J221" i="7" s="1"/>
  <c r="M221" i="7" l="1"/>
  <c r="K222" i="7"/>
  <c r="D312" i="11"/>
  <c r="J312" i="11" s="1"/>
  <c r="D222" i="7"/>
  <c r="J222" i="7" s="1"/>
  <c r="M222" i="7" l="1"/>
  <c r="K223" i="7"/>
  <c r="D313" i="11"/>
  <c r="J313" i="11" s="1"/>
  <c r="D223" i="7"/>
  <c r="J223" i="7" s="1"/>
  <c r="M223" i="7" l="1"/>
  <c r="K224" i="7"/>
  <c r="D314" i="11"/>
  <c r="J314" i="11" s="1"/>
  <c r="D224" i="7"/>
  <c r="J224" i="7" s="1"/>
  <c r="M224" i="7" l="1"/>
  <c r="K225" i="7"/>
  <c r="D315" i="11"/>
  <c r="J315" i="11" s="1"/>
  <c r="D225" i="7"/>
  <c r="J225" i="7" s="1"/>
  <c r="M225" i="7" l="1"/>
  <c r="K226" i="7"/>
  <c r="D316" i="11"/>
  <c r="J316" i="11" s="1"/>
  <c r="D226" i="7"/>
  <c r="J226" i="7" s="1"/>
  <c r="M226" i="7" l="1"/>
  <c r="D317" i="11"/>
  <c r="J317" i="11" s="1"/>
  <c r="D227" i="7"/>
  <c r="J227" i="7" s="1"/>
  <c r="K227" i="7" l="1"/>
  <c r="K228" i="7" s="1"/>
  <c r="D318" i="11"/>
  <c r="J318" i="11" s="1"/>
  <c r="D228" i="7"/>
  <c r="J228" i="7" s="1"/>
  <c r="M227" i="7" l="1"/>
  <c r="K229" i="7"/>
  <c r="M228" i="7"/>
  <c r="D319" i="11"/>
  <c r="J319" i="11" s="1"/>
  <c r="D229" i="7"/>
  <c r="J229" i="7" s="1"/>
  <c r="K230" i="7" l="1"/>
  <c r="M229" i="7"/>
  <c r="D320" i="11"/>
  <c r="J320" i="11" s="1"/>
  <c r="D230" i="7"/>
  <c r="J230" i="7" s="1"/>
  <c r="K231" i="7" l="1"/>
  <c r="M230" i="7"/>
  <c r="D321" i="11"/>
  <c r="J321" i="11" s="1"/>
  <c r="D231" i="7"/>
  <c r="J231" i="7" s="1"/>
  <c r="M231" i="7" l="1"/>
  <c r="D322" i="11"/>
  <c r="J322" i="11" s="1"/>
  <c r="D232" i="7"/>
  <c r="J232" i="7" s="1"/>
  <c r="K232" i="7" l="1"/>
  <c r="K233" i="7" s="1"/>
  <c r="D323" i="11"/>
  <c r="J323" i="11" s="1"/>
  <c r="D233" i="7"/>
  <c r="J233" i="7" s="1"/>
  <c r="M232" i="7" l="1"/>
  <c r="K234" i="7"/>
  <c r="M233" i="7"/>
  <c r="D324" i="11"/>
  <c r="J324" i="11" s="1"/>
  <c r="D234" i="7"/>
  <c r="J234" i="7" s="1"/>
  <c r="M234" i="7" l="1"/>
  <c r="K235" i="7"/>
  <c r="D325" i="11"/>
  <c r="J325" i="11" s="1"/>
  <c r="D235" i="7"/>
  <c r="J235" i="7" s="1"/>
  <c r="M235" i="7" l="1"/>
  <c r="K236" i="7"/>
  <c r="D326" i="11"/>
  <c r="J326" i="11" s="1"/>
  <c r="D236" i="7"/>
  <c r="J236" i="7" s="1"/>
  <c r="K237" i="7" l="1"/>
  <c r="M236" i="7"/>
  <c r="D327" i="11"/>
  <c r="J327" i="11" s="1"/>
  <c r="D237" i="7"/>
  <c r="J237" i="7" s="1"/>
  <c r="M237" i="7" l="1"/>
  <c r="K238" i="7"/>
  <c r="D328" i="11"/>
  <c r="J328" i="11" s="1"/>
  <c r="D238" i="7"/>
  <c r="J238" i="7" s="1"/>
  <c r="K239" i="7" l="1"/>
  <c r="M238" i="7"/>
  <c r="D329" i="11"/>
  <c r="J329" i="11" s="1"/>
  <c r="D239" i="7"/>
  <c r="J239" i="7" s="1"/>
  <c r="M239" i="7" l="1"/>
  <c r="D330" i="11"/>
  <c r="J330" i="11" s="1"/>
  <c r="D240" i="7"/>
  <c r="J240" i="7" s="1"/>
  <c r="M240" i="7" l="1"/>
  <c r="K240" i="7"/>
  <c r="K241" i="7" s="1"/>
  <c r="D331" i="11"/>
  <c r="J331" i="11" s="1"/>
  <c r="D241" i="7"/>
  <c r="J241" i="7" s="1"/>
  <c r="M241" i="7" l="1"/>
  <c r="K242" i="7"/>
  <c r="D332" i="11"/>
  <c r="J332" i="11" s="1"/>
  <c r="D242" i="7"/>
  <c r="J242" i="7" s="1"/>
  <c r="M242" i="7" l="1"/>
  <c r="K243" i="7"/>
  <c r="D333" i="11"/>
  <c r="J333" i="11" s="1"/>
  <c r="D243" i="7"/>
  <c r="J243" i="7" s="1"/>
  <c r="M243" i="7" l="1"/>
  <c r="K244" i="7"/>
  <c r="D334" i="11"/>
  <c r="J334" i="11" s="1"/>
  <c r="D244" i="7"/>
  <c r="J244" i="7" s="1"/>
  <c r="K245" i="7" l="1"/>
  <c r="M244" i="7"/>
  <c r="D335" i="11"/>
  <c r="J335" i="11" s="1"/>
  <c r="D245" i="7"/>
  <c r="J245" i="7" s="1"/>
  <c r="K246" i="7" l="1"/>
  <c r="M245" i="7"/>
  <c r="D336" i="11"/>
  <c r="J336" i="11" s="1"/>
  <c r="D246" i="7"/>
  <c r="J246" i="7" s="1"/>
  <c r="K247" i="7" l="1"/>
  <c r="M246" i="7"/>
  <c r="D337" i="11"/>
  <c r="J337" i="11" s="1"/>
  <c r="D247" i="7"/>
  <c r="J247" i="7" s="1"/>
  <c r="M247" i="7" l="1"/>
  <c r="K248" i="7"/>
  <c r="D338" i="11"/>
  <c r="J338" i="11" s="1"/>
  <c r="D248" i="7"/>
  <c r="J248" i="7" s="1"/>
  <c r="M248" i="7" l="1"/>
  <c r="K249" i="7"/>
  <c r="D339" i="11"/>
  <c r="J339" i="11" s="1"/>
  <c r="D249" i="7"/>
  <c r="J249" i="7" s="1"/>
  <c r="K250" i="7" l="1"/>
  <c r="M249" i="7"/>
  <c r="D340" i="11"/>
  <c r="J340" i="11" s="1"/>
  <c r="D250" i="7"/>
  <c r="J250" i="7" s="1"/>
  <c r="K251" i="7" l="1"/>
  <c r="M250" i="7"/>
  <c r="D341" i="11"/>
  <c r="J341" i="11" s="1"/>
  <c r="D251" i="7"/>
  <c r="J251" i="7" s="1"/>
  <c r="M251" i="7" l="1"/>
  <c r="D342" i="11"/>
  <c r="J342" i="11" s="1"/>
  <c r="D343" i="11" l="1"/>
  <c r="J343" i="11" s="1"/>
  <c r="J110" i="9"/>
  <c r="K110" i="9" l="1"/>
  <c r="K111" i="9" s="1"/>
  <c r="K112" i="9" s="1"/>
  <c r="K113" i="9" s="1"/>
  <c r="K114" i="9" s="1"/>
  <c r="K115" i="9" s="1"/>
  <c r="D344" i="11"/>
  <c r="J344" i="11" s="1"/>
  <c r="D111" i="9"/>
  <c r="J111" i="9" s="1"/>
  <c r="M111" i="9" l="1"/>
  <c r="D345" i="11"/>
  <c r="J345" i="11" s="1"/>
  <c r="D112" i="9"/>
  <c r="J112" i="9" s="1"/>
  <c r="M112" i="9" s="1"/>
  <c r="D346" i="11" l="1"/>
  <c r="J346" i="11" s="1"/>
  <c r="D113" i="9"/>
  <c r="J113" i="9" s="1"/>
  <c r="M113" i="9" s="1"/>
  <c r="D347" i="11" l="1"/>
  <c r="J347" i="11" s="1"/>
  <c r="D114" i="9"/>
  <c r="J114" i="9" s="1"/>
  <c r="M114" i="9" s="1"/>
  <c r="D348" i="11" l="1"/>
  <c r="J348" i="11" s="1"/>
  <c r="D115" i="9"/>
  <c r="J115" i="9" s="1"/>
  <c r="M115" i="9" s="1"/>
  <c r="D349" i="11" l="1"/>
  <c r="J349" i="11" s="1"/>
  <c r="D116" i="9"/>
  <c r="J116" i="9" s="1"/>
  <c r="K116" i="9" l="1"/>
  <c r="K117" i="9" s="1"/>
  <c r="K118" i="9" s="1"/>
  <c r="D350" i="11"/>
  <c r="J350" i="11" s="1"/>
  <c r="D117" i="9"/>
  <c r="J117" i="9" s="1"/>
  <c r="M117" i="9" l="1"/>
  <c r="D351" i="11"/>
  <c r="J351" i="11" s="1"/>
  <c r="D118" i="9"/>
  <c r="J118" i="9" s="1"/>
  <c r="M118" i="9" s="1"/>
  <c r="D352" i="11" l="1"/>
  <c r="J352" i="11" s="1"/>
  <c r="D119" i="9"/>
  <c r="J119" i="9" s="1"/>
  <c r="K119" i="9" l="1"/>
  <c r="K120" i="9" s="1"/>
  <c r="K121" i="9" s="1"/>
  <c r="K122" i="9" s="1"/>
  <c r="K123" i="9" s="1"/>
  <c r="D353" i="11"/>
  <c r="J353" i="11" s="1"/>
  <c r="D120" i="9"/>
  <c r="J120" i="9" s="1"/>
  <c r="M120" i="9" l="1"/>
  <c r="D354" i="11"/>
  <c r="J354" i="11" s="1"/>
  <c r="D121" i="9"/>
  <c r="J121" i="9" s="1"/>
  <c r="M121" i="9" s="1"/>
  <c r="D355" i="11" l="1"/>
  <c r="J355" i="11" s="1"/>
  <c r="D122" i="9"/>
  <c r="J122" i="9" s="1"/>
  <c r="M122" i="9" s="1"/>
  <c r="D356" i="11" l="1"/>
  <c r="J356" i="11" s="1"/>
  <c r="D123" i="9"/>
  <c r="J123" i="9" s="1"/>
  <c r="M123" i="9" s="1"/>
  <c r="D357" i="11" l="1"/>
  <c r="J357" i="11" s="1"/>
  <c r="D124" i="9"/>
  <c r="J124" i="9" s="1"/>
  <c r="K124" i="9" l="1"/>
  <c r="K125" i="9" s="1"/>
  <c r="K126" i="9" s="1"/>
  <c r="K127" i="9" s="1"/>
  <c r="D358" i="11"/>
  <c r="J358" i="11" s="1"/>
  <c r="D125" i="9"/>
  <c r="J125" i="9" s="1"/>
  <c r="M125" i="9" l="1"/>
  <c r="D359" i="11"/>
  <c r="J359" i="11" s="1"/>
  <c r="D126" i="9"/>
  <c r="J126" i="9" s="1"/>
  <c r="M126" i="9" s="1"/>
  <c r="D360" i="11" l="1"/>
  <c r="J360" i="11" s="1"/>
  <c r="D127" i="9"/>
  <c r="J127" i="9" s="1"/>
  <c r="M127" i="9" s="1"/>
  <c r="D361" i="11" l="1"/>
  <c r="J361" i="11" s="1"/>
  <c r="D128" i="9"/>
  <c r="J128" i="9" s="1"/>
  <c r="K128" i="9" l="1"/>
  <c r="K129" i="9" s="1"/>
  <c r="D362" i="11"/>
  <c r="J362" i="11" s="1"/>
  <c r="D129" i="9"/>
  <c r="J129" i="9" s="1"/>
  <c r="M129" i="9" l="1"/>
  <c r="D363" i="11"/>
  <c r="J363" i="11" s="1"/>
  <c r="D130" i="9"/>
  <c r="J130" i="9" s="1"/>
  <c r="K130" i="9" l="1"/>
  <c r="K131" i="9" s="1"/>
  <c r="K132" i="9" s="1"/>
  <c r="K133" i="9" s="1"/>
  <c r="K134" i="9" s="1"/>
  <c r="K135" i="9" s="1"/>
  <c r="K136" i="9" s="1"/>
  <c r="D364" i="11"/>
  <c r="J364" i="11" s="1"/>
  <c r="D131" i="9"/>
  <c r="J131" i="9" s="1"/>
  <c r="D365" i="11" l="1"/>
  <c r="J365" i="11" s="1"/>
  <c r="D132" i="9"/>
  <c r="J132" i="9" s="1"/>
  <c r="M132" i="9" s="1"/>
  <c r="D366" i="11" l="1"/>
  <c r="J366" i="11" s="1"/>
  <c r="D133" i="9"/>
  <c r="J133" i="9" s="1"/>
  <c r="M133" i="9" s="1"/>
  <c r="D367" i="11" l="1"/>
  <c r="J367" i="11" s="1"/>
  <c r="D134" i="9"/>
  <c r="J134" i="9" s="1"/>
  <c r="M134" i="9" s="1"/>
  <c r="D368" i="11" l="1"/>
  <c r="J368" i="11" s="1"/>
  <c r="D135" i="9"/>
  <c r="J135" i="9" s="1"/>
  <c r="M135" i="9" s="1"/>
  <c r="D369" i="11" l="1"/>
  <c r="J369" i="11" s="1"/>
  <c r="D136" i="9"/>
  <c r="J136" i="9" s="1"/>
  <c r="M136" i="9" s="1"/>
  <c r="J98" i="10"/>
  <c r="M98" i="10" s="1"/>
  <c r="D370" i="11" l="1"/>
  <c r="J370" i="11" s="1"/>
  <c r="D99" i="10"/>
  <c r="J99" i="10" s="1"/>
  <c r="K99" i="10" s="1"/>
  <c r="D371" i="11" l="1"/>
  <c r="J371" i="11" s="1"/>
  <c r="D100" i="10"/>
  <c r="J100" i="10" s="1"/>
  <c r="D101" i="10" s="1"/>
  <c r="K100" i="10" l="1"/>
  <c r="K101" i="10"/>
  <c r="D372" i="11"/>
  <c r="J372" i="11" s="1"/>
  <c r="D373" i="11" l="1"/>
  <c r="J373" i="11" s="1"/>
  <c r="J101" i="10"/>
  <c r="M101" i="10" s="1"/>
  <c r="D374" i="11" l="1"/>
  <c r="J374" i="11" s="1"/>
  <c r="D102" i="10"/>
  <c r="J102" i="10" s="1"/>
  <c r="K102" i="10" s="1"/>
  <c r="K103" i="10" l="1"/>
  <c r="D375" i="11"/>
  <c r="J375" i="11" s="1"/>
  <c r="D103" i="10"/>
  <c r="J103" i="10" s="1"/>
  <c r="K104" i="10" l="1"/>
  <c r="M103" i="10"/>
  <c r="D376" i="11"/>
  <c r="J376" i="11" s="1"/>
  <c r="D104" i="10"/>
  <c r="J104" i="10" s="1"/>
  <c r="K105" i="10" l="1"/>
  <c r="D377" i="11"/>
  <c r="J377" i="11" s="1"/>
  <c r="D105" i="10"/>
  <c r="J105" i="10" s="1"/>
  <c r="M105" i="10" l="1"/>
  <c r="K106" i="10"/>
  <c r="D378" i="11"/>
  <c r="J378" i="11" s="1"/>
  <c r="D106" i="10"/>
  <c r="J106" i="10" s="1"/>
  <c r="M106" i="10" l="1"/>
  <c r="D379" i="11"/>
  <c r="J379" i="11" s="1"/>
  <c r="D107" i="10"/>
  <c r="J107" i="10" s="1"/>
  <c r="K107" i="10" s="1"/>
  <c r="K108" i="10" l="1"/>
  <c r="D380" i="11"/>
  <c r="J380" i="11" s="1"/>
  <c r="D108" i="10"/>
  <c r="J108" i="10" s="1"/>
  <c r="M108" i="10" l="1"/>
  <c r="K109" i="10"/>
  <c r="D381" i="11"/>
  <c r="J381" i="11" s="1"/>
  <c r="D109" i="10"/>
  <c r="J109" i="10" s="1"/>
  <c r="M109" i="10" l="1"/>
  <c r="K110" i="10"/>
  <c r="D382" i="11"/>
  <c r="J382" i="11" s="1"/>
  <c r="D110" i="10"/>
  <c r="J110" i="10" s="1"/>
  <c r="K111" i="10" l="1"/>
  <c r="M110" i="10"/>
  <c r="D383" i="11"/>
  <c r="J383" i="11" s="1"/>
  <c r="D111" i="10"/>
  <c r="J111" i="10" s="1"/>
  <c r="M111" i="10" l="1"/>
  <c r="D384" i="11"/>
  <c r="J384" i="11" s="1"/>
  <c r="D112" i="10"/>
  <c r="J112" i="10" s="1"/>
  <c r="K112" i="10" l="1"/>
  <c r="K113" i="10"/>
  <c r="D385" i="11"/>
  <c r="J385" i="11" s="1"/>
  <c r="D113" i="10"/>
  <c r="J113" i="10" s="1"/>
  <c r="K114" i="10" l="1"/>
  <c r="M113" i="10"/>
  <c r="D386" i="11"/>
  <c r="J386" i="11" s="1"/>
  <c r="D114" i="10"/>
  <c r="J114" i="10" s="1"/>
  <c r="K115" i="10" l="1"/>
  <c r="M114" i="10"/>
  <c r="D387" i="11"/>
  <c r="J387" i="11" s="1"/>
  <c r="D115" i="10"/>
  <c r="J115" i="10" s="1"/>
  <c r="M115" i="10" l="1"/>
  <c r="K116" i="10"/>
  <c r="D388" i="11"/>
  <c r="J388" i="11" s="1"/>
  <c r="D116" i="10"/>
  <c r="J116" i="10" s="1"/>
  <c r="M116" i="10" l="1"/>
  <c r="K117" i="10"/>
  <c r="D389" i="11"/>
  <c r="J389" i="11" s="1"/>
  <c r="D117" i="10"/>
  <c r="J117" i="10" s="1"/>
  <c r="M117" i="10" l="1"/>
  <c r="K118" i="10"/>
  <c r="D390" i="11"/>
  <c r="J390" i="11" s="1"/>
  <c r="D118" i="10"/>
  <c r="J118" i="10" s="1"/>
  <c r="M118" i="10" l="1"/>
  <c r="K119" i="10"/>
  <c r="D391" i="11"/>
  <c r="J391" i="11" s="1"/>
  <c r="D119" i="10"/>
  <c r="J119" i="10" s="1"/>
  <c r="K120" i="10" l="1"/>
  <c r="M119" i="10"/>
  <c r="D392" i="11"/>
  <c r="J392" i="11" s="1"/>
  <c r="D120" i="10"/>
  <c r="J120" i="10" s="1"/>
  <c r="K121" i="10" l="1"/>
  <c r="M120" i="10"/>
  <c r="D393" i="11"/>
  <c r="J393" i="11" s="1"/>
  <c r="D121" i="10"/>
  <c r="J121" i="10" s="1"/>
  <c r="K122" i="10" l="1"/>
  <c r="M121" i="10"/>
  <c r="D394" i="11"/>
  <c r="J394" i="11" s="1"/>
  <c r="D122" i="10"/>
  <c r="J122" i="10" s="1"/>
  <c r="K123" i="10" l="1"/>
  <c r="M122" i="10"/>
  <c r="D395" i="11"/>
  <c r="J395" i="11" s="1"/>
  <c r="D123" i="10"/>
  <c r="J123" i="10" s="1"/>
  <c r="M123" i="10" l="1"/>
  <c r="D396" i="11"/>
  <c r="J396" i="11" s="1"/>
  <c r="D124" i="10"/>
  <c r="J124" i="10" s="1"/>
  <c r="K124" i="10" s="1"/>
  <c r="K125" i="10" l="1"/>
  <c r="D397" i="11"/>
  <c r="J397" i="11" s="1"/>
  <c r="D125" i="10"/>
  <c r="J125" i="10" s="1"/>
  <c r="K126" i="10" l="1"/>
  <c r="M125" i="10"/>
  <c r="D398" i="11"/>
  <c r="J398" i="11" s="1"/>
  <c r="D126" i="10"/>
  <c r="J126" i="10" s="1"/>
  <c r="K127" i="10" l="1"/>
  <c r="M126" i="10"/>
  <c r="D399" i="11"/>
  <c r="J399" i="11" s="1"/>
  <c r="D127" i="10"/>
  <c r="J127" i="10" s="1"/>
  <c r="K128" i="10" l="1"/>
  <c r="M127" i="10"/>
  <c r="D400" i="11"/>
  <c r="J400" i="11" s="1"/>
  <c r="D128" i="10"/>
  <c r="J128" i="10" s="1"/>
  <c r="M128" i="10" l="1"/>
  <c r="K129" i="10"/>
  <c r="M129" i="10" s="1"/>
  <c r="D401" i="11"/>
  <c r="J401" i="11" s="1"/>
  <c r="D129" i="10"/>
  <c r="J129" i="10" s="1"/>
  <c r="D402" i="11" l="1"/>
  <c r="J402" i="11" s="1"/>
  <c r="D130" i="10"/>
  <c r="J130" i="10" s="1"/>
  <c r="K130" i="10" s="1"/>
  <c r="K131" i="10" l="1"/>
  <c r="D403" i="11"/>
  <c r="J403" i="11" s="1"/>
  <c r="D131" i="10"/>
  <c r="J131" i="10" s="1"/>
  <c r="M131" i="10" l="1"/>
  <c r="K132" i="10"/>
  <c r="D404" i="11"/>
  <c r="J404" i="11" s="1"/>
  <c r="D132" i="10"/>
  <c r="J132" i="10" s="1"/>
  <c r="M132" i="10" l="1"/>
  <c r="K133" i="10"/>
  <c r="D405" i="11"/>
  <c r="J405" i="11" s="1"/>
  <c r="D133" i="10"/>
  <c r="J133" i="10" s="1"/>
  <c r="K134" i="10" l="1"/>
  <c r="M133" i="10"/>
  <c r="D406" i="11"/>
  <c r="J406" i="11" s="1"/>
  <c r="D134" i="10"/>
  <c r="J134" i="10" s="1"/>
  <c r="K135" i="10" l="1"/>
  <c r="M134" i="10"/>
  <c r="D407" i="11"/>
  <c r="J407" i="11" s="1"/>
  <c r="D135" i="10"/>
  <c r="J135" i="10" s="1"/>
  <c r="M135" i="10" l="1"/>
  <c r="K136" i="10"/>
  <c r="D408" i="11"/>
  <c r="J408" i="11" s="1"/>
  <c r="D136" i="10"/>
  <c r="J136" i="10" s="1"/>
  <c r="M136" i="10" l="1"/>
  <c r="K137" i="10"/>
  <c r="D409" i="11"/>
  <c r="J409" i="11" s="1"/>
  <c r="D137" i="10"/>
  <c r="J137" i="10" s="1"/>
  <c r="M137" i="10" l="1"/>
  <c r="K138" i="10"/>
  <c r="D410" i="11"/>
  <c r="J410" i="11" s="1"/>
  <c r="D138" i="10"/>
  <c r="J138" i="10" s="1"/>
  <c r="M138" i="10" l="1"/>
  <c r="D411" i="11"/>
  <c r="J411" i="11" s="1"/>
  <c r="D139" i="10"/>
  <c r="J139" i="10" s="1"/>
  <c r="K139" i="10" l="1"/>
  <c r="D412" i="11"/>
  <c r="J412" i="11" s="1"/>
  <c r="D140" i="10"/>
  <c r="J140" i="10" s="1"/>
  <c r="K140" i="10" l="1"/>
  <c r="K141" i="10" s="1"/>
  <c r="D413" i="11"/>
  <c r="J413" i="11" s="1"/>
  <c r="D141" i="10"/>
  <c r="J141" i="10" s="1"/>
  <c r="K142" i="10" l="1"/>
  <c r="M141" i="10"/>
  <c r="D414" i="11"/>
  <c r="J414" i="11" s="1"/>
  <c r="D142" i="10"/>
  <c r="J142" i="10" s="1"/>
  <c r="K143" i="10" l="1"/>
  <c r="D415" i="11"/>
  <c r="J415" i="11" s="1"/>
  <c r="D143" i="10"/>
  <c r="J143" i="10" s="1"/>
  <c r="M143" i="10" l="1"/>
  <c r="D416" i="11"/>
  <c r="J416" i="11" s="1"/>
  <c r="D144" i="10"/>
  <c r="J144" i="10" s="1"/>
  <c r="K144" i="10" s="1"/>
  <c r="K145" i="10" l="1"/>
  <c r="D417" i="11"/>
  <c r="J417" i="11" s="1"/>
  <c r="D145" i="10"/>
  <c r="J145" i="10" s="1"/>
  <c r="K146" i="10" l="1"/>
  <c r="M145" i="10"/>
  <c r="D418" i="11"/>
  <c r="J418" i="11" s="1"/>
  <c r="D146" i="10"/>
  <c r="J146" i="10" s="1"/>
  <c r="M146" i="10" l="1"/>
  <c r="K147" i="10"/>
  <c r="D419" i="11"/>
  <c r="J419" i="11" s="1"/>
  <c r="D147" i="10"/>
  <c r="J147" i="10" s="1"/>
  <c r="M147" i="10" l="1"/>
  <c r="D420" i="11"/>
  <c r="J420" i="11" s="1"/>
  <c r="D421" i="11" l="1"/>
  <c r="J421" i="11" s="1"/>
  <c r="D422" i="11" l="1"/>
  <c r="J422" i="11" s="1"/>
  <c r="D423" i="11" l="1"/>
  <c r="J423" i="11" s="1"/>
  <c r="D424" i="11" l="1"/>
  <c r="J424" i="11" s="1"/>
  <c r="D77" i="1"/>
  <c r="J77" i="1" s="1"/>
  <c r="D167" i="1"/>
  <c r="J167" i="1" s="1"/>
  <c r="D78" i="1" l="1"/>
  <c r="J78" i="1" s="1"/>
  <c r="M77" i="1"/>
  <c r="D168" i="1"/>
  <c r="J168" i="1" s="1"/>
  <c r="M167" i="1"/>
  <c r="D425" i="11"/>
  <c r="J425" i="11" s="1"/>
  <c r="D169" i="1" l="1"/>
  <c r="J169" i="1" s="1"/>
  <c r="M168" i="1"/>
  <c r="D79" i="1"/>
  <c r="J79" i="1" s="1"/>
  <c r="D80" i="1" s="1"/>
  <c r="J80" i="1" s="1"/>
  <c r="D81" i="1" s="1"/>
  <c r="J81" i="1" s="1"/>
  <c r="D82" i="1" s="1"/>
  <c r="J82" i="1" s="1"/>
  <c r="D83" i="1" s="1"/>
  <c r="J83" i="1" s="1"/>
  <c r="D84" i="1" s="1"/>
  <c r="J84" i="1" s="1"/>
  <c r="D85" i="1" s="1"/>
  <c r="J85" i="1" s="1"/>
  <c r="D86" i="1" s="1"/>
  <c r="J86" i="1" s="1"/>
  <c r="D87" i="1" s="1"/>
  <c r="J87" i="1" s="1"/>
  <c r="D88" i="1" s="1"/>
  <c r="J88" i="1" s="1"/>
  <c r="D89" i="1" s="1"/>
  <c r="J89" i="1" s="1"/>
  <c r="D90" i="1" s="1"/>
  <c r="J90" i="1" s="1"/>
  <c r="D91" i="1" s="1"/>
  <c r="J91" i="1" s="1"/>
  <c r="D92" i="1" s="1"/>
  <c r="J92" i="1" s="1"/>
  <c r="D93" i="1" s="1"/>
  <c r="J93" i="1" s="1"/>
  <c r="D94" i="1" s="1"/>
  <c r="J94" i="1" s="1"/>
  <c r="D95" i="1" s="1"/>
  <c r="J95" i="1" s="1"/>
  <c r="D96" i="1" s="1"/>
  <c r="J96" i="1" s="1"/>
  <c r="D97" i="1" s="1"/>
  <c r="J97" i="1" s="1"/>
  <c r="D98" i="1" s="1"/>
  <c r="J98" i="1" s="1"/>
  <c r="M78" i="1"/>
  <c r="K79" i="1" s="1"/>
  <c r="M79" i="1" s="1"/>
  <c r="K80" i="1" s="1"/>
  <c r="D426" i="11"/>
  <c r="J426" i="11" s="1"/>
  <c r="M80" i="1" l="1"/>
  <c r="K81" i="1"/>
  <c r="D170" i="1"/>
  <c r="J170" i="1" s="1"/>
  <c r="M169" i="1"/>
  <c r="D427" i="11"/>
  <c r="J427" i="11" s="1"/>
  <c r="M81" i="1" l="1"/>
  <c r="K82" i="1" s="1"/>
  <c r="K83" i="1"/>
  <c r="M82" i="1"/>
  <c r="D171" i="1"/>
  <c r="J171" i="1" s="1"/>
  <c r="M170" i="1"/>
  <c r="D428" i="11"/>
  <c r="J428" i="11" s="1"/>
  <c r="D172" i="1" l="1"/>
  <c r="J172" i="1" s="1"/>
  <c r="M171" i="1"/>
  <c r="M83" i="1"/>
  <c r="K84" i="1"/>
  <c r="D429" i="11"/>
  <c r="J429" i="11" s="1"/>
  <c r="K85" i="1" l="1"/>
  <c r="M84" i="1"/>
  <c r="D173" i="1"/>
  <c r="J173" i="1" s="1"/>
  <c r="M172" i="1"/>
  <c r="D430" i="11"/>
  <c r="J430" i="11" s="1"/>
  <c r="M85" i="1" l="1"/>
  <c r="K86" i="1"/>
  <c r="M86" i="1" s="1"/>
  <c r="D174" i="1"/>
  <c r="J174" i="1" s="1"/>
  <c r="M173" i="1"/>
  <c r="D431" i="11"/>
  <c r="J431" i="11" s="1"/>
  <c r="D175" i="1" l="1"/>
  <c r="J175" i="1" s="1"/>
  <c r="M174" i="1"/>
  <c r="K87" i="1"/>
  <c r="M87" i="1" s="1"/>
  <c r="D432" i="11"/>
  <c r="J432" i="11" s="1"/>
  <c r="D176" i="1" l="1"/>
  <c r="J176" i="1" s="1"/>
  <c r="M175" i="1"/>
  <c r="K88" i="1"/>
  <c r="D433" i="11"/>
  <c r="J433" i="11" s="1"/>
  <c r="M88" i="1" l="1"/>
  <c r="K89" i="1" s="1"/>
  <c r="D177" i="1"/>
  <c r="J177" i="1" s="1"/>
  <c r="M176" i="1"/>
  <c r="D434" i="11"/>
  <c r="J434" i="11" s="1"/>
  <c r="K90" i="1" l="1"/>
  <c r="M89" i="1"/>
  <c r="D178" i="1"/>
  <c r="J178" i="1" s="1"/>
  <c r="M177" i="1"/>
  <c r="D435" i="11"/>
  <c r="J435" i="11" s="1"/>
  <c r="M90" i="1" l="1"/>
  <c r="K91" i="1" s="1"/>
  <c r="D179" i="1"/>
  <c r="J179" i="1" s="1"/>
  <c r="M178" i="1"/>
  <c r="D436" i="11"/>
  <c r="J436" i="11" s="1"/>
  <c r="K92" i="1" l="1"/>
  <c r="M91" i="1"/>
  <c r="D180" i="1"/>
  <c r="J180" i="1" s="1"/>
  <c r="M179" i="1"/>
  <c r="D437" i="11"/>
  <c r="J437" i="11" s="1"/>
  <c r="M92" i="1" l="1"/>
  <c r="K93" i="1" s="1"/>
  <c r="D181" i="1"/>
  <c r="J181" i="1" s="1"/>
  <c r="M180" i="1"/>
  <c r="D438" i="11"/>
  <c r="J438" i="11" s="1"/>
  <c r="M93" i="1" l="1"/>
  <c r="K94" i="1"/>
  <c r="D182" i="1"/>
  <c r="J182" i="1" s="1"/>
  <c r="M181" i="1"/>
  <c r="D439" i="11"/>
  <c r="J439" i="11" s="1"/>
  <c r="M94" i="1" l="1"/>
  <c r="K95" i="1"/>
  <c r="M182" i="1"/>
  <c r="D183" i="1"/>
  <c r="J183" i="1" s="1"/>
  <c r="D440" i="11"/>
  <c r="J440" i="11" s="1"/>
  <c r="K96" i="1" l="1"/>
  <c r="M96" i="1" s="1"/>
  <c r="K97" i="1" s="1"/>
  <c r="M95" i="1"/>
  <c r="D184" i="1"/>
  <c r="J184" i="1" s="1"/>
  <c r="M183" i="1"/>
  <c r="D441" i="11"/>
  <c r="J441" i="11" s="1"/>
  <c r="K98" i="1" l="1"/>
  <c r="M98" i="1" s="1"/>
  <c r="M97" i="1"/>
  <c r="D185" i="1"/>
  <c r="J185" i="1" s="1"/>
  <c r="M184" i="1"/>
  <c r="D442" i="11"/>
  <c r="J442" i="11" s="1"/>
  <c r="D186" i="1" l="1"/>
  <c r="J186" i="1" s="1"/>
  <c r="M185" i="1"/>
  <c r="D443" i="11"/>
  <c r="J443" i="11" s="1"/>
  <c r="D187" i="1" l="1"/>
  <c r="J187" i="1" s="1"/>
  <c r="M186" i="1"/>
  <c r="D444" i="11"/>
  <c r="J444" i="11" s="1"/>
  <c r="D188" i="1" l="1"/>
  <c r="J188" i="1" s="1"/>
  <c r="M187" i="1"/>
  <c r="D445" i="11"/>
  <c r="J445" i="11" s="1"/>
  <c r="D189" i="1" l="1"/>
  <c r="J189" i="1" s="1"/>
  <c r="M188" i="1"/>
  <c r="D446" i="11"/>
  <c r="J446" i="11" s="1"/>
  <c r="D190" i="1" l="1"/>
  <c r="J190" i="1" s="1"/>
  <c r="M189" i="1"/>
  <c r="D447" i="11"/>
  <c r="J447" i="11" s="1"/>
  <c r="D191" i="1" l="1"/>
  <c r="J191" i="1" s="1"/>
  <c r="M190" i="1"/>
  <c r="D448" i="11"/>
  <c r="J448" i="11" s="1"/>
  <c r="D192" i="1" l="1"/>
  <c r="J192" i="1" s="1"/>
  <c r="M191" i="1"/>
  <c r="D449" i="11"/>
  <c r="J449" i="11" s="1"/>
  <c r="D193" i="1" l="1"/>
  <c r="J193" i="1" s="1"/>
  <c r="M192" i="1"/>
  <c r="D450" i="11"/>
  <c r="J450" i="11" s="1"/>
  <c r="D194" i="1" l="1"/>
  <c r="J194" i="1" s="1"/>
  <c r="M193" i="1"/>
  <c r="D451" i="11"/>
  <c r="J451" i="11" s="1"/>
  <c r="D195" i="1" l="1"/>
  <c r="J195" i="1" s="1"/>
  <c r="M194" i="1"/>
  <c r="D452" i="11"/>
  <c r="J452" i="11" s="1"/>
  <c r="D196" i="1" l="1"/>
  <c r="J196" i="1" s="1"/>
  <c r="M195" i="1"/>
  <c r="D453" i="11"/>
  <c r="J453" i="11" s="1"/>
  <c r="D197" i="1" l="1"/>
  <c r="J197" i="1" s="1"/>
  <c r="M196" i="1"/>
  <c r="D454" i="11"/>
  <c r="J454" i="11" s="1"/>
  <c r="K197" i="1" l="1"/>
  <c r="K198" i="1" s="1"/>
  <c r="D198" i="1"/>
  <c r="J198" i="1" s="1"/>
  <c r="D455" i="11"/>
  <c r="J455" i="11" s="1"/>
  <c r="K199" i="1" l="1"/>
  <c r="K200" i="1" s="1"/>
  <c r="K201" i="1" s="1"/>
  <c r="K202" i="1" s="1"/>
  <c r="M197" i="1"/>
  <c r="D199" i="1"/>
  <c r="J199" i="1" s="1"/>
  <c r="M198" i="1"/>
  <c r="D456" i="11"/>
  <c r="J456" i="11" s="1"/>
  <c r="D200" i="1" l="1"/>
  <c r="J200" i="1" s="1"/>
  <c r="M199" i="1"/>
  <c r="D457" i="11"/>
  <c r="J457" i="11" s="1"/>
  <c r="D201" i="1" l="1"/>
  <c r="J201" i="1" s="1"/>
  <c r="M200" i="1"/>
  <c r="D458" i="11"/>
  <c r="J458" i="11" s="1"/>
  <c r="D202" i="1" l="1"/>
  <c r="J202" i="1" s="1"/>
  <c r="M201" i="1"/>
  <c r="D459" i="11"/>
  <c r="J459" i="11" s="1"/>
  <c r="D203" i="1" l="1"/>
  <c r="J203" i="1" s="1"/>
  <c r="M202" i="1"/>
  <c r="D460" i="11"/>
  <c r="J460" i="11" s="1"/>
  <c r="K203" i="1" l="1"/>
  <c r="K204" i="1" s="1"/>
  <c r="D204" i="1"/>
  <c r="J204" i="1" s="1"/>
  <c r="D461" i="11"/>
  <c r="J461" i="11" s="1"/>
  <c r="K205" i="1" l="1"/>
  <c r="K206" i="1" s="1"/>
  <c r="K207" i="1" s="1"/>
  <c r="K208" i="1" s="1"/>
  <c r="K209" i="1" s="1"/>
  <c r="M203" i="1"/>
  <c r="D205" i="1"/>
  <c r="J205" i="1" s="1"/>
  <c r="M204" i="1"/>
  <c r="D462" i="11"/>
  <c r="J462" i="11" s="1"/>
  <c r="D206" i="1" l="1"/>
  <c r="J206" i="1" s="1"/>
  <c r="M205" i="1"/>
  <c r="D463" i="11"/>
  <c r="J463" i="11" s="1"/>
  <c r="D207" i="1" l="1"/>
  <c r="J207" i="1" s="1"/>
  <c r="M206" i="1"/>
  <c r="D464" i="11"/>
  <c r="J464" i="11" s="1"/>
  <c r="D208" i="1" l="1"/>
  <c r="J208" i="1" s="1"/>
  <c r="M207" i="1"/>
  <c r="D465" i="11"/>
  <c r="J465" i="11" s="1"/>
  <c r="D209" i="1" l="1"/>
  <c r="J209" i="1" s="1"/>
  <c r="M208" i="1"/>
  <c r="D466" i="11"/>
  <c r="J466" i="11" s="1"/>
  <c r="D210" i="1" l="1"/>
  <c r="J210" i="1" s="1"/>
  <c r="M209" i="1"/>
  <c r="D467" i="11"/>
  <c r="J467" i="11" s="1"/>
  <c r="D211" i="1" l="1"/>
  <c r="J211" i="1" s="1"/>
  <c r="K210" i="1"/>
  <c r="K211" i="1" s="1"/>
  <c r="D468" i="11"/>
  <c r="J468" i="11" s="1"/>
  <c r="K212" i="1" l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D212" i="1"/>
  <c r="J212" i="1" s="1"/>
  <c r="M211" i="1"/>
  <c r="M210" i="1"/>
  <c r="D469" i="11"/>
  <c r="J469" i="11" s="1"/>
  <c r="D213" i="1" l="1"/>
  <c r="J213" i="1" s="1"/>
  <c r="M212" i="1"/>
  <c r="D470" i="11"/>
  <c r="J470" i="11" s="1"/>
  <c r="D214" i="1" l="1"/>
  <c r="J214" i="1" s="1"/>
  <c r="M213" i="1"/>
  <c r="D471" i="11"/>
  <c r="J471" i="11" s="1"/>
  <c r="D215" i="1" l="1"/>
  <c r="J215" i="1" s="1"/>
  <c r="M214" i="1"/>
  <c r="D472" i="11"/>
  <c r="J472" i="11" s="1"/>
  <c r="D216" i="1" l="1"/>
  <c r="J216" i="1" s="1"/>
  <c r="M215" i="1"/>
  <c r="D473" i="11"/>
  <c r="J473" i="11" s="1"/>
  <c r="D217" i="1" l="1"/>
  <c r="J217" i="1" s="1"/>
  <c r="M216" i="1"/>
  <c r="D474" i="11"/>
  <c r="J474" i="11" s="1"/>
  <c r="D218" i="1" l="1"/>
  <c r="J218" i="1" s="1"/>
  <c r="M217" i="1"/>
  <c r="D475" i="11"/>
  <c r="J475" i="11" s="1"/>
  <c r="D219" i="1" l="1"/>
  <c r="J219" i="1" s="1"/>
  <c r="M218" i="1"/>
  <c r="D476" i="11"/>
  <c r="J476" i="11" s="1"/>
  <c r="D220" i="1" l="1"/>
  <c r="J220" i="1" s="1"/>
  <c r="M219" i="1"/>
  <c r="D477" i="11"/>
  <c r="J477" i="11" s="1"/>
  <c r="D221" i="1" l="1"/>
  <c r="J221" i="1" s="1"/>
  <c r="M220" i="1"/>
  <c r="D478" i="11"/>
  <c r="J478" i="11" s="1"/>
  <c r="D222" i="1" l="1"/>
  <c r="J222" i="1" s="1"/>
  <c r="M221" i="1"/>
  <c r="D479" i="11"/>
  <c r="J479" i="11" s="1"/>
  <c r="D223" i="1" l="1"/>
  <c r="J223" i="1" s="1"/>
  <c r="M222" i="1"/>
  <c r="D480" i="11"/>
  <c r="J480" i="11" s="1"/>
  <c r="D224" i="1" l="1"/>
  <c r="J224" i="1" s="1"/>
  <c r="M223" i="1"/>
  <c r="D481" i="11"/>
  <c r="J481" i="11" s="1"/>
  <c r="D225" i="1" l="1"/>
  <c r="J225" i="1" s="1"/>
  <c r="M224" i="1"/>
  <c r="D482" i="11"/>
  <c r="J482" i="11" s="1"/>
  <c r="D226" i="1" l="1"/>
  <c r="J226" i="1" s="1"/>
  <c r="M225" i="1"/>
  <c r="D483" i="11"/>
  <c r="J483" i="11" s="1"/>
  <c r="K226" i="1" l="1"/>
  <c r="K227" i="1" s="1"/>
  <c r="D227" i="1"/>
  <c r="J227" i="1" s="1"/>
  <c r="D484" i="11"/>
  <c r="J484" i="11" s="1"/>
  <c r="K228" i="1" l="1"/>
  <c r="K229" i="1" s="1"/>
  <c r="K230" i="1" s="1"/>
  <c r="K231" i="1" s="1"/>
  <c r="K232" i="1" s="1"/>
  <c r="M226" i="1"/>
  <c r="D228" i="1"/>
  <c r="J228" i="1" s="1"/>
  <c r="M227" i="1"/>
  <c r="D485" i="11"/>
  <c r="J485" i="11" s="1"/>
  <c r="D229" i="1" l="1"/>
  <c r="J229" i="1" s="1"/>
  <c r="M228" i="1"/>
  <c r="D486" i="11"/>
  <c r="J486" i="11" s="1"/>
  <c r="D230" i="1" l="1"/>
  <c r="J230" i="1" s="1"/>
  <c r="M229" i="1"/>
  <c r="D487" i="11"/>
  <c r="J487" i="11" s="1"/>
  <c r="D231" i="1" l="1"/>
  <c r="J231" i="1" s="1"/>
  <c r="M230" i="1"/>
  <c r="D488" i="11"/>
  <c r="J488" i="11" s="1"/>
  <c r="D232" i="1" l="1"/>
  <c r="J232" i="1" s="1"/>
  <c r="M231" i="1"/>
  <c r="D489" i="11"/>
  <c r="J489" i="11" s="1"/>
  <c r="D233" i="1" l="1"/>
  <c r="J233" i="1" s="1"/>
  <c r="M232" i="1"/>
  <c r="D490" i="11"/>
  <c r="J490" i="11" s="1"/>
  <c r="D234" i="1" l="1"/>
  <c r="J234" i="1" s="1"/>
  <c r="K233" i="1"/>
  <c r="K234" i="1" s="1"/>
  <c r="K235" i="1" s="1"/>
  <c r="K236" i="1" s="1"/>
  <c r="K237" i="1" s="1"/>
  <c r="K238" i="1" s="1"/>
  <c r="K239" i="1" s="1"/>
  <c r="D491" i="11"/>
  <c r="J491" i="11" s="1"/>
  <c r="D235" i="1" l="1"/>
  <c r="J235" i="1" s="1"/>
  <c r="M234" i="1"/>
  <c r="M233" i="1"/>
  <c r="D492" i="11"/>
  <c r="J492" i="11" s="1"/>
  <c r="D305" i="2"/>
  <c r="J305" i="2" s="1"/>
  <c r="M305" i="2" s="1"/>
  <c r="D306" i="2" l="1"/>
  <c r="J306" i="2" s="1"/>
  <c r="D236" i="1"/>
  <c r="J236" i="1" s="1"/>
  <c r="M235" i="1"/>
  <c r="D493" i="11"/>
  <c r="J493" i="11" s="1"/>
  <c r="D307" i="2" l="1"/>
  <c r="J307" i="2" s="1"/>
  <c r="M307" i="2" s="1"/>
  <c r="M306" i="2"/>
  <c r="D237" i="1"/>
  <c r="J237" i="1" s="1"/>
  <c r="M236" i="1"/>
  <c r="D494" i="11"/>
  <c r="J494" i="11" s="1"/>
  <c r="D308" i="2" l="1"/>
  <c r="J308" i="2" s="1"/>
  <c r="M308" i="2" s="1"/>
  <c r="M237" i="1"/>
  <c r="D238" i="1"/>
  <c r="J238" i="1" s="1"/>
  <c r="D495" i="11"/>
  <c r="J495" i="11" s="1"/>
  <c r="D309" i="2" l="1"/>
  <c r="J309" i="2" s="1"/>
  <c r="M309" i="2" s="1"/>
  <c r="D239" i="1"/>
  <c r="J239" i="1" s="1"/>
  <c r="M238" i="1"/>
  <c r="D496" i="11"/>
  <c r="J496" i="11" s="1"/>
  <c r="D310" i="2" l="1"/>
  <c r="J310" i="2" s="1"/>
  <c r="M310" i="2" s="1"/>
  <c r="D240" i="1"/>
  <c r="J240" i="1" s="1"/>
  <c r="D241" i="1" s="1"/>
  <c r="J241" i="1" s="1"/>
  <c r="M239" i="1"/>
  <c r="D497" i="11"/>
  <c r="J497" i="11" s="1"/>
  <c r="D311" i="2" l="1"/>
  <c r="J311" i="2" s="1"/>
  <c r="M311" i="2" s="1"/>
  <c r="D242" i="1"/>
  <c r="J242" i="1" s="1"/>
  <c r="K240" i="1"/>
  <c r="M240" i="1" s="1"/>
  <c r="K241" i="1" s="1"/>
  <c r="K242" i="1" s="1"/>
  <c r="K243" i="1" s="1"/>
  <c r="K244" i="1" s="1"/>
  <c r="D498" i="11"/>
  <c r="J498" i="11" s="1"/>
  <c r="D312" i="2" l="1"/>
  <c r="J312" i="2" s="1"/>
  <c r="M312" i="2" s="1"/>
  <c r="M241" i="1"/>
  <c r="D243" i="1"/>
  <c r="J243" i="1" s="1"/>
  <c r="M242" i="1"/>
  <c r="D499" i="11"/>
  <c r="J499" i="11" s="1"/>
  <c r="D244" i="1" l="1"/>
  <c r="J244" i="1" s="1"/>
  <c r="M243" i="1"/>
  <c r="D500" i="11"/>
  <c r="J500" i="11" s="1"/>
  <c r="D245" i="1" l="1"/>
  <c r="J245" i="1" s="1"/>
  <c r="M244" i="1"/>
  <c r="D501" i="11"/>
  <c r="J501" i="11" s="1"/>
  <c r="K245" i="1" l="1"/>
  <c r="K246" i="1" s="1"/>
  <c r="K247" i="1" s="1"/>
  <c r="K248" i="1" s="1"/>
  <c r="D246" i="1"/>
  <c r="J246" i="1" s="1"/>
  <c r="D502" i="11"/>
  <c r="J502" i="11" s="1"/>
  <c r="M245" i="1" l="1"/>
  <c r="D247" i="1"/>
  <c r="J247" i="1" s="1"/>
  <c r="M246" i="1"/>
  <c r="D248" i="1" l="1"/>
  <c r="J248" i="1" s="1"/>
  <c r="M247" i="1"/>
  <c r="D249" i="1" l="1"/>
  <c r="J249" i="1" s="1"/>
  <c r="M248" i="1"/>
  <c r="K249" i="1" l="1"/>
  <c r="K250" i="1" s="1"/>
  <c r="D250" i="1"/>
  <c r="J250" i="1" s="1"/>
  <c r="D251" i="1" s="1"/>
  <c r="J251" i="1" s="1"/>
  <c r="M249" i="1" l="1"/>
  <c r="M250" i="1"/>
  <c r="K251" i="1" s="1"/>
  <c r="K252" i="1" s="1"/>
  <c r="K253" i="1" s="1"/>
  <c r="K254" i="1" s="1"/>
  <c r="K255" i="1" s="1"/>
  <c r="K256" i="1" s="1"/>
  <c r="K257" i="1" s="1"/>
  <c r="K258" i="1" s="1"/>
  <c r="D252" i="1"/>
  <c r="J252" i="1" s="1"/>
  <c r="M251" i="1" l="1"/>
  <c r="M252" i="1"/>
  <c r="D253" i="1"/>
  <c r="J253" i="1" s="1"/>
  <c r="M253" i="1" l="1"/>
  <c r="D254" i="1"/>
  <c r="J254" i="1" s="1"/>
  <c r="M254" i="1" l="1"/>
  <c r="D255" i="1"/>
  <c r="J255" i="1" s="1"/>
  <c r="M255" i="1" l="1"/>
  <c r="D256" i="1"/>
  <c r="J256" i="1" s="1"/>
  <c r="M256" i="1" l="1"/>
  <c r="D257" i="1"/>
  <c r="J257" i="1" s="1"/>
  <c r="M257" i="1" l="1"/>
  <c r="D258" i="1"/>
  <c r="J258" i="1" s="1"/>
  <c r="D259" i="1" l="1"/>
  <c r="J259" i="1" s="1"/>
  <c r="M258" i="1"/>
  <c r="K259" i="1" l="1"/>
  <c r="K260" i="1" s="1"/>
  <c r="K261" i="1" s="1"/>
  <c r="K262" i="1" s="1"/>
  <c r="K263" i="1" s="1"/>
  <c r="K264" i="1" s="1"/>
  <c r="K265" i="1" s="1"/>
  <c r="K266" i="1" s="1"/>
  <c r="K267" i="1" s="1"/>
  <c r="K268" i="1" s="1"/>
  <c r="D260" i="1"/>
  <c r="J260" i="1" s="1"/>
  <c r="M259" i="1" l="1"/>
  <c r="M260" i="1"/>
  <c r="D261" i="1"/>
  <c r="J261" i="1" s="1"/>
  <c r="M261" i="1" l="1"/>
  <c r="D262" i="1"/>
  <c r="J262" i="1" s="1"/>
  <c r="M262" i="1" l="1"/>
  <c r="D263" i="1"/>
  <c r="J263" i="1" s="1"/>
  <c r="M263" i="1" l="1"/>
  <c r="D264" i="1"/>
  <c r="J264" i="1" s="1"/>
  <c r="M264" i="1" l="1"/>
  <c r="D265" i="1"/>
  <c r="J265" i="1" s="1"/>
  <c r="M265" i="1" l="1"/>
  <c r="D266" i="1"/>
  <c r="J266" i="1" s="1"/>
  <c r="M266" i="1" l="1"/>
  <c r="D267" i="1"/>
  <c r="J267" i="1" s="1"/>
  <c r="M267" i="1" l="1"/>
  <c r="D268" i="1"/>
  <c r="J268" i="1" s="1"/>
  <c r="D269" i="1" l="1"/>
  <c r="J269" i="1" s="1"/>
  <c r="M268" i="1"/>
  <c r="K269" i="1" l="1"/>
  <c r="K270" i="1" s="1"/>
  <c r="K271" i="1" s="1"/>
  <c r="D270" i="1"/>
  <c r="J270" i="1" s="1"/>
  <c r="M269" i="1" l="1"/>
  <c r="M270" i="1"/>
  <c r="D271" i="1"/>
  <c r="J271" i="1" s="1"/>
  <c r="D272" i="1" l="1"/>
  <c r="J272" i="1" s="1"/>
  <c r="D273" i="1" s="1"/>
  <c r="J273" i="1" s="1"/>
  <c r="M271" i="1"/>
  <c r="K272" i="1" l="1"/>
  <c r="M272" i="1" s="1"/>
  <c r="K273" i="1" s="1"/>
  <c r="K274" i="1" s="1"/>
  <c r="K275" i="1" s="1"/>
  <c r="K276" i="1" s="1"/>
  <c r="K277" i="1" s="1"/>
  <c r="D274" i="1"/>
  <c r="J274" i="1" s="1"/>
  <c r="M273" i="1" l="1"/>
  <c r="M274" i="1"/>
  <c r="D275" i="1"/>
  <c r="J275" i="1" s="1"/>
  <c r="M275" i="1" l="1"/>
  <c r="D276" i="1"/>
  <c r="J276" i="1" s="1"/>
  <c r="M276" i="1" l="1"/>
  <c r="D277" i="1"/>
  <c r="J277" i="1" s="1"/>
  <c r="M277" i="1" s="1"/>
  <c r="D278" i="1" l="1"/>
  <c r="J278" i="1" s="1"/>
  <c r="K278" i="1" l="1"/>
  <c r="K279" i="1" s="1"/>
  <c r="K280" i="1" s="1"/>
  <c r="K281" i="1" s="1"/>
  <c r="D279" i="1"/>
  <c r="J279" i="1" s="1"/>
  <c r="M278" i="1" l="1"/>
  <c r="M279" i="1"/>
  <c r="D280" i="1"/>
  <c r="J280" i="1" s="1"/>
  <c r="M280" i="1" l="1"/>
  <c r="D281" i="1"/>
  <c r="J281" i="1" s="1"/>
  <c r="D282" i="1" l="1"/>
  <c r="J282" i="1" s="1"/>
  <c r="M281" i="1"/>
  <c r="K282" i="1" l="1"/>
  <c r="K283" i="1" s="1"/>
  <c r="D283" i="1"/>
  <c r="J283" i="1" s="1"/>
  <c r="D284" i="1" s="1"/>
  <c r="J284" i="1" s="1"/>
  <c r="M282" i="1" l="1"/>
  <c r="D285" i="1"/>
  <c r="J285" i="1" s="1"/>
  <c r="M283" i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M285" i="1" l="1"/>
  <c r="D286" i="1"/>
  <c r="J286" i="1" s="1"/>
  <c r="M284" i="1"/>
  <c r="M286" i="1" l="1"/>
  <c r="D287" i="1"/>
  <c r="J287" i="1" s="1"/>
  <c r="M287" i="1" l="1"/>
  <c r="D288" i="1"/>
  <c r="J288" i="1" s="1"/>
  <c r="M288" i="1" l="1"/>
  <c r="D289" i="1"/>
  <c r="J289" i="1" s="1"/>
  <c r="M289" i="1" l="1"/>
  <c r="D290" i="1"/>
  <c r="J290" i="1" s="1"/>
  <c r="M290" i="1" l="1"/>
  <c r="D291" i="1"/>
  <c r="J291" i="1" s="1"/>
  <c r="M291" i="1" s="1"/>
  <c r="D292" i="1" l="1"/>
  <c r="J292" i="1" s="1"/>
  <c r="M292" i="1" s="1"/>
  <c r="D293" i="1" l="1"/>
  <c r="J293" i="1" s="1"/>
  <c r="M293" i="1" l="1"/>
  <c r="D294" i="1"/>
  <c r="J294" i="1" s="1"/>
  <c r="D295" i="1" l="1"/>
  <c r="J295" i="1" s="1"/>
  <c r="M294" i="1"/>
  <c r="K295" i="1" l="1"/>
  <c r="K296" i="1" s="1"/>
  <c r="K297" i="1" s="1"/>
  <c r="K298" i="1" s="1"/>
  <c r="D296" i="1"/>
  <c r="J296" i="1" s="1"/>
  <c r="M295" i="1" l="1"/>
  <c r="M296" i="1"/>
  <c r="D297" i="1"/>
  <c r="J297" i="1" s="1"/>
  <c r="M297" i="1" l="1"/>
  <c r="D298" i="1"/>
  <c r="J298" i="1" s="1"/>
  <c r="J316" i="2"/>
  <c r="M316" i="2" s="1"/>
  <c r="D299" i="1" l="1"/>
  <c r="J299" i="1" s="1"/>
  <c r="M298" i="1"/>
  <c r="D317" i="2"/>
  <c r="J317" i="2" s="1"/>
  <c r="M317" i="2" s="1"/>
  <c r="K299" i="1" l="1"/>
  <c r="K300" i="1" s="1"/>
  <c r="D300" i="1"/>
  <c r="J300" i="1" s="1"/>
  <c r="D301" i="1" s="1"/>
  <c r="J301" i="1" s="1"/>
  <c r="D302" i="1" s="1"/>
  <c r="J302" i="1" s="1"/>
  <c r="D318" i="2"/>
  <c r="J318" i="2" s="1"/>
  <c r="D319" i="2" l="1"/>
  <c r="J319" i="2" s="1"/>
  <c r="M318" i="2"/>
  <c r="K319" i="2"/>
  <c r="K320" i="2" s="1"/>
  <c r="M299" i="1"/>
  <c r="D320" i="2"/>
  <c r="J320" i="2" s="1"/>
  <c r="D321" i="2" s="1"/>
  <c r="J321" i="2" s="1"/>
  <c r="D303" i="1"/>
  <c r="J303" i="1" s="1"/>
  <c r="M300" i="1"/>
  <c r="K301" i="1" s="1"/>
  <c r="M301" i="1" s="1"/>
  <c r="K302" i="1" s="1"/>
  <c r="K303" i="1" s="1"/>
  <c r="K304" i="1" s="1"/>
  <c r="M319" i="2" l="1"/>
  <c r="M320" i="2"/>
  <c r="K321" i="2"/>
  <c r="K322" i="2" s="1"/>
  <c r="K323" i="2" s="1"/>
  <c r="K324" i="2" s="1"/>
  <c r="K325" i="2" s="1"/>
  <c r="K326" i="2" s="1"/>
  <c r="K158" i="10" s="1"/>
  <c r="M303" i="1"/>
  <c r="D304" i="1"/>
  <c r="J304" i="1" s="1"/>
  <c r="D305" i="1" s="1"/>
  <c r="J305" i="1" s="1"/>
  <c r="M302" i="1"/>
  <c r="D322" i="2"/>
  <c r="J322" i="2" s="1"/>
  <c r="M321" i="2" l="1"/>
  <c r="M322" i="2"/>
  <c r="D306" i="1"/>
  <c r="J306" i="1" s="1"/>
  <c r="M304" i="1"/>
  <c r="K305" i="1" s="1"/>
  <c r="K306" i="1" s="1"/>
  <c r="K307" i="1" s="1"/>
  <c r="K308" i="1" s="1"/>
  <c r="K159" i="10"/>
  <c r="D323" i="2"/>
  <c r="J323" i="2" s="1"/>
  <c r="M323" i="2" s="1"/>
  <c r="M306" i="1" l="1"/>
  <c r="D307" i="1"/>
  <c r="J307" i="1" s="1"/>
  <c r="M305" i="1"/>
  <c r="K160" i="10"/>
  <c r="D324" i="2"/>
  <c r="J324" i="2" s="1"/>
  <c r="M324" i="2" s="1"/>
  <c r="M307" i="1" l="1"/>
  <c r="D308" i="1"/>
  <c r="J308" i="1" s="1"/>
  <c r="M160" i="10"/>
  <c r="K161" i="10"/>
  <c r="D325" i="2"/>
  <c r="J325" i="2" s="1"/>
  <c r="M325" i="2" s="1"/>
  <c r="D309" i="1" l="1"/>
  <c r="J309" i="1" s="1"/>
  <c r="M308" i="1"/>
  <c r="M161" i="10"/>
  <c r="K162" i="10"/>
  <c r="D326" i="2"/>
  <c r="J326" i="2" s="1"/>
  <c r="M326" i="2" s="1"/>
  <c r="K309" i="1" l="1"/>
  <c r="K310" i="1" s="1"/>
  <c r="K311" i="1" s="1"/>
  <c r="D310" i="1"/>
  <c r="J310" i="1" s="1"/>
  <c r="K163" i="10"/>
  <c r="M163" i="10" s="1"/>
  <c r="K164" i="10" s="1"/>
  <c r="M162" i="10"/>
  <c r="D327" i="2"/>
  <c r="J327" i="2" s="1"/>
  <c r="K165" i="10" l="1"/>
  <c r="M309" i="1"/>
  <c r="M310" i="1"/>
  <c r="D311" i="1"/>
  <c r="J311" i="1" s="1"/>
  <c r="K327" i="2"/>
  <c r="K328" i="2" s="1"/>
  <c r="D328" i="2"/>
  <c r="J328" i="2" s="1"/>
  <c r="M327" i="2" l="1"/>
  <c r="K166" i="10"/>
  <c r="M165" i="10"/>
  <c r="D312" i="1"/>
  <c r="J312" i="1" s="1"/>
  <c r="M311" i="1"/>
  <c r="M328" i="2"/>
  <c r="K329" i="2"/>
  <c r="D329" i="2"/>
  <c r="J329" i="2" s="1"/>
  <c r="K167" i="10" l="1"/>
  <c r="M166" i="10"/>
  <c r="K312" i="1"/>
  <c r="K313" i="1" s="1"/>
  <c r="K314" i="1" s="1"/>
  <c r="D313" i="1"/>
  <c r="J313" i="1" s="1"/>
  <c r="M329" i="2"/>
  <c r="K330" i="2"/>
  <c r="D330" i="2"/>
  <c r="J330" i="2" s="1"/>
  <c r="K331" i="2" l="1"/>
  <c r="K332" i="2" s="1"/>
  <c r="K333" i="2" s="1"/>
  <c r="K168" i="10"/>
  <c r="M168" i="10" s="1"/>
  <c r="M167" i="10"/>
  <c r="M312" i="1"/>
  <c r="M313" i="1"/>
  <c r="D314" i="1"/>
  <c r="J314" i="1" s="1"/>
  <c r="M330" i="2"/>
  <c r="K334" i="2"/>
  <c r="D331" i="2"/>
  <c r="J331" i="2" s="1"/>
  <c r="M331" i="2" s="1"/>
  <c r="J315" i="1" l="1"/>
  <c r="M314" i="1"/>
  <c r="D332" i="2"/>
  <c r="J332" i="2" s="1"/>
  <c r="M332" i="2" s="1"/>
  <c r="K315" i="1" l="1"/>
  <c r="D316" i="1"/>
  <c r="J316" i="1" s="1"/>
  <c r="D333" i="2"/>
  <c r="J333" i="2" s="1"/>
  <c r="M333" i="2" s="1"/>
  <c r="D317" i="1" l="1"/>
  <c r="J317" i="1" s="1"/>
  <c r="K316" i="1"/>
  <c r="K317" i="1" s="1"/>
  <c r="D334" i="2"/>
  <c r="J334" i="2" s="1"/>
  <c r="M334" i="2" s="1"/>
  <c r="K318" i="1" l="1"/>
  <c r="M316" i="1"/>
  <c r="D318" i="1"/>
  <c r="J318" i="1" s="1"/>
  <c r="D319" i="1" s="1"/>
  <c r="J319" i="1" s="1"/>
  <c r="M317" i="1"/>
  <c r="D335" i="2"/>
  <c r="J335" i="2" s="1"/>
  <c r="K335" i="2" l="1"/>
  <c r="M335" i="2"/>
  <c r="D320" i="1"/>
  <c r="J320" i="1" s="1"/>
  <c r="M318" i="1"/>
  <c r="K319" i="1" s="1"/>
  <c r="K320" i="1" s="1"/>
  <c r="K336" i="2"/>
  <c r="D336" i="2"/>
  <c r="J336" i="2" s="1"/>
  <c r="K321" i="1" l="1"/>
  <c r="M320" i="1"/>
  <c r="D321" i="1"/>
  <c r="J321" i="1" s="1"/>
  <c r="D322" i="1" s="1"/>
  <c r="J322" i="1" s="1"/>
  <c r="M319" i="1"/>
  <c r="M336" i="2"/>
  <c r="K337" i="2"/>
  <c r="K338" i="2" s="1"/>
  <c r="D337" i="2"/>
  <c r="J337" i="2" s="1"/>
  <c r="M337" i="2" l="1"/>
  <c r="D323" i="1"/>
  <c r="J323" i="1" s="1"/>
  <c r="M321" i="1"/>
  <c r="K322" i="1" s="1"/>
  <c r="K323" i="1" s="1"/>
  <c r="D338" i="2"/>
  <c r="J338" i="2" s="1"/>
  <c r="M338" i="2" s="1"/>
  <c r="K324" i="1" l="1"/>
  <c r="M323" i="1"/>
  <c r="D324" i="1"/>
  <c r="J324" i="1" s="1"/>
  <c r="D325" i="1" s="1"/>
  <c r="J325" i="1" s="1"/>
  <c r="D326" i="1" s="1"/>
  <c r="J326" i="1" s="1"/>
  <c r="M322" i="1"/>
  <c r="D339" i="2"/>
  <c r="J339" i="2" s="1"/>
  <c r="L339" i="2" l="1"/>
  <c r="K339" i="2" s="1"/>
  <c r="M339" i="2"/>
  <c r="K340" i="2"/>
  <c r="K341" i="2" s="1"/>
  <c r="D327" i="1"/>
  <c r="J327" i="1" s="1"/>
  <c r="M324" i="1"/>
  <c r="K325" i="1" s="1"/>
  <c r="M325" i="1" s="1"/>
  <c r="K326" i="1" s="1"/>
  <c r="K327" i="1" s="1"/>
  <c r="D340" i="2"/>
  <c r="J340" i="2" s="1"/>
  <c r="K328" i="1" l="1"/>
  <c r="K329" i="1" s="1"/>
  <c r="K330" i="1" s="1"/>
  <c r="K331" i="1" s="1"/>
  <c r="K332" i="1" s="1"/>
  <c r="K333" i="1" s="1"/>
  <c r="K334" i="1" s="1"/>
  <c r="M340" i="2"/>
  <c r="M327" i="1"/>
  <c r="D328" i="1"/>
  <c r="J328" i="1" s="1"/>
  <c r="M326" i="1"/>
  <c r="D341" i="2"/>
  <c r="J341" i="2" s="1"/>
  <c r="M341" i="2" s="1"/>
  <c r="M328" i="1" l="1"/>
  <c r="D329" i="1"/>
  <c r="J329" i="1" s="1"/>
  <c r="D342" i="2"/>
  <c r="J342" i="2" s="1"/>
  <c r="K342" i="2" l="1"/>
  <c r="K343" i="2" s="1"/>
  <c r="M329" i="1"/>
  <c r="D330" i="1"/>
  <c r="J330" i="1" s="1"/>
  <c r="D343" i="2"/>
  <c r="J343" i="2" s="1"/>
  <c r="J269" i="7"/>
  <c r="M269" i="7" s="1"/>
  <c r="J344" i="2" l="1"/>
  <c r="K344" i="2" s="1"/>
  <c r="K345" i="2" s="1"/>
  <c r="K346" i="2" s="1"/>
  <c r="M343" i="2"/>
  <c r="M342" i="2"/>
  <c r="M330" i="1"/>
  <c r="D331" i="1"/>
  <c r="J331" i="1" s="1"/>
  <c r="D270" i="7"/>
  <c r="J270" i="7" s="1"/>
  <c r="J271" i="7" l="1"/>
  <c r="D272" i="7"/>
  <c r="J272" i="7" s="1"/>
  <c r="K271" i="7"/>
  <c r="K272" i="7" s="1"/>
  <c r="M272" i="7" s="1"/>
  <c r="K270" i="7"/>
  <c r="M270" i="7" s="1"/>
  <c r="M331" i="1"/>
  <c r="D332" i="1"/>
  <c r="J332" i="1" s="1"/>
  <c r="K347" i="2"/>
  <c r="M332" i="1" l="1"/>
  <c r="D333" i="1"/>
  <c r="J333" i="1" s="1"/>
  <c r="M333" i="1" l="1"/>
  <c r="D334" i="1"/>
  <c r="J334" i="1" s="1"/>
  <c r="J188" i="3"/>
  <c r="K188" i="3" s="1"/>
  <c r="D335" i="1" l="1"/>
  <c r="J335" i="1" s="1"/>
  <c r="M334" i="1"/>
  <c r="D189" i="3"/>
  <c r="J189" i="3" s="1"/>
  <c r="K189" i="3" l="1"/>
  <c r="K190" i="3" s="1"/>
  <c r="K335" i="1"/>
  <c r="K336" i="1" s="1"/>
  <c r="D336" i="1"/>
  <c r="J336" i="1" s="1"/>
  <c r="D190" i="3"/>
  <c r="J190" i="3" s="1"/>
  <c r="D191" i="3" s="1"/>
  <c r="J191" i="3" s="1"/>
  <c r="K337" i="1" l="1"/>
  <c r="K338" i="1" s="1"/>
  <c r="K339" i="1" s="1"/>
  <c r="K340" i="1" s="1"/>
  <c r="D192" i="3"/>
  <c r="J192" i="3" s="1"/>
  <c r="M190" i="3"/>
  <c r="K191" i="3"/>
  <c r="K192" i="3" s="1"/>
  <c r="K193" i="3" s="1"/>
  <c r="M335" i="1"/>
  <c r="M336" i="1"/>
  <c r="D337" i="1"/>
  <c r="J337" i="1" s="1"/>
  <c r="D193" i="3" l="1"/>
  <c r="J193" i="3" s="1"/>
  <c r="M192" i="3"/>
  <c r="M191" i="3"/>
  <c r="M337" i="1"/>
  <c r="D338" i="1"/>
  <c r="J338" i="1" s="1"/>
  <c r="D194" i="3" l="1"/>
  <c r="J194" i="3" s="1"/>
  <c r="M193" i="3"/>
  <c r="M338" i="1"/>
  <c r="D339" i="1"/>
  <c r="J339" i="1" s="1"/>
  <c r="K194" i="3" l="1"/>
  <c r="M339" i="1"/>
  <c r="D340" i="1"/>
  <c r="J340" i="1" s="1"/>
  <c r="D341" i="1" l="1"/>
  <c r="J341" i="1" s="1"/>
  <c r="M340" i="1"/>
  <c r="K341" i="1" l="1"/>
  <c r="K342" i="1" s="1"/>
  <c r="D342" i="1"/>
  <c r="J342" i="1" s="1"/>
  <c r="D343" i="1" s="1"/>
  <c r="J343" i="1" s="1"/>
  <c r="M341" i="1" l="1"/>
  <c r="D344" i="1"/>
  <c r="J344" i="1" s="1"/>
  <c r="J345" i="1" s="1"/>
  <c r="M342" i="1"/>
  <c r="K343" i="1" s="1"/>
  <c r="K344" i="1" s="1"/>
  <c r="M344" i="1" l="1"/>
  <c r="D346" i="1"/>
  <c r="J346" i="1" s="1"/>
  <c r="K345" i="1"/>
  <c r="K346" i="1" s="1"/>
  <c r="M343" i="1"/>
  <c r="K347" i="1" l="1"/>
  <c r="K348" i="1"/>
  <c r="D347" i="1"/>
  <c r="J347" i="1" s="1"/>
  <c r="D348" i="1" s="1"/>
  <c r="J348" i="1" s="1"/>
  <c r="D349" i="1" s="1"/>
  <c r="J349" i="1" s="1"/>
  <c r="M346" i="1"/>
  <c r="D350" i="1" l="1"/>
  <c r="J350" i="1" s="1"/>
  <c r="M348" i="1"/>
  <c r="K349" i="1" s="1"/>
  <c r="K350" i="1" s="1"/>
  <c r="M347" i="1"/>
  <c r="K351" i="1" l="1"/>
  <c r="M349" i="1"/>
  <c r="M350" i="1"/>
  <c r="D351" i="1"/>
  <c r="J351" i="1" s="1"/>
  <c r="D345" i="2"/>
  <c r="J345" i="2" s="1"/>
  <c r="M345" i="2" s="1"/>
  <c r="M351" i="1" l="1"/>
  <c r="D352" i="1"/>
  <c r="J352" i="1" s="1"/>
  <c r="D346" i="2"/>
  <c r="J346" i="2" s="1"/>
  <c r="M346" i="2" s="1"/>
  <c r="K352" i="1" l="1"/>
  <c r="K353" i="1" s="1"/>
  <c r="K354" i="1" s="1"/>
  <c r="D353" i="1"/>
  <c r="J353" i="1" s="1"/>
  <c r="D347" i="2"/>
  <c r="J347" i="2" s="1"/>
  <c r="M353" i="1" l="1"/>
  <c r="K355" i="1"/>
  <c r="K356" i="1" s="1"/>
  <c r="K357" i="1" s="1"/>
  <c r="K358" i="1" s="1"/>
  <c r="M352" i="1"/>
  <c r="D354" i="1"/>
  <c r="J354" i="1" s="1"/>
  <c r="D348" i="2"/>
  <c r="J348" i="2" s="1"/>
  <c r="M347" i="2"/>
  <c r="K348" i="2" l="1"/>
  <c r="M348" i="2" s="1"/>
  <c r="M354" i="1"/>
  <c r="D355" i="1"/>
  <c r="J355" i="1" s="1"/>
  <c r="D349" i="2"/>
  <c r="J349" i="2" s="1"/>
  <c r="M355" i="1" l="1"/>
  <c r="D356" i="1"/>
  <c r="J356" i="1" s="1"/>
  <c r="K349" i="2"/>
  <c r="K350" i="2" s="1"/>
  <c r="K351" i="2" s="1"/>
  <c r="K352" i="2" s="1"/>
  <c r="K353" i="2" s="1"/>
  <c r="K354" i="2" s="1"/>
  <c r="K355" i="2" s="1"/>
  <c r="K356" i="2" s="1"/>
  <c r="K357" i="2" s="1"/>
  <c r="K358" i="2" s="1"/>
  <c r="D350" i="2"/>
  <c r="J350" i="2" s="1"/>
  <c r="M350" i="2" l="1"/>
  <c r="M349" i="2"/>
  <c r="M356" i="1"/>
  <c r="D357" i="1"/>
  <c r="J357" i="1" s="1"/>
  <c r="D351" i="2"/>
  <c r="J351" i="2" s="1"/>
  <c r="M351" i="2" s="1"/>
  <c r="M357" i="1" l="1"/>
  <c r="D358" i="1"/>
  <c r="J358" i="1" s="1"/>
  <c r="D352" i="2"/>
  <c r="J352" i="2" s="1"/>
  <c r="M352" i="2" s="1"/>
  <c r="M358" i="1" l="1"/>
  <c r="D359" i="1"/>
  <c r="J359" i="1" s="1"/>
  <c r="D353" i="2"/>
  <c r="J353" i="2" s="1"/>
  <c r="M353" i="2" s="1"/>
  <c r="D360" i="1" l="1"/>
  <c r="J360" i="1" s="1"/>
  <c r="K359" i="1"/>
  <c r="K360" i="1" s="1"/>
  <c r="D354" i="2"/>
  <c r="J354" i="2" s="1"/>
  <c r="M354" i="2" s="1"/>
  <c r="M360" i="1" l="1"/>
  <c r="M359" i="1"/>
  <c r="D361" i="1"/>
  <c r="J361" i="1" s="1"/>
  <c r="D355" i="2"/>
  <c r="J355" i="2" s="1"/>
  <c r="M355" i="2" s="1"/>
  <c r="J367" i="2"/>
  <c r="D368" i="2" l="1"/>
  <c r="J368" i="2" s="1"/>
  <c r="K367" i="2"/>
  <c r="K368" i="2" s="1"/>
  <c r="D362" i="1"/>
  <c r="J362" i="1" s="1"/>
  <c r="K361" i="1"/>
  <c r="K362" i="1" s="1"/>
  <c r="K363" i="1" s="1"/>
  <c r="D356" i="2"/>
  <c r="J356" i="2" s="1"/>
  <c r="M356" i="2" s="1"/>
  <c r="D369" i="2" l="1"/>
  <c r="J369" i="2" s="1"/>
  <c r="M368" i="2"/>
  <c r="M361" i="1"/>
  <c r="K369" i="2"/>
  <c r="M362" i="1"/>
  <c r="D363" i="1"/>
  <c r="J363" i="1" s="1"/>
  <c r="D364" i="1" s="1"/>
  <c r="J364" i="1" s="1"/>
  <c r="D357" i="2"/>
  <c r="J357" i="2" s="1"/>
  <c r="M357" i="2" s="1"/>
  <c r="D370" i="2" l="1"/>
  <c r="J370" i="2" s="1"/>
  <c r="D371" i="2" s="1"/>
  <c r="J371" i="2" s="1"/>
  <c r="M369" i="2"/>
  <c r="K370" i="2"/>
  <c r="D365" i="1"/>
  <c r="J365" i="1" s="1"/>
  <c r="M363" i="1"/>
  <c r="K364" i="1" s="1"/>
  <c r="K365" i="1" s="1"/>
  <c r="D358" i="2"/>
  <c r="J358" i="2" s="1"/>
  <c r="M358" i="2" s="1"/>
  <c r="M370" i="2" l="1"/>
  <c r="D372" i="2"/>
  <c r="J372" i="2" s="1"/>
  <c r="K371" i="2"/>
  <c r="K372" i="2" s="1"/>
  <c r="D366" i="1"/>
  <c r="J366" i="1" s="1"/>
  <c r="M365" i="1"/>
  <c r="K366" i="1"/>
  <c r="K367" i="1" s="1"/>
  <c r="D367" i="1"/>
  <c r="J367" i="1" s="1"/>
  <c r="D368" i="1" s="1"/>
  <c r="J368" i="1" s="1"/>
  <c r="M364" i="1"/>
  <c r="J359" i="2"/>
  <c r="J373" i="2" l="1"/>
  <c r="M372" i="2"/>
  <c r="D360" i="2"/>
  <c r="J360" i="2" s="1"/>
  <c r="K359" i="2"/>
  <c r="K360" i="2" s="1"/>
  <c r="M366" i="1"/>
  <c r="D369" i="1"/>
  <c r="J369" i="1" s="1"/>
  <c r="D370" i="1" s="1"/>
  <c r="J370" i="1" s="1"/>
  <c r="M367" i="1"/>
  <c r="K368" i="1" s="1"/>
  <c r="K369" i="1" s="1"/>
  <c r="K361" i="2" l="1"/>
  <c r="D374" i="2"/>
  <c r="J374" i="2" s="1"/>
  <c r="K373" i="2"/>
  <c r="K374" i="2" s="1"/>
  <c r="D361" i="2"/>
  <c r="J361" i="2" s="1"/>
  <c r="M360" i="2"/>
  <c r="M369" i="1"/>
  <c r="K370" i="1" s="1"/>
  <c r="K371" i="1" s="1"/>
  <c r="D371" i="1"/>
  <c r="J371" i="1" s="1"/>
  <c r="M368" i="1"/>
  <c r="D362" i="2" l="1"/>
  <c r="J362" i="2" s="1"/>
  <c r="M361" i="2"/>
  <c r="K375" i="2"/>
  <c r="K376" i="2" s="1"/>
  <c r="K377" i="2" s="1"/>
  <c r="K378" i="2" s="1"/>
  <c r="D375" i="2"/>
  <c r="J375" i="2" s="1"/>
  <c r="M374" i="2"/>
  <c r="J372" i="1"/>
  <c r="D373" i="1" s="1"/>
  <c r="J373" i="1" s="1"/>
  <c r="D374" i="1" s="1"/>
  <c r="J374" i="1" s="1"/>
  <c r="M371" i="1"/>
  <c r="D363" i="2"/>
  <c r="J363" i="2" s="1"/>
  <c r="K362" i="2"/>
  <c r="K363" i="2" s="1"/>
  <c r="K364" i="2" s="1"/>
  <c r="M370" i="1"/>
  <c r="K372" i="1" l="1"/>
  <c r="K373" i="1" s="1"/>
  <c r="M373" i="1" s="1"/>
  <c r="K374" i="1" s="1"/>
  <c r="K375" i="1" s="1"/>
  <c r="D376" i="2"/>
  <c r="J376" i="2" s="1"/>
  <c r="M375" i="2"/>
  <c r="M363" i="2"/>
  <c r="D364" i="2"/>
  <c r="J364" i="2" s="1"/>
  <c r="D365" i="2" s="1"/>
  <c r="J365" i="2" s="1"/>
  <c r="D375" i="1"/>
  <c r="J375" i="1" s="1"/>
  <c r="D376" i="1" s="1"/>
  <c r="J376" i="1" s="1"/>
  <c r="D377" i="2" l="1"/>
  <c r="J377" i="2" s="1"/>
  <c r="M376" i="2"/>
  <c r="M364" i="2"/>
  <c r="D366" i="2"/>
  <c r="J366" i="2" s="1"/>
  <c r="K365" i="2"/>
  <c r="K366" i="2" s="1"/>
  <c r="M374" i="1"/>
  <c r="M375" i="1"/>
  <c r="K376" i="1" s="1"/>
  <c r="K377" i="1" s="1"/>
  <c r="D377" i="1"/>
  <c r="J377" i="1" s="1"/>
  <c r="D378" i="1" s="1"/>
  <c r="J378" i="1" s="1"/>
  <c r="D378" i="2" l="1"/>
  <c r="J378" i="2" s="1"/>
  <c r="M377" i="2"/>
  <c r="M366" i="2"/>
  <c r="M376" i="1"/>
  <c r="D379" i="1"/>
  <c r="J379" i="1" s="1"/>
  <c r="M377" i="1"/>
  <c r="K378" i="1" s="1"/>
  <c r="K379" i="1" s="1"/>
  <c r="K380" i="1" s="1"/>
  <c r="M378" i="2" l="1"/>
  <c r="D379" i="2"/>
  <c r="J379" i="2" s="1"/>
  <c r="M378" i="1"/>
  <c r="D380" i="1"/>
  <c r="J380" i="1" s="1"/>
  <c r="J381" i="1" s="1"/>
  <c r="M379" i="1"/>
  <c r="D380" i="2" l="1"/>
  <c r="J380" i="2" s="1"/>
  <c r="K379" i="2"/>
  <c r="K380" i="2" s="1"/>
  <c r="K381" i="2" s="1"/>
  <c r="K382" i="2" s="1"/>
  <c r="K383" i="2" s="1"/>
  <c r="K384" i="2" s="1"/>
  <c r="D382" i="1"/>
  <c r="J382" i="1" s="1"/>
  <c r="D383" i="1" s="1"/>
  <c r="J383" i="1" s="1"/>
  <c r="D384" i="1" s="1"/>
  <c r="J384" i="1" s="1"/>
  <c r="D385" i="1" s="1"/>
  <c r="J385" i="1" s="1"/>
  <c r="K381" i="1"/>
  <c r="K382" i="1" s="1"/>
  <c r="M380" i="1"/>
  <c r="M380" i="2" l="1"/>
  <c r="D381" i="2"/>
  <c r="J381" i="2" s="1"/>
  <c r="M379" i="2"/>
  <c r="K385" i="2"/>
  <c r="M382" i="1"/>
  <c r="K383" i="1"/>
  <c r="D386" i="1"/>
  <c r="J386" i="1" s="1"/>
  <c r="M381" i="2" l="1"/>
  <c r="D382" i="2"/>
  <c r="J382" i="2" s="1"/>
  <c r="K386" i="2"/>
  <c r="D387" i="1"/>
  <c r="J387" i="1" s="1"/>
  <c r="D388" i="1" s="1"/>
  <c r="J388" i="1" s="1"/>
  <c r="M383" i="1"/>
  <c r="K384" i="1"/>
  <c r="M384" i="1" l="1"/>
  <c r="K385" i="1" s="1"/>
  <c r="M382" i="2"/>
  <c r="D383" i="2"/>
  <c r="J383" i="2" s="1"/>
  <c r="K387" i="2"/>
  <c r="K386" i="1"/>
  <c r="M385" i="1"/>
  <c r="D389" i="1"/>
  <c r="J389" i="1" s="1"/>
  <c r="M383" i="2" l="1"/>
  <c r="D384" i="2"/>
  <c r="J384" i="2" s="1"/>
  <c r="K388" i="2"/>
  <c r="D390" i="1"/>
  <c r="J390" i="1" s="1"/>
  <c r="K387" i="1"/>
  <c r="M386" i="1"/>
  <c r="M387" i="1" l="1"/>
  <c r="K388" i="1" s="1"/>
  <c r="M384" i="2"/>
  <c r="D385" i="2"/>
  <c r="J385" i="2" s="1"/>
  <c r="D391" i="1"/>
  <c r="J391" i="1" s="1"/>
  <c r="D392" i="1" s="1"/>
  <c r="J392" i="1" s="1"/>
  <c r="K389" i="2"/>
  <c r="K389" i="1"/>
  <c r="M388" i="1"/>
  <c r="M385" i="2" l="1"/>
  <c r="D386" i="2"/>
  <c r="J386" i="2" s="1"/>
  <c r="D393" i="1"/>
  <c r="J393" i="1" s="1"/>
  <c r="D394" i="1" s="1"/>
  <c r="J394" i="1" s="1"/>
  <c r="D395" i="1" s="1"/>
  <c r="J395" i="1" s="1"/>
  <c r="K390" i="2"/>
  <c r="K390" i="1"/>
  <c r="M389" i="1"/>
  <c r="M386" i="2" l="1"/>
  <c r="D387" i="2"/>
  <c r="J387" i="2" s="1"/>
  <c r="M390" i="1"/>
  <c r="K391" i="1" s="1"/>
  <c r="K391" i="2"/>
  <c r="D396" i="1"/>
  <c r="J396" i="1" s="1"/>
  <c r="K392" i="1" l="1"/>
  <c r="M392" i="1" s="1"/>
  <c r="K393" i="1" s="1"/>
  <c r="M391" i="1"/>
  <c r="M387" i="2"/>
  <c r="D388" i="2"/>
  <c r="J388" i="2" s="1"/>
  <c r="K392" i="2"/>
  <c r="D397" i="1"/>
  <c r="J397" i="1" s="1"/>
  <c r="M388" i="2" l="1"/>
  <c r="D389" i="2"/>
  <c r="J389" i="2" s="1"/>
  <c r="M393" i="1"/>
  <c r="K394" i="1"/>
  <c r="K393" i="2"/>
  <c r="D398" i="1"/>
  <c r="J398" i="1" s="1"/>
  <c r="M394" i="1" l="1"/>
  <c r="K395" i="1" s="1"/>
  <c r="M389" i="2"/>
  <c r="D390" i="2"/>
  <c r="J390" i="2" s="1"/>
  <c r="D399" i="1"/>
  <c r="J399" i="1" s="1"/>
  <c r="D400" i="1" s="1"/>
  <c r="J400" i="1" s="1"/>
  <c r="D401" i="1" s="1"/>
  <c r="J401" i="1" s="1"/>
  <c r="K394" i="2"/>
  <c r="M395" i="1" l="1"/>
  <c r="K396" i="1"/>
  <c r="M396" i="1" s="1"/>
  <c r="K397" i="1" s="1"/>
  <c r="K398" i="1" s="1"/>
  <c r="M398" i="1" s="1"/>
  <c r="K399" i="1" s="1"/>
  <c r="K400" i="1" s="1"/>
  <c r="M400" i="1" s="1"/>
  <c r="K401" i="1" s="1"/>
  <c r="K402" i="1" s="1"/>
  <c r="M390" i="2"/>
  <c r="D391" i="2"/>
  <c r="J391" i="2" s="1"/>
  <c r="K395" i="2"/>
  <c r="D402" i="1"/>
  <c r="J402" i="1" s="1"/>
  <c r="M397" i="1" l="1"/>
  <c r="M399" i="1"/>
  <c r="M391" i="2"/>
  <c r="D392" i="2"/>
  <c r="J392" i="2" s="1"/>
  <c r="D403" i="1"/>
  <c r="J403" i="1" s="1"/>
  <c r="K403" i="1" s="1"/>
  <c r="K404" i="1" s="1"/>
  <c r="M402" i="1"/>
  <c r="K396" i="2"/>
  <c r="M401" i="1"/>
  <c r="D404" i="1" l="1"/>
  <c r="J404" i="1" s="1"/>
  <c r="D405" i="1" s="1"/>
  <c r="J405" i="1" s="1"/>
  <c r="D406" i="1" s="1"/>
  <c r="J406" i="1" s="1"/>
  <c r="D407" i="1" s="1"/>
  <c r="J407" i="1" s="1"/>
  <c r="D393" i="2"/>
  <c r="J393" i="2" s="1"/>
  <c r="M392" i="2"/>
  <c r="J403" i="2"/>
  <c r="K403" i="2" s="1"/>
  <c r="K404" i="2" s="1"/>
  <c r="K405" i="1" l="1"/>
  <c r="K406" i="1" s="1"/>
  <c r="M404" i="1"/>
  <c r="D394" i="2"/>
  <c r="J394" i="2" s="1"/>
  <c r="M393" i="2"/>
  <c r="D408" i="1"/>
  <c r="J408" i="1" s="1"/>
  <c r="K407" i="1"/>
  <c r="K408" i="1" s="1"/>
  <c r="D404" i="2"/>
  <c r="J404" i="2" s="1"/>
  <c r="D405" i="2" s="1"/>
  <c r="J405" i="2" s="1"/>
  <c r="M406" i="1" l="1"/>
  <c r="D395" i="2"/>
  <c r="J395" i="2" s="1"/>
  <c r="M394" i="2"/>
  <c r="D406" i="2"/>
  <c r="J406" i="2" s="1"/>
  <c r="D407" i="2" s="1"/>
  <c r="J407" i="2" s="1"/>
  <c r="K407" i="2" s="1"/>
  <c r="K408" i="2" s="1"/>
  <c r="M404" i="2"/>
  <c r="K405" i="2" s="1"/>
  <c r="K406" i="2" s="1"/>
  <c r="D409" i="1"/>
  <c r="J409" i="1" s="1"/>
  <c r="M408" i="1"/>
  <c r="M395" i="2" l="1"/>
  <c r="D396" i="2"/>
  <c r="J396" i="2" s="1"/>
  <c r="M405" i="2"/>
  <c r="M406" i="2"/>
  <c r="K409" i="1"/>
  <c r="K410" i="1" s="1"/>
  <c r="D410" i="1"/>
  <c r="J410" i="1" s="1"/>
  <c r="K409" i="2"/>
  <c r="K410" i="2" s="1"/>
  <c r="D408" i="2"/>
  <c r="J408" i="2" s="1"/>
  <c r="M408" i="2" s="1"/>
  <c r="M396" i="2" l="1"/>
  <c r="D397" i="2"/>
  <c r="J397" i="2" s="1"/>
  <c r="D411" i="1"/>
  <c r="J411" i="1" s="1"/>
  <c r="M410" i="1"/>
  <c r="M409" i="1"/>
  <c r="D412" i="1"/>
  <c r="J412" i="1" s="1"/>
  <c r="K411" i="1"/>
  <c r="K412" i="1" s="1"/>
  <c r="D409" i="2"/>
  <c r="J409" i="2" s="1"/>
  <c r="M409" i="2" s="1"/>
  <c r="D398" i="2" l="1"/>
  <c r="J398" i="2" s="1"/>
  <c r="K397" i="2"/>
  <c r="K398" i="2" s="1"/>
  <c r="K399" i="2" s="1"/>
  <c r="K400" i="2" s="1"/>
  <c r="K401" i="2" s="1"/>
  <c r="K402" i="2" s="1"/>
  <c r="D413" i="1"/>
  <c r="J413" i="1" s="1"/>
  <c r="M412" i="1"/>
  <c r="M411" i="1"/>
  <c r="D414" i="1"/>
  <c r="J414" i="1" s="1"/>
  <c r="D415" i="1" s="1"/>
  <c r="J415" i="1" s="1"/>
  <c r="K413" i="1"/>
  <c r="K414" i="1" s="1"/>
  <c r="D410" i="2"/>
  <c r="J410" i="2" s="1"/>
  <c r="M410" i="2" s="1"/>
  <c r="M414" i="1" l="1"/>
  <c r="K415" i="1" s="1"/>
  <c r="K416" i="1" s="1"/>
  <c r="M398" i="2"/>
  <c r="D399" i="2"/>
  <c r="J399" i="2" s="1"/>
  <c r="M397" i="2"/>
  <c r="M415" i="1"/>
  <c r="D411" i="2"/>
  <c r="J411" i="2" s="1"/>
  <c r="M399" i="2" l="1"/>
  <c r="D400" i="2"/>
  <c r="J400" i="2" s="1"/>
  <c r="D412" i="2"/>
  <c r="J412" i="2" s="1"/>
  <c r="K411" i="2"/>
  <c r="M411" i="2" s="1"/>
  <c r="M400" i="2" l="1"/>
  <c r="D401" i="2"/>
  <c r="J401" i="2" s="1"/>
  <c r="K412" i="2"/>
  <c r="K413" i="2" s="1"/>
  <c r="D413" i="2"/>
  <c r="J413" i="2" s="1"/>
  <c r="M413" i="2" l="1"/>
  <c r="M401" i="2"/>
  <c r="D402" i="2"/>
  <c r="J402" i="2" s="1"/>
  <c r="M402" i="2" s="1"/>
  <c r="M412" i="2"/>
  <c r="D414" i="2"/>
  <c r="J414" i="2" s="1"/>
  <c r="D415" i="2" l="1"/>
  <c r="J415" i="2" s="1"/>
  <c r="K414" i="2"/>
  <c r="K415" i="2" s="1"/>
  <c r="K416" i="2" s="1"/>
  <c r="K417" i="2" s="1"/>
  <c r="M415" i="2" l="1"/>
  <c r="M414" i="2"/>
  <c r="D416" i="2"/>
  <c r="J416" i="2" s="1"/>
  <c r="M416" i="2" s="1"/>
  <c r="D417" i="2" l="1"/>
  <c r="J417" i="2" s="1"/>
  <c r="D418" i="2" l="1"/>
  <c r="J418" i="2" s="1"/>
  <c r="M417" i="2"/>
  <c r="K418" i="2" l="1"/>
  <c r="K419" i="2" s="1"/>
  <c r="D419" i="2"/>
  <c r="J419" i="2" s="1"/>
  <c r="M418" i="2" l="1"/>
  <c r="D420" i="2"/>
  <c r="J420" i="2" s="1"/>
  <c r="M419" i="2"/>
  <c r="K420" i="2" l="1"/>
  <c r="M420" i="2" s="1"/>
  <c r="D421" i="2"/>
  <c r="J421" i="2" s="1"/>
  <c r="K421" i="2" l="1"/>
  <c r="K422" i="2" s="1"/>
  <c r="K423" i="2" s="1"/>
  <c r="D422" i="2"/>
  <c r="J422" i="2" s="1"/>
  <c r="M422" i="2" l="1"/>
  <c r="M421" i="2"/>
  <c r="D423" i="2"/>
  <c r="J423" i="2" s="1"/>
  <c r="M423" i="2" s="1"/>
  <c r="D424" i="2" l="1"/>
  <c r="J424" i="2" s="1"/>
  <c r="K424" i="2" l="1"/>
  <c r="K425" i="2" s="1"/>
  <c r="D425" i="2"/>
  <c r="J425" i="2" s="1"/>
  <c r="M424" i="2" l="1"/>
  <c r="D426" i="2"/>
  <c r="J426" i="2" s="1"/>
  <c r="M425" i="2"/>
  <c r="K426" i="2" l="1"/>
  <c r="M426" i="2" s="1"/>
  <c r="D427" i="2"/>
  <c r="J427" i="2" s="1"/>
  <c r="K427" i="2" l="1"/>
  <c r="K428" i="2" s="1"/>
  <c r="D428" i="2"/>
  <c r="J428" i="2" s="1"/>
  <c r="M428" i="2" l="1"/>
  <c r="M427" i="2"/>
  <c r="J430" i="2"/>
  <c r="D431" i="2" l="1"/>
  <c r="J431" i="2" s="1"/>
  <c r="M431" i="2" s="1"/>
  <c r="M430" i="2"/>
  <c r="D432" i="2" l="1"/>
  <c r="J432" i="2" s="1"/>
  <c r="M432" i="2" s="1"/>
  <c r="D433" i="2" l="1"/>
  <c r="J433" i="2" s="1"/>
  <c r="M433" i="2" s="1"/>
  <c r="D434" i="2" l="1"/>
  <c r="J434" i="2" s="1"/>
  <c r="M434" i="2" s="1"/>
  <c r="D435" i="2" l="1"/>
  <c r="J435" i="2" s="1"/>
  <c r="M435" i="2" s="1"/>
  <c r="D436" i="2" l="1"/>
  <c r="J436" i="2" s="1"/>
  <c r="M436" i="2" s="1"/>
  <c r="D437" i="2" l="1"/>
  <c r="J437" i="2" s="1"/>
  <c r="M437" i="2" s="1"/>
  <c r="D438" i="2" l="1"/>
  <c r="J438" i="2" s="1"/>
  <c r="M438" i="2" s="1"/>
  <c r="D439" i="2" l="1"/>
  <c r="J439" i="2" s="1"/>
  <c r="M439" i="2" s="1"/>
  <c r="D440" i="2" l="1"/>
  <c r="J440" i="2" s="1"/>
  <c r="M440" i="2" s="1"/>
  <c r="D441" i="2" l="1"/>
  <c r="J441" i="2" s="1"/>
  <c r="M441" i="2" s="1"/>
  <c r="D442" i="2" l="1"/>
  <c r="J442" i="2" s="1"/>
  <c r="M442" i="2" s="1"/>
  <c r="D443" i="2" l="1"/>
  <c r="J443" i="2" s="1"/>
  <c r="M443" i="2" s="1"/>
  <c r="D444" i="2" l="1"/>
  <c r="J444" i="2" s="1"/>
  <c r="M444" i="2" s="1"/>
  <c r="D445" i="2" l="1"/>
  <c r="J445" i="2" s="1"/>
  <c r="M445" i="2" s="1"/>
  <c r="D446" i="2" l="1"/>
  <c r="J446" i="2" s="1"/>
  <c r="D447" i="2" l="1"/>
  <c r="J447" i="2" s="1"/>
  <c r="M447" i="2" s="1"/>
  <c r="M446" i="2"/>
  <c r="D448" i="2" l="1"/>
  <c r="J448" i="2" s="1"/>
  <c r="M448" i="2" s="1"/>
  <c r="D449" i="2" l="1"/>
  <c r="J449" i="2" s="1"/>
  <c r="M449" i="2" s="1"/>
  <c r="D450" i="2" l="1"/>
  <c r="J450" i="2" s="1"/>
  <c r="D451" i="2" l="1"/>
  <c r="J451" i="2" s="1"/>
  <c r="M451" i="2" s="1"/>
  <c r="M450" i="2"/>
  <c r="J457" i="2"/>
  <c r="D458" i="2" l="1"/>
  <c r="J458" i="2" s="1"/>
  <c r="K457" i="2"/>
  <c r="K458" i="2" s="1"/>
  <c r="D452" i="2"/>
  <c r="J452" i="2" s="1"/>
  <c r="M452" i="2" s="1"/>
  <c r="D459" i="2" l="1"/>
  <c r="M458" i="2"/>
  <c r="D453" i="2"/>
  <c r="J453" i="2" s="1"/>
  <c r="M453" i="2" s="1"/>
  <c r="J459" i="2"/>
  <c r="D460" i="2" l="1"/>
  <c r="J460" i="2" s="1"/>
  <c r="K459" i="2"/>
  <c r="K460" i="2" s="1"/>
  <c r="D454" i="2"/>
  <c r="J454" i="2" s="1"/>
  <c r="M454" i="2" s="1"/>
  <c r="D463" i="1" l="1"/>
  <c r="J463" i="1" s="1"/>
  <c r="D464" i="1" s="1"/>
  <c r="J464" i="1" s="1"/>
  <c r="D465" i="1" s="1"/>
  <c r="J465" i="1" s="1"/>
  <c r="D466" i="1" s="1"/>
  <c r="J466" i="1" s="1"/>
  <c r="M460" i="2"/>
  <c r="D455" i="2"/>
  <c r="J455" i="2" s="1"/>
  <c r="M455" i="2" s="1"/>
  <c r="D416" i="1"/>
  <c r="J416" i="1" s="1"/>
  <c r="K463" i="1" l="1"/>
  <c r="K464" i="1" s="1"/>
  <c r="D456" i="2"/>
  <c r="J456" i="2" s="1"/>
  <c r="M464" i="1"/>
  <c r="K465" i="1" s="1"/>
  <c r="M465" i="1" s="1"/>
  <c r="K466" i="1" s="1"/>
  <c r="K467" i="1" s="1"/>
  <c r="K468" i="1" s="1"/>
  <c r="D417" i="1"/>
  <c r="J417" i="1" s="1"/>
  <c r="D418" i="1" s="1"/>
  <c r="J418" i="1" s="1"/>
  <c r="M416" i="1"/>
  <c r="D467" i="1"/>
  <c r="J467" i="1" s="1"/>
  <c r="K456" i="2" l="1"/>
  <c r="M456" i="2" s="1"/>
  <c r="K417" i="1"/>
  <c r="K418" i="1" s="1"/>
  <c r="M466" i="1"/>
  <c r="D468" i="1"/>
  <c r="J468" i="1" s="1"/>
  <c r="M467" i="1"/>
  <c r="D419" i="1"/>
  <c r="J419" i="1" s="1"/>
  <c r="M418" i="1" l="1"/>
  <c r="M417" i="1"/>
  <c r="K419" i="1"/>
  <c r="K420" i="1" s="1"/>
  <c r="D469" i="1"/>
  <c r="J469" i="1" s="1"/>
  <c r="M468" i="1"/>
  <c r="D420" i="1"/>
  <c r="J420" i="1" s="1"/>
  <c r="M420" i="1" l="1"/>
  <c r="K469" i="1"/>
  <c r="K470" i="1" s="1"/>
  <c r="M419" i="1"/>
  <c r="D470" i="1"/>
  <c r="J470" i="1" s="1"/>
  <c r="D471" i="1" s="1"/>
  <c r="J471" i="1" s="1"/>
  <c r="D421" i="1"/>
  <c r="J421" i="1" s="1"/>
  <c r="M469" i="1" l="1"/>
  <c r="K421" i="1"/>
  <c r="K422" i="1" s="1"/>
  <c r="D472" i="1"/>
  <c r="J472" i="1" s="1"/>
  <c r="D473" i="1" s="1"/>
  <c r="J473" i="1" s="1"/>
  <c r="M470" i="1"/>
  <c r="K471" i="1" s="1"/>
  <c r="K472" i="1" s="1"/>
  <c r="M472" i="1" s="1"/>
  <c r="K473" i="1" s="1"/>
  <c r="K474" i="1" s="1"/>
  <c r="D422" i="1"/>
  <c r="J422" i="1" s="1"/>
  <c r="D423" i="1" l="1"/>
  <c r="J423" i="1" s="1"/>
  <c r="M422" i="1"/>
  <c r="D424" i="1"/>
  <c r="J424" i="1" s="1"/>
  <c r="D425" i="1" s="1"/>
  <c r="J425" i="1" s="1"/>
  <c r="K423" i="1"/>
  <c r="K424" i="1" s="1"/>
  <c r="M421" i="1"/>
  <c r="M471" i="1"/>
  <c r="D474" i="1"/>
  <c r="J474" i="1" s="1"/>
  <c r="D475" i="1" s="1"/>
  <c r="J475" i="1" s="1"/>
  <c r="M473" i="1"/>
  <c r="M424" i="1" l="1"/>
  <c r="K425" i="1" s="1"/>
  <c r="K426" i="1" s="1"/>
  <c r="D426" i="1"/>
  <c r="J426" i="1" s="1"/>
  <c r="D476" i="1"/>
  <c r="J476" i="1" s="1"/>
  <c r="D477" i="1" s="1"/>
  <c r="J477" i="1" s="1"/>
  <c r="M474" i="1"/>
  <c r="K475" i="1" s="1"/>
  <c r="K476" i="1" s="1"/>
  <c r="D427" i="1" l="1"/>
  <c r="J427" i="1" s="1"/>
  <c r="M426" i="1"/>
  <c r="M425" i="1"/>
  <c r="D428" i="1"/>
  <c r="J428" i="1" s="1"/>
  <c r="D429" i="1" s="1"/>
  <c r="J429" i="1" s="1"/>
  <c r="K427" i="1"/>
  <c r="K428" i="1" s="1"/>
  <c r="M476" i="1"/>
  <c r="K477" i="1" s="1"/>
  <c r="K478" i="1" s="1"/>
  <c r="M475" i="1"/>
  <c r="D478" i="1"/>
  <c r="J478" i="1" s="1"/>
  <c r="D479" i="1" l="1"/>
  <c r="J479" i="1" s="1"/>
  <c r="M478" i="1"/>
  <c r="M428" i="1"/>
  <c r="K429" i="1" s="1"/>
  <c r="K430" i="1" s="1"/>
  <c r="M427" i="1"/>
  <c r="D430" i="1"/>
  <c r="J430" i="1" s="1"/>
  <c r="M477" i="1"/>
  <c r="D480" i="1"/>
  <c r="J480" i="1" s="1"/>
  <c r="D481" i="1" s="1"/>
  <c r="J481" i="1" s="1"/>
  <c r="K479" i="1"/>
  <c r="K480" i="1" s="1"/>
  <c r="D431" i="1" l="1"/>
  <c r="J431" i="1" s="1"/>
  <c r="M430" i="1"/>
  <c r="M480" i="1"/>
  <c r="K481" i="1" s="1"/>
  <c r="K482" i="1" s="1"/>
  <c r="M429" i="1"/>
  <c r="D432" i="1"/>
  <c r="J432" i="1" s="1"/>
  <c r="K431" i="1"/>
  <c r="K432" i="1" s="1"/>
  <c r="M479" i="1"/>
  <c r="D482" i="1"/>
  <c r="J482" i="1" s="1"/>
  <c r="D483" i="1" s="1"/>
  <c r="J483" i="1" s="1"/>
  <c r="D433" i="1" l="1"/>
  <c r="J433" i="1" s="1"/>
  <c r="M432" i="1"/>
  <c r="M481" i="1"/>
  <c r="K433" i="1"/>
  <c r="K434" i="1" s="1"/>
  <c r="M431" i="1"/>
  <c r="D434" i="1"/>
  <c r="J434" i="1" s="1"/>
  <c r="D435" i="1" s="1"/>
  <c r="J435" i="1" s="1"/>
  <c r="D484" i="1"/>
  <c r="J484" i="1" s="1"/>
  <c r="D485" i="1" s="1"/>
  <c r="J485" i="1" s="1"/>
  <c r="M482" i="1"/>
  <c r="K483" i="1" s="1"/>
  <c r="K484" i="1" s="1"/>
  <c r="M484" i="1" s="1"/>
  <c r="K485" i="1" l="1"/>
  <c r="K486" i="1" s="1"/>
  <c r="M433" i="1"/>
  <c r="D436" i="1"/>
  <c r="J436" i="1" s="1"/>
  <c r="M434" i="1"/>
  <c r="K435" i="1" s="1"/>
  <c r="K436" i="1" s="1"/>
  <c r="M483" i="1"/>
  <c r="D486" i="1"/>
  <c r="J486" i="1" s="1"/>
  <c r="M485" i="1"/>
  <c r="D487" i="1" l="1"/>
  <c r="J487" i="1" s="1"/>
  <c r="M486" i="1"/>
  <c r="M436" i="1"/>
  <c r="M435" i="1"/>
  <c r="D437" i="1"/>
  <c r="J437" i="1" s="1"/>
  <c r="K437" i="1"/>
  <c r="K438" i="1" s="1"/>
  <c r="D488" i="1"/>
  <c r="J488" i="1" s="1"/>
  <c r="K487" i="1"/>
  <c r="K488" i="1" s="1"/>
  <c r="M437" i="1" l="1"/>
  <c r="D489" i="1"/>
  <c r="J489" i="1" s="1"/>
  <c r="M488" i="1"/>
  <c r="D438" i="1"/>
  <c r="J438" i="1" s="1"/>
  <c r="K489" i="1"/>
  <c r="K490" i="1" s="1"/>
  <c r="M487" i="1"/>
  <c r="D490" i="1"/>
  <c r="J490" i="1" s="1"/>
  <c r="D439" i="1" l="1"/>
  <c r="J439" i="1" s="1"/>
  <c r="D440" i="1" s="1"/>
  <c r="J440" i="1" s="1"/>
  <c r="D441" i="1" s="1"/>
  <c r="J441" i="1" s="1"/>
  <c r="M438" i="1"/>
  <c r="K439" i="1"/>
  <c r="M439" i="1" s="1"/>
  <c r="K440" i="1" s="1"/>
  <c r="K441" i="1" s="1"/>
  <c r="K442" i="1" s="1"/>
  <c r="M489" i="1"/>
  <c r="M490" i="1"/>
  <c r="M441" i="1" l="1"/>
  <c r="D442" i="1"/>
  <c r="J442" i="1" s="1"/>
  <c r="M440" i="1"/>
  <c r="D443" i="1" l="1"/>
  <c r="J443" i="1" s="1"/>
  <c r="M442" i="1"/>
  <c r="D444" i="1"/>
  <c r="J444" i="1" s="1"/>
  <c r="K443" i="1"/>
  <c r="K444" i="1" s="1"/>
  <c r="D445" i="1" l="1"/>
  <c r="J445" i="1" s="1"/>
  <c r="M444" i="1"/>
  <c r="K445" i="1"/>
  <c r="K446" i="1" s="1"/>
  <c r="D446" i="1"/>
  <c r="J446" i="1" s="1"/>
  <c r="M443" i="1"/>
  <c r="D447" i="1" l="1"/>
  <c r="J447" i="1" s="1"/>
  <c r="M446" i="1"/>
  <c r="M445" i="1"/>
  <c r="D448" i="1"/>
  <c r="J448" i="1" s="1"/>
  <c r="K447" i="1"/>
  <c r="K448" i="1" s="1"/>
  <c r="D449" i="1" l="1"/>
  <c r="J449" i="1" s="1"/>
  <c r="M448" i="1"/>
  <c r="K449" i="1"/>
  <c r="K450" i="1" s="1"/>
  <c r="D450" i="1"/>
  <c r="J450" i="1" s="1"/>
  <c r="D451" i="1" s="1"/>
  <c r="J451" i="1" s="1"/>
  <c r="D452" i="1" s="1"/>
  <c r="J452" i="1" s="1"/>
  <c r="M447" i="1"/>
  <c r="M449" i="1" l="1"/>
  <c r="M450" i="1"/>
  <c r="K451" i="1" s="1"/>
  <c r="K452" i="1" s="1"/>
  <c r="M452" i="1" s="1"/>
  <c r="D453" i="1"/>
  <c r="J453" i="1" s="1"/>
  <c r="K453" i="1" l="1"/>
  <c r="K454" i="1" s="1"/>
  <c r="M451" i="1"/>
  <c r="D454" i="1"/>
  <c r="J454" i="1" s="1"/>
  <c r="M454" i="1" l="1"/>
  <c r="M453" i="1"/>
  <c r="D455" i="1"/>
  <c r="J455" i="1" s="1"/>
  <c r="K455" i="1" l="1"/>
  <c r="K456" i="1" s="1"/>
  <c r="D456" i="1"/>
  <c r="J456" i="1" s="1"/>
  <c r="J459" i="1" s="1"/>
  <c r="K459" i="1" s="1"/>
  <c r="K460" i="1" s="1"/>
  <c r="J177" i="10"/>
  <c r="M177" i="10" s="1"/>
  <c r="M456" i="1" l="1"/>
  <c r="M455" i="1"/>
  <c r="D178" i="10"/>
  <c r="J178" i="10" s="1"/>
  <c r="M178" i="10" s="1"/>
  <c r="D179" i="10" l="1"/>
  <c r="J179" i="10" s="1"/>
  <c r="J180" i="10" l="1"/>
  <c r="M179" i="10"/>
  <c r="D181" i="10" l="1"/>
  <c r="J181" i="10" s="1"/>
  <c r="D182" i="10" s="1"/>
  <c r="K180" i="10"/>
  <c r="K181" i="10" s="1"/>
  <c r="M181" i="10" s="1"/>
  <c r="J278" i="3"/>
  <c r="D279" i="3" l="1"/>
  <c r="J279" i="3" s="1"/>
  <c r="K278" i="3"/>
  <c r="D280" i="3" l="1"/>
  <c r="J280" i="3" s="1"/>
  <c r="K279" i="3"/>
  <c r="K280" i="3" s="1"/>
  <c r="K281" i="3" s="1"/>
  <c r="K282" i="3" s="1"/>
  <c r="K283" i="3" s="1"/>
  <c r="K284" i="3" s="1"/>
  <c r="D281" i="3" l="1"/>
  <c r="J281" i="3" s="1"/>
  <c r="M280" i="3"/>
  <c r="D282" i="3" l="1"/>
  <c r="J282" i="3" s="1"/>
  <c r="M281" i="3"/>
  <c r="D283" i="3" l="1"/>
  <c r="J283" i="3" s="1"/>
  <c r="M282" i="3"/>
  <c r="J318" i="7"/>
  <c r="K318" i="7" s="1"/>
  <c r="D284" i="3" l="1"/>
  <c r="J284" i="3" s="1"/>
  <c r="M284" i="3" s="1"/>
  <c r="M283" i="3"/>
  <c r="D319" i="7"/>
  <c r="J319" i="7" s="1"/>
  <c r="K319" i="7" l="1"/>
  <c r="M319" i="7"/>
  <c r="J285" i="3"/>
  <c r="K285" i="3" s="1"/>
  <c r="D320" i="7"/>
  <c r="J320" i="7" s="1"/>
  <c r="K320" i="7" l="1"/>
  <c r="K321" i="7" s="1"/>
  <c r="K322" i="7" s="1"/>
  <c r="D286" i="3"/>
  <c r="J286" i="3" s="1"/>
  <c r="D321" i="7"/>
  <c r="J321" i="7" s="1"/>
  <c r="D322" i="7" s="1"/>
  <c r="M320" i="7" l="1"/>
  <c r="D287" i="3"/>
  <c r="J287" i="3" s="1"/>
  <c r="K286" i="3"/>
  <c r="K287" i="3" s="1"/>
  <c r="K288" i="3" s="1"/>
  <c r="K289" i="3" s="1"/>
  <c r="K290" i="3" s="1"/>
  <c r="K291" i="3" s="1"/>
  <c r="M321" i="7"/>
  <c r="K323" i="7"/>
  <c r="D288" i="3"/>
  <c r="J288" i="3" s="1"/>
  <c r="D289" i="3" l="1"/>
  <c r="M288" i="3"/>
  <c r="J322" i="7"/>
  <c r="M322" i="7" s="1"/>
  <c r="D323" i="7" l="1"/>
  <c r="J323" i="7" s="1"/>
  <c r="D324" i="7" l="1"/>
  <c r="M323" i="7"/>
  <c r="J289" i="3"/>
  <c r="D290" i="3" l="1"/>
  <c r="M289" i="3"/>
  <c r="J324" i="7"/>
  <c r="M324" i="7" s="1"/>
  <c r="D325" i="7" l="1"/>
  <c r="J325" i="7" s="1"/>
  <c r="D326" i="7" l="1"/>
  <c r="J326" i="7" s="1"/>
  <c r="M326" i="7" s="1"/>
  <c r="M325" i="7"/>
  <c r="D327" i="7" l="1"/>
  <c r="J290" i="3"/>
  <c r="D291" i="3" l="1"/>
  <c r="M290" i="3"/>
  <c r="J327" i="7"/>
  <c r="D328" i="7" l="1"/>
  <c r="J328" i="7" s="1"/>
  <c r="M328" i="7" s="1"/>
  <c r="M327" i="7"/>
  <c r="J291" i="3"/>
  <c r="M291" i="3" s="1"/>
  <c r="D329" i="7" l="1"/>
  <c r="J329" i="7" s="1"/>
  <c r="M329" i="7" s="1"/>
  <c r="J292" i="3"/>
  <c r="D293" i="3" l="1"/>
  <c r="K292" i="3"/>
  <c r="K293" i="3" s="1"/>
  <c r="J293" i="3"/>
  <c r="D294" i="3" s="1"/>
  <c r="M293" i="3" l="1"/>
  <c r="J294" i="3"/>
  <c r="K294" i="3" l="1"/>
  <c r="D295" i="3"/>
  <c r="J295" i="3" s="1"/>
  <c r="K295" i="3" l="1"/>
  <c r="J296" i="3"/>
  <c r="D297" i="3" l="1"/>
  <c r="K296" i="3"/>
  <c r="K297" i="3" s="1"/>
  <c r="K298" i="3" s="1"/>
  <c r="J297" i="3"/>
  <c r="D298" i="3" l="1"/>
  <c r="M297" i="3"/>
  <c r="J298" i="3"/>
  <c r="M298" i="3" s="1"/>
  <c r="J299" i="3" l="1"/>
  <c r="D300" i="3" l="1"/>
  <c r="J300" i="3" s="1"/>
  <c r="K299" i="3"/>
  <c r="K300" i="3" s="1"/>
  <c r="M300" i="3" s="1"/>
  <c r="J301" i="3"/>
  <c r="D302" i="3" l="1"/>
  <c r="K301" i="3"/>
  <c r="K302" i="3" s="1"/>
  <c r="J302" i="3"/>
  <c r="D303" i="3" s="1"/>
  <c r="M302" i="3" l="1"/>
  <c r="J303" i="3"/>
  <c r="D304" i="3" l="1"/>
  <c r="K303" i="3"/>
  <c r="J304" i="3"/>
  <c r="K304" i="3" l="1"/>
  <c r="K305" i="3" s="1"/>
  <c r="D305" i="3"/>
  <c r="J182" i="10"/>
  <c r="K182" i="10" l="1"/>
  <c r="D183" i="10"/>
  <c r="J183" i="10" s="1"/>
  <c r="K183" i="10" l="1"/>
  <c r="D184" i="10"/>
  <c r="J184" i="10" s="1"/>
  <c r="K184" i="10" l="1"/>
  <c r="D185" i="10"/>
  <c r="J185" i="10" s="1"/>
  <c r="K185" i="10" l="1"/>
  <c r="K186" i="10" s="1"/>
  <c r="K187" i="10" s="1"/>
  <c r="K188" i="10" s="1"/>
  <c r="K189" i="10" s="1"/>
  <c r="K190" i="10" s="1"/>
  <c r="K191" i="10" s="1"/>
  <c r="K192" i="10" s="1"/>
  <c r="K193" i="10" s="1"/>
  <c r="K194" i="10" s="1"/>
  <c r="K195" i="10" s="1"/>
  <c r="K196" i="10" s="1"/>
  <c r="K197" i="10" s="1"/>
  <c r="K198" i="10" s="1"/>
  <c r="K199" i="10" s="1"/>
  <c r="K200" i="10" s="1"/>
  <c r="K201" i="10" s="1"/>
  <c r="K202" i="10" s="1"/>
  <c r="K203" i="10" s="1"/>
  <c r="K204" i="10" s="1"/>
  <c r="K205" i="10" s="1"/>
  <c r="K206" i="10" s="1"/>
  <c r="K207" i="10" s="1"/>
  <c r="K208" i="10" s="1"/>
  <c r="K209" i="10" s="1"/>
  <c r="K210" i="10" s="1"/>
  <c r="D186" i="10"/>
  <c r="J186" i="10" s="1"/>
  <c r="M186" i="10" s="1"/>
  <c r="D187" i="10" l="1"/>
  <c r="J187" i="10" s="1"/>
  <c r="M187" i="10" s="1"/>
  <c r="D188" i="10" l="1"/>
  <c r="J188" i="10" s="1"/>
  <c r="M188" i="10" s="1"/>
  <c r="D189" i="10" l="1"/>
  <c r="J189" i="10" s="1"/>
  <c r="M189" i="10" s="1"/>
  <c r="D190" i="10" l="1"/>
  <c r="J190" i="10" s="1"/>
  <c r="M190" i="10" s="1"/>
  <c r="D191" i="10" l="1"/>
  <c r="J191" i="10" s="1"/>
  <c r="M191" i="10" s="1"/>
  <c r="D192" i="10" l="1"/>
  <c r="J192" i="10" s="1"/>
  <c r="M192" i="10" s="1"/>
  <c r="D193" i="10" l="1"/>
  <c r="J193" i="10" s="1"/>
  <c r="M193" i="10" s="1"/>
  <c r="D194" i="10" l="1"/>
  <c r="J194" i="10" s="1"/>
  <c r="M194" i="10" s="1"/>
  <c r="D195" i="10" l="1"/>
  <c r="J195" i="10" s="1"/>
  <c r="M195" i="10" s="1"/>
  <c r="D196" i="10" l="1"/>
  <c r="J196" i="10" s="1"/>
  <c r="M196" i="10" s="1"/>
  <c r="D197" i="10" l="1"/>
  <c r="J197" i="10" s="1"/>
  <c r="M197" i="10" s="1"/>
  <c r="D198" i="10" l="1"/>
  <c r="J198" i="10" s="1"/>
  <c r="M198" i="10" s="1"/>
  <c r="D199" i="10" l="1"/>
  <c r="J199" i="10" s="1"/>
  <c r="M199" i="10" s="1"/>
  <c r="D200" i="10" l="1"/>
  <c r="J200" i="10" s="1"/>
  <c r="M200" i="10" s="1"/>
  <c r="D201" i="10" l="1"/>
  <c r="J201" i="10" s="1"/>
  <c r="M201" i="10" s="1"/>
  <c r="D202" i="10" l="1"/>
  <c r="J202" i="10" s="1"/>
  <c r="D203" i="10" l="1"/>
  <c r="J203" i="10" s="1"/>
  <c r="M203" i="10" s="1"/>
  <c r="D204" i="10" l="1"/>
  <c r="J204" i="10" s="1"/>
  <c r="M204" i="10" s="1"/>
  <c r="D205" i="10" l="1"/>
  <c r="J205" i="10" s="1"/>
  <c r="M205" i="10" s="1"/>
  <c r="D206" i="10" l="1"/>
  <c r="J206" i="10" s="1"/>
  <c r="M206" i="10" s="1"/>
  <c r="D207" i="10" l="1"/>
  <c r="J207" i="10" s="1"/>
  <c r="M207" i="10" s="1"/>
  <c r="D208" i="10" l="1"/>
  <c r="J208" i="10" s="1"/>
  <c r="M208" i="10" s="1"/>
  <c r="D209" i="10" l="1"/>
  <c r="J209" i="10" s="1"/>
  <c r="M209" i="10" s="1"/>
  <c r="D210" i="10" l="1"/>
  <c r="J210" i="10" s="1"/>
  <c r="M210" i="10" s="1"/>
  <c r="D211" i="10" l="1"/>
  <c r="J211" i="10" s="1"/>
  <c r="D212" i="10" l="1"/>
  <c r="J212" i="10" s="1"/>
  <c r="M212" i="10" s="1"/>
  <c r="D213" i="10" l="1"/>
  <c r="J213" i="10" s="1"/>
  <c r="D214" i="10" l="1"/>
  <c r="J214" i="10" s="1"/>
  <c r="M214" i="10" s="1"/>
  <c r="D215" i="10" l="1"/>
  <c r="J215" i="10" s="1"/>
  <c r="K215" i="10" s="1"/>
  <c r="K216" i="10" l="1"/>
  <c r="D216" i="10"/>
  <c r="J216" i="10" s="1"/>
  <c r="M216" i="10" l="1"/>
  <c r="D217" i="10"/>
  <c r="J217" i="10" s="1"/>
  <c r="D218" i="10" l="1"/>
  <c r="J218" i="10" s="1"/>
  <c r="M218" i="10" s="1"/>
  <c r="D219" i="10"/>
  <c r="J219" i="10" s="1"/>
  <c r="D220" i="10" l="1"/>
  <c r="K219" i="10"/>
  <c r="J220" i="10"/>
  <c r="K220" i="10" l="1"/>
  <c r="K221" i="10" s="1"/>
  <c r="D221" i="10"/>
  <c r="J221" i="10"/>
  <c r="D222" i="10" s="1"/>
  <c r="J222" i="10" l="1"/>
  <c r="K222" i="10" l="1"/>
  <c r="D223" i="10"/>
  <c r="J223" i="10"/>
  <c r="K223" i="10" l="1"/>
  <c r="K224" i="10" s="1"/>
  <c r="D224" i="10"/>
  <c r="M223" i="10"/>
  <c r="J224" i="10"/>
  <c r="D225" i="10" l="1"/>
  <c r="M224" i="10"/>
  <c r="J225" i="10"/>
  <c r="K225" i="10" l="1"/>
  <c r="K226" i="10" s="1"/>
  <c r="D226" i="10"/>
  <c r="J226" i="10"/>
  <c r="D227" i="10" l="1"/>
  <c r="M226" i="10"/>
  <c r="J227" i="10"/>
  <c r="D228" i="10" l="1"/>
  <c r="J228" i="10"/>
  <c r="D229" i="10" l="1"/>
  <c r="M228" i="10"/>
  <c r="J229" i="10"/>
  <c r="D230" i="10" l="1"/>
  <c r="K229" i="10"/>
  <c r="K230" i="10" s="1"/>
  <c r="J230" i="10"/>
  <c r="D231" i="10" s="1"/>
  <c r="J231" i="10" l="1"/>
  <c r="D232" i="10" l="1"/>
  <c r="K231" i="10"/>
  <c r="K232" i="10" s="1"/>
  <c r="J232" i="10"/>
  <c r="M232" i="10" l="1"/>
  <c r="J233" i="10"/>
  <c r="D234" i="10" l="1"/>
  <c r="K233" i="10"/>
  <c r="K234" i="10" s="1"/>
  <c r="J234" i="10"/>
  <c r="D235" i="10" s="1"/>
  <c r="M234" i="10" l="1"/>
  <c r="K235" i="10"/>
  <c r="K236" i="10" s="1"/>
  <c r="J235" i="10"/>
  <c r="D236" i="10" l="1"/>
  <c r="M235" i="10"/>
  <c r="K237" i="10"/>
  <c r="J236" i="10"/>
  <c r="D237" i="10" s="1"/>
  <c r="M236" i="10" l="1"/>
  <c r="J237" i="10"/>
  <c r="M237" i="10" s="1"/>
  <c r="J238" i="10" l="1"/>
  <c r="D239" i="10" l="1"/>
  <c r="K238" i="10"/>
  <c r="K239" i="10" s="1"/>
  <c r="J239" i="10"/>
  <c r="D240" i="10" s="1"/>
  <c r="M239" i="10" l="1"/>
  <c r="K240" i="10"/>
  <c r="K241" i="10" s="1"/>
  <c r="K242" i="10" s="1"/>
  <c r="K243" i="10" s="1"/>
  <c r="J240" i="10"/>
  <c r="D241" i="10" l="1"/>
  <c r="M240" i="10"/>
  <c r="J241" i="10"/>
  <c r="D242" i="10" l="1"/>
  <c r="M241" i="10"/>
  <c r="J242" i="10"/>
  <c r="D243" i="10" l="1"/>
  <c r="M242" i="10"/>
  <c r="J243" i="10"/>
  <c r="D244" i="10" l="1"/>
  <c r="M243" i="10"/>
  <c r="J244" i="10"/>
  <c r="D245" i="10" l="1"/>
  <c r="K244" i="10"/>
  <c r="K245" i="10" s="1"/>
  <c r="M245" i="10" s="1"/>
  <c r="J245" i="10"/>
  <c r="D246" i="10" s="1"/>
  <c r="J246" i="10" l="1"/>
  <c r="D247" i="10" l="1"/>
  <c r="J247" i="10"/>
  <c r="M247" i="10" s="1"/>
  <c r="J248" i="10" l="1"/>
  <c r="D249" i="10" l="1"/>
  <c r="K248" i="10"/>
  <c r="K249" i="10" s="1"/>
  <c r="M249" i="10" s="1"/>
  <c r="J249" i="10"/>
  <c r="J250" i="10" l="1"/>
  <c r="D251" i="10" l="1"/>
  <c r="J251" i="10"/>
  <c r="D252" i="10" l="1"/>
  <c r="M251" i="10"/>
  <c r="J252" i="10"/>
  <c r="D253" i="10" s="1"/>
  <c r="K252" i="10" l="1"/>
  <c r="J253" i="10"/>
  <c r="D254" i="10" s="1"/>
  <c r="K253" i="10" l="1"/>
  <c r="J254" i="10"/>
  <c r="D255" i="10" l="1"/>
  <c r="K254" i="10"/>
  <c r="K255" i="10" s="1"/>
  <c r="J255" i="10"/>
  <c r="D256" i="10" s="1"/>
  <c r="M255" i="10" l="1"/>
  <c r="K256" i="10"/>
  <c r="K257" i="10" s="1"/>
  <c r="M254" i="10"/>
  <c r="J256" i="10"/>
  <c r="D257" i="10" l="1"/>
  <c r="M256" i="10"/>
  <c r="K258" i="10"/>
  <c r="D460" i="1"/>
  <c r="J460" i="1" s="1"/>
  <c r="J491" i="1"/>
  <c r="J461" i="2"/>
  <c r="D462" i="2" l="1"/>
  <c r="J462" i="2" s="1"/>
  <c r="K461" i="2"/>
  <c r="K462" i="2" s="1"/>
  <c r="D492" i="1"/>
  <c r="J492" i="1" s="1"/>
  <c r="K491" i="1"/>
  <c r="K492" i="1" s="1"/>
  <c r="D461" i="1"/>
  <c r="J461" i="1" s="1"/>
  <c r="D462" i="1" s="1"/>
  <c r="J462" i="1" s="1"/>
  <c r="M460" i="1"/>
  <c r="K461" i="1" s="1"/>
  <c r="D463" i="2" l="1"/>
  <c r="J463" i="2" s="1"/>
  <c r="M462" i="2"/>
  <c r="D493" i="1"/>
  <c r="J493" i="1" s="1"/>
  <c r="D494" i="1" s="1"/>
  <c r="J494" i="1" s="1"/>
  <c r="M492" i="1"/>
  <c r="K463" i="2"/>
  <c r="K464" i="2" s="1"/>
  <c r="K465" i="2" s="1"/>
  <c r="D464" i="2"/>
  <c r="J464" i="2" s="1"/>
  <c r="K493" i="1"/>
  <c r="K494" i="1" s="1"/>
  <c r="M461" i="1"/>
  <c r="K462" i="1"/>
  <c r="J492" i="2"/>
  <c r="K492" i="2" s="1"/>
  <c r="K493" i="2" s="1"/>
  <c r="M462" i="1" l="1"/>
  <c r="D465" i="2"/>
  <c r="J465" i="2" s="1"/>
  <c r="M465" i="2" s="1"/>
  <c r="M464" i="2"/>
  <c r="M463" i="2"/>
  <c r="J495" i="1"/>
  <c r="D496" i="1" s="1"/>
  <c r="J496" i="1" s="1"/>
  <c r="D497" i="1" s="1"/>
  <c r="J497" i="1" s="1"/>
  <c r="M494" i="1"/>
  <c r="K494" i="2"/>
  <c r="K495" i="2" s="1"/>
  <c r="K496" i="2" s="1"/>
  <c r="K497" i="2" s="1"/>
  <c r="K498" i="2" s="1"/>
  <c r="M493" i="1"/>
  <c r="D466" i="2" l="1"/>
  <c r="J466" i="2" s="1"/>
  <c r="K495" i="1"/>
  <c r="K496" i="1" s="1"/>
  <c r="M496" i="1" s="1"/>
  <c r="K497" i="1" s="1"/>
  <c r="K498" i="1" s="1"/>
  <c r="K466" i="2"/>
  <c r="K467" i="2" s="1"/>
  <c r="D498" i="1"/>
  <c r="J498" i="1" s="1"/>
  <c r="D467" i="2"/>
  <c r="J467" i="2" s="1"/>
  <c r="M497" i="1" l="1"/>
  <c r="M467" i="2"/>
  <c r="M466" i="2"/>
  <c r="D499" i="1"/>
  <c r="J499" i="1" s="1"/>
  <c r="M498" i="1"/>
  <c r="D500" i="1"/>
  <c r="J500" i="1" s="1"/>
  <c r="D501" i="1" s="1"/>
  <c r="J501" i="1" s="1"/>
  <c r="K499" i="1"/>
  <c r="K500" i="1" s="1"/>
  <c r="M500" i="1" s="1"/>
  <c r="D468" i="2"/>
  <c r="J468" i="2" s="1"/>
  <c r="K468" i="2" l="1"/>
  <c r="K469" i="2" s="1"/>
  <c r="M499" i="1"/>
  <c r="D502" i="1"/>
  <c r="J502" i="1" s="1"/>
  <c r="K501" i="1"/>
  <c r="K502" i="1" s="1"/>
  <c r="D469" i="2"/>
  <c r="J469" i="2" s="1"/>
  <c r="M468" i="2" l="1"/>
  <c r="M502" i="1"/>
  <c r="M469" i="2"/>
  <c r="D503" i="1"/>
  <c r="J503" i="1" s="1"/>
  <c r="D470" i="2"/>
  <c r="J470" i="2" s="1"/>
  <c r="K470" i="2" s="1"/>
  <c r="K471" i="2" s="1"/>
  <c r="K472" i="2" s="1"/>
  <c r="K473" i="2" s="1"/>
  <c r="K474" i="2" s="1"/>
  <c r="K503" i="1" l="1"/>
  <c r="K504" i="1" s="1"/>
  <c r="D504" i="1"/>
  <c r="J504" i="1" s="1"/>
  <c r="D471" i="2"/>
  <c r="J471" i="2" s="1"/>
  <c r="M471" i="2" s="1"/>
  <c r="D505" i="1" l="1"/>
  <c r="J505" i="1" s="1"/>
  <c r="M504" i="1"/>
  <c r="D472" i="2"/>
  <c r="J472" i="2" s="1"/>
  <c r="M472" i="2" s="1"/>
  <c r="M503" i="1"/>
  <c r="D506" i="1"/>
  <c r="J506" i="1" s="1"/>
  <c r="K505" i="1"/>
  <c r="K506" i="1" s="1"/>
  <c r="D473" i="2" l="1"/>
  <c r="J473" i="2" s="1"/>
  <c r="M473" i="2" s="1"/>
  <c r="M506" i="1"/>
  <c r="M505" i="1"/>
  <c r="D474" i="2" l="1"/>
  <c r="J474" i="2" s="1"/>
  <c r="M474" i="2" s="1"/>
  <c r="D475" i="2" l="1"/>
  <c r="J475" i="2" s="1"/>
  <c r="D476" i="2" l="1"/>
  <c r="J476" i="2" s="1"/>
  <c r="K475" i="2"/>
  <c r="K476" i="2" s="1"/>
  <c r="K477" i="2" s="1"/>
  <c r="M476" i="2" l="1"/>
  <c r="M475" i="2"/>
  <c r="D477" i="2"/>
  <c r="J477" i="2" s="1"/>
  <c r="M477" i="2" s="1"/>
  <c r="D478" i="2" l="1"/>
  <c r="J478" i="2" s="1"/>
  <c r="K478" i="2" l="1"/>
  <c r="K479" i="2" s="1"/>
  <c r="K480" i="2" s="1"/>
  <c r="D479" i="2"/>
  <c r="J479" i="2" s="1"/>
  <c r="J481" i="2"/>
  <c r="M479" i="2" l="1"/>
  <c r="M478" i="2"/>
  <c r="D482" i="2"/>
  <c r="K481" i="2"/>
  <c r="K482" i="2" s="1"/>
  <c r="D480" i="2"/>
  <c r="J480" i="2" s="1"/>
  <c r="M480" i="2" s="1"/>
  <c r="J482" i="2"/>
  <c r="D483" i="2" l="1"/>
  <c r="M482" i="2"/>
  <c r="K483" i="2"/>
  <c r="K484" i="2" s="1"/>
  <c r="K485" i="2" s="1"/>
  <c r="J483" i="2"/>
  <c r="M483" i="2" l="1"/>
  <c r="D484" i="2"/>
  <c r="J484" i="2" s="1"/>
  <c r="M484" i="2" s="1"/>
  <c r="D485" i="2" l="1"/>
  <c r="J485" i="2" s="1"/>
  <c r="M485" i="2" s="1"/>
  <c r="D486" i="2" l="1"/>
  <c r="J486" i="2" s="1"/>
  <c r="D487" i="2" l="1"/>
  <c r="J487" i="2" s="1"/>
  <c r="K486" i="2"/>
  <c r="K487" i="2" s="1"/>
  <c r="K488" i="2" s="1"/>
  <c r="K489" i="2" s="1"/>
  <c r="K490" i="2" l="1"/>
  <c r="K491" i="2" s="1"/>
  <c r="M487" i="2"/>
  <c r="M486" i="2"/>
  <c r="D488" i="2"/>
  <c r="J488" i="2" s="1"/>
  <c r="M488" i="2" s="1"/>
  <c r="D489" i="2" l="1"/>
  <c r="J489" i="2" s="1"/>
  <c r="D490" i="2" l="1"/>
  <c r="M489" i="2"/>
  <c r="J151" i="8"/>
  <c r="D152" i="8" l="1"/>
  <c r="J152" i="8" s="1"/>
  <c r="K151" i="8"/>
  <c r="M151" i="8" l="1"/>
  <c r="K152" i="8" s="1"/>
  <c r="D153" i="8"/>
  <c r="J153" i="8" s="1"/>
  <c r="D154" i="8" s="1"/>
  <c r="J154" i="8" s="1"/>
  <c r="D155" i="8" s="1"/>
  <c r="J155" i="8" s="1"/>
  <c r="D156" i="8" s="1"/>
  <c r="J156" i="8" s="1"/>
  <c r="K153" i="8" l="1"/>
  <c r="M152" i="8"/>
  <c r="D157" i="8"/>
  <c r="J157" i="8" s="1"/>
  <c r="D158" i="8"/>
  <c r="J158" i="8" s="1"/>
  <c r="M153" i="8" l="1"/>
  <c r="K154" i="8"/>
  <c r="D159" i="8"/>
  <c r="J159" i="8" s="1"/>
  <c r="M154" i="8" l="1"/>
  <c r="K155" i="8"/>
  <c r="D160" i="8"/>
  <c r="J160" i="8" s="1"/>
  <c r="M155" i="8" l="1"/>
  <c r="K156" i="8" s="1"/>
  <c r="D161" i="8"/>
  <c r="J161" i="8" s="1"/>
  <c r="K160" i="8"/>
  <c r="M156" i="8" l="1"/>
  <c r="K157" i="8" s="1"/>
  <c r="D162" i="8"/>
  <c r="J162" i="8" s="1"/>
  <c r="D163" i="8" s="1"/>
  <c r="J163" i="8" s="1"/>
  <c r="K161" i="8"/>
  <c r="J164" i="8"/>
  <c r="M157" i="8" l="1"/>
  <c r="K158" i="8" s="1"/>
  <c r="K162" i="8"/>
  <c r="M162" i="8" s="1"/>
  <c r="D165" i="8"/>
  <c r="J165" i="8" s="1"/>
  <c r="D166" i="8" s="1"/>
  <c r="J166" i="8" s="1"/>
  <c r="D167" i="8" s="1"/>
  <c r="J167" i="8" s="1"/>
  <c r="K164" i="8"/>
  <c r="K159" i="8" l="1"/>
  <c r="M159" i="8" s="1"/>
  <c r="M158" i="8"/>
  <c r="K163" i="8"/>
  <c r="M163" i="8" s="1"/>
  <c r="D168" i="8"/>
  <c r="J168" i="8" s="1"/>
  <c r="K165" i="8"/>
  <c r="K166" i="8" s="1"/>
  <c r="M166" i="8" s="1"/>
  <c r="K167" i="8" s="1"/>
  <c r="K168" i="8" s="1"/>
  <c r="D169" i="8" l="1"/>
  <c r="J169" i="8" s="1"/>
  <c r="M168" i="8"/>
  <c r="D170" i="8" l="1"/>
  <c r="J170" i="8" s="1"/>
  <c r="K169" i="8"/>
  <c r="K170" i="8" s="1"/>
  <c r="K171" i="8" s="1"/>
  <c r="K172" i="8" s="1"/>
  <c r="D171" i="8" l="1"/>
  <c r="M170" i="8"/>
  <c r="J171" i="8"/>
  <c r="D172" i="8" l="1"/>
  <c r="J172" i="8" s="1"/>
  <c r="M172" i="8" s="1"/>
  <c r="M171" i="8"/>
  <c r="J490" i="2" l="1"/>
  <c r="M490" i="2" s="1"/>
  <c r="D491" i="2" l="1"/>
  <c r="J491" i="2" s="1"/>
  <c r="M491" i="2" s="1"/>
  <c r="D493" i="2" l="1"/>
  <c r="J493" i="2" s="1"/>
  <c r="M493" i="2" s="1"/>
  <c r="D494" i="2" l="1"/>
  <c r="J494" i="2" s="1"/>
  <c r="M494" i="2" s="1"/>
  <c r="D495" i="2" l="1"/>
  <c r="J495" i="2" s="1"/>
  <c r="M495" i="2" s="1"/>
  <c r="D496" i="2" l="1"/>
  <c r="J496" i="2" s="1"/>
  <c r="M496" i="2" s="1"/>
  <c r="D497" i="2" l="1"/>
  <c r="J497" i="2" s="1"/>
  <c r="M497" i="2" s="1"/>
  <c r="D498" i="2" l="1"/>
  <c r="J498" i="2" s="1"/>
  <c r="M498" i="2" s="1"/>
  <c r="D499" i="2" l="1"/>
  <c r="J499" i="2" s="1"/>
  <c r="D500" i="2" l="1"/>
  <c r="J500" i="2" s="1"/>
  <c r="K499" i="2"/>
  <c r="K500" i="2" s="1"/>
  <c r="K501" i="2" s="1"/>
  <c r="M500" i="2" l="1"/>
  <c r="M499" i="2"/>
  <c r="D501" i="2"/>
  <c r="J501" i="2" s="1"/>
  <c r="M501" i="2" s="1"/>
  <c r="D502" i="2" l="1"/>
  <c r="J502" i="2" s="1"/>
  <c r="D503" i="2" l="1"/>
  <c r="J503" i="2" s="1"/>
  <c r="K502" i="2"/>
  <c r="K503" i="2" s="1"/>
  <c r="K504" i="2" s="1"/>
  <c r="M503" i="2" l="1"/>
  <c r="M502" i="2"/>
  <c r="D504" i="2"/>
  <c r="J504" i="2" s="1"/>
  <c r="M504" i="2" s="1"/>
  <c r="D505" i="2" l="1"/>
  <c r="J505" i="2" s="1"/>
  <c r="D506" i="2" l="1"/>
  <c r="J506" i="2" s="1"/>
  <c r="K505" i="2"/>
  <c r="M505" i="2" s="1"/>
  <c r="K506" i="2" l="1"/>
  <c r="K507" i="2" s="1"/>
  <c r="K508" i="2" s="1"/>
  <c r="K509" i="2" s="1"/>
  <c r="D507" i="2"/>
  <c r="J507" i="2" s="1"/>
  <c r="M507" i="2" l="1"/>
  <c r="M506" i="2"/>
  <c r="D508" i="2"/>
  <c r="J508" i="2" s="1"/>
  <c r="M508" i="2" s="1"/>
  <c r="J510" i="2"/>
  <c r="K510" i="2" s="1"/>
  <c r="K511" i="2" s="1"/>
  <c r="J270" i="9"/>
  <c r="M270" i="9" s="1"/>
  <c r="K512" i="2" l="1"/>
  <c r="D509" i="2"/>
  <c r="J509" i="2" s="1"/>
  <c r="M509" i="2" s="1"/>
  <c r="D511" i="2"/>
  <c r="J511" i="2" s="1"/>
  <c r="M511" i="2" s="1"/>
  <c r="D271" i="9"/>
  <c r="J271" i="9" s="1"/>
  <c r="M271" i="9" s="1"/>
  <c r="D512" i="2" l="1"/>
  <c r="J512" i="2" s="1"/>
  <c r="D272" i="9"/>
  <c r="J272" i="9" s="1"/>
  <c r="M272" i="9" s="1"/>
  <c r="J513" i="2" l="1"/>
  <c r="M512" i="2"/>
  <c r="D514" i="2"/>
  <c r="J514" i="2" s="1"/>
  <c r="K513" i="2"/>
  <c r="K514" i="2" s="1"/>
  <c r="K515" i="2" s="1"/>
  <c r="D273" i="9"/>
  <c r="J273" i="9" s="1"/>
  <c r="M273" i="9" s="1"/>
  <c r="M514" i="2" l="1"/>
  <c r="D515" i="2"/>
  <c r="D274" i="9"/>
  <c r="J274" i="9" s="1"/>
  <c r="M274" i="9" s="1"/>
  <c r="D275" i="9" l="1"/>
  <c r="J275" i="9" s="1"/>
  <c r="M275" i="9" s="1"/>
  <c r="D276" i="9" l="1"/>
  <c r="J276" i="9" s="1"/>
  <c r="M276" i="9" s="1"/>
  <c r="J277" i="9" l="1"/>
  <c r="D278" i="9" l="1"/>
  <c r="J278" i="9" s="1"/>
  <c r="M278" i="9" s="1"/>
  <c r="J515" i="2" l="1"/>
  <c r="M515" i="2" s="1"/>
  <c r="J279" i="9"/>
  <c r="K279" i="9" s="1"/>
  <c r="K280" i="9" s="1"/>
  <c r="K281" i="9" s="1"/>
  <c r="D516" i="2" l="1"/>
  <c r="D280" i="9"/>
  <c r="J280" i="9" s="1"/>
  <c r="D281" i="9" l="1"/>
  <c r="J281" i="9" s="1"/>
  <c r="M281" i="9" s="1"/>
  <c r="J516" i="2" l="1"/>
  <c r="D517" i="2" l="1"/>
  <c r="K516" i="2"/>
  <c r="M516" i="2" s="1"/>
  <c r="J282" i="9"/>
  <c r="J517" i="2" l="1"/>
  <c r="D518" i="2" l="1"/>
  <c r="J518" i="2" s="1"/>
  <c r="K517" i="2"/>
  <c r="K518" i="2" s="1"/>
  <c r="J283" i="9"/>
  <c r="K283" i="9" s="1"/>
  <c r="K284" i="9" s="1"/>
  <c r="K519" i="2" l="1"/>
  <c r="K520" i="2" s="1"/>
  <c r="M517" i="2"/>
  <c r="K285" i="9"/>
  <c r="D519" i="2"/>
  <c r="J519" i="2" s="1"/>
  <c r="M519" i="2" s="1"/>
  <c r="M518" i="2"/>
  <c r="D284" i="9"/>
  <c r="J284" i="9" s="1"/>
  <c r="M284" i="9" s="1"/>
  <c r="D520" i="2" l="1"/>
  <c r="J520" i="2" s="1"/>
  <c r="M520" i="2" s="1"/>
  <c r="D285" i="9"/>
  <c r="J285" i="9" s="1"/>
  <c r="M285" i="9" s="1"/>
  <c r="J286" i="9" l="1"/>
  <c r="D287" i="9" l="1"/>
  <c r="J287" i="9" s="1"/>
  <c r="M287" i="9" s="1"/>
  <c r="D288" i="9" l="1"/>
  <c r="J288" i="9" s="1"/>
  <c r="D289" i="9" l="1"/>
  <c r="J289" i="9" s="1"/>
  <c r="M289" i="9" s="1"/>
  <c r="J521" i="2" l="1"/>
  <c r="D290" i="9"/>
  <c r="J290" i="9" s="1"/>
  <c r="K290" i="9" l="1"/>
  <c r="K291" i="9" s="1"/>
  <c r="D522" i="2"/>
  <c r="J522" i="2" s="1"/>
  <c r="K521" i="2"/>
  <c r="K522" i="2" s="1"/>
  <c r="D291" i="9"/>
  <c r="J291" i="9" s="1"/>
  <c r="M522" i="2" l="1"/>
  <c r="M291" i="9"/>
  <c r="J523" i="2"/>
  <c r="D524" i="2" l="1"/>
  <c r="J524" i="2" s="1"/>
  <c r="K523" i="2"/>
  <c r="K524" i="2" s="1"/>
  <c r="D525" i="2" l="1"/>
  <c r="M524" i="2"/>
  <c r="K525" i="2"/>
  <c r="J525" i="2"/>
  <c r="J292" i="9"/>
  <c r="D526" i="2" l="1"/>
  <c r="M525" i="2"/>
  <c r="D293" i="9"/>
  <c r="J293" i="9" s="1"/>
  <c r="K292" i="9"/>
  <c r="J526" i="2"/>
  <c r="D294" i="9" l="1"/>
  <c r="J294" i="9" s="1"/>
  <c r="D295" i="9" s="1"/>
  <c r="J295" i="9" s="1"/>
  <c r="D296" i="9" s="1"/>
  <c r="J296" i="9" s="1"/>
  <c r="K293" i="9"/>
  <c r="K294" i="9" s="1"/>
  <c r="D527" i="2"/>
  <c r="J527" i="2" s="1"/>
  <c r="D528" i="2" s="1"/>
  <c r="K526" i="2"/>
  <c r="K527" i="2" s="1"/>
  <c r="M294" i="9" l="1"/>
  <c r="K295" i="9"/>
  <c r="K296" i="9" s="1"/>
  <c r="K297" i="9" s="1"/>
  <c r="D297" i="9"/>
  <c r="M527" i="2"/>
  <c r="J528" i="2"/>
  <c r="M295" i="9" l="1"/>
  <c r="M296" i="9"/>
  <c r="K528" i="2"/>
  <c r="M528" i="2" s="1"/>
  <c r="J297" i="9"/>
  <c r="M297" i="9" s="1"/>
  <c r="J298" i="9" l="1"/>
  <c r="K298" i="9" s="1"/>
  <c r="K299" i="9" s="1"/>
  <c r="K300" i="9" s="1"/>
  <c r="K301" i="9" s="1"/>
  <c r="D299" i="9" l="1"/>
  <c r="J299" i="9" s="1"/>
  <c r="M299" i="9" s="1"/>
  <c r="J529" i="2" l="1"/>
  <c r="D300" i="9"/>
  <c r="J300" i="9" s="1"/>
  <c r="M300" i="9" s="1"/>
  <c r="D530" i="2" l="1"/>
  <c r="J530" i="2" s="1"/>
  <c r="K529" i="2"/>
  <c r="K530" i="2" s="1"/>
  <c r="D301" i="9"/>
  <c r="J301" i="9" s="1"/>
  <c r="M301" i="9" s="1"/>
  <c r="D531" i="2" l="1"/>
  <c r="M530" i="2"/>
  <c r="K531" i="2"/>
  <c r="J531" i="2"/>
  <c r="J302" i="9"/>
  <c r="K302" i="9" s="1"/>
  <c r="K303" i="9" s="1"/>
  <c r="D532" i="2" l="1"/>
  <c r="M531" i="2"/>
  <c r="K304" i="9"/>
  <c r="K305" i="9" s="1"/>
  <c r="K306" i="9" s="1"/>
  <c r="K307" i="9" s="1"/>
  <c r="K308" i="9" s="1"/>
  <c r="K309" i="9" s="1"/>
  <c r="K310" i="9" s="1"/>
  <c r="K311" i="9" s="1"/>
  <c r="K312" i="9" s="1"/>
  <c r="J532" i="2"/>
  <c r="D303" i="9"/>
  <c r="J303" i="9" s="1"/>
  <c r="M303" i="9" s="1"/>
  <c r="D533" i="2" l="1"/>
  <c r="J533" i="2" s="1"/>
  <c r="D534" i="2" s="1"/>
  <c r="K532" i="2"/>
  <c r="K533" i="2" s="1"/>
  <c r="D304" i="9"/>
  <c r="J304" i="9" s="1"/>
  <c r="M532" i="2" l="1"/>
  <c r="D305" i="9"/>
  <c r="M304" i="9"/>
  <c r="M533" i="2"/>
  <c r="J534" i="2"/>
  <c r="D535" i="2" l="1"/>
  <c r="J535" i="2" s="1"/>
  <c r="K534" i="2"/>
  <c r="K535" i="2" s="1"/>
  <c r="K536" i="2" s="1"/>
  <c r="K537" i="2" s="1"/>
  <c r="M535" i="2" l="1"/>
  <c r="D536" i="2"/>
  <c r="J536" i="2" s="1"/>
  <c r="M536" i="2" s="1"/>
  <c r="J305" i="9"/>
  <c r="D306" i="9" l="1"/>
  <c r="M305" i="9"/>
  <c r="D537" i="2"/>
  <c r="J537" i="2" s="1"/>
  <c r="M537" i="2" s="1"/>
  <c r="J306" i="9"/>
  <c r="D307" i="9" l="1"/>
  <c r="M306" i="9"/>
  <c r="J538" i="2"/>
  <c r="J307" i="9"/>
  <c r="D308" i="9" l="1"/>
  <c r="M307" i="9"/>
  <c r="D539" i="2"/>
  <c r="J539" i="2" s="1"/>
  <c r="D540" i="2" s="1"/>
  <c r="K538" i="2"/>
  <c r="K539" i="2" s="1"/>
  <c r="J308" i="9"/>
  <c r="D309" i="9" l="1"/>
  <c r="M308" i="9"/>
  <c r="M539" i="2"/>
  <c r="J309" i="9"/>
  <c r="D310" i="9" l="1"/>
  <c r="M309" i="9"/>
  <c r="J310" i="9"/>
  <c r="D311" i="9" l="1"/>
  <c r="M310" i="9"/>
  <c r="J311" i="9"/>
  <c r="D312" i="9" l="1"/>
  <c r="M311" i="9"/>
  <c r="J540" i="2"/>
  <c r="D541" i="2" l="1"/>
  <c r="K540" i="2"/>
  <c r="K541" i="2" s="1"/>
  <c r="J312" i="9"/>
  <c r="M312" i="9" s="1"/>
  <c r="M540" i="2" l="1"/>
  <c r="J541" i="2"/>
  <c r="D542" i="2" l="1"/>
  <c r="J542" i="2" s="1"/>
  <c r="M541" i="2"/>
  <c r="J313" i="9"/>
  <c r="D314" i="9" l="1"/>
  <c r="J314" i="9" s="1"/>
  <c r="K313" i="9"/>
  <c r="D543" i="2"/>
  <c r="K542" i="2"/>
  <c r="K543" i="2" s="1"/>
  <c r="D315" i="9"/>
  <c r="J315" i="9" s="1"/>
  <c r="M542" i="2" l="1"/>
  <c r="K314" i="9"/>
  <c r="K315" i="9" s="1"/>
  <c r="K316" i="9" s="1"/>
  <c r="K317" i="9" s="1"/>
  <c r="K318" i="9" s="1"/>
  <c r="K319" i="9" s="1"/>
  <c r="D316" i="9"/>
  <c r="J316" i="9" s="1"/>
  <c r="D317" i="9" l="1"/>
  <c r="M316" i="9"/>
  <c r="M315" i="9"/>
  <c r="J543" i="2"/>
  <c r="M543" i="2" s="1"/>
  <c r="J544" i="2" l="1"/>
  <c r="J317" i="9"/>
  <c r="D318" i="9" l="1"/>
  <c r="M317" i="9"/>
  <c r="D545" i="2"/>
  <c r="K544" i="2"/>
  <c r="K545" i="2" s="1"/>
  <c r="J318" i="9"/>
  <c r="D319" i="9" l="1"/>
  <c r="M318" i="9"/>
  <c r="K546" i="2"/>
  <c r="J545" i="2"/>
  <c r="D546" i="2" s="1"/>
  <c r="M545" i="2" l="1"/>
  <c r="J546" i="2"/>
  <c r="M546" i="2" s="1"/>
  <c r="J547" i="2" l="1"/>
  <c r="D548" i="2" l="1"/>
  <c r="J548" i="2" s="1"/>
  <c r="D549" i="2" s="1"/>
  <c r="K547" i="2"/>
  <c r="K548" i="2" s="1"/>
  <c r="J319" i="9"/>
  <c r="D320" i="9" l="1"/>
  <c r="J320" i="9" s="1"/>
  <c r="M319" i="9"/>
  <c r="M548" i="2"/>
  <c r="K549" i="2"/>
  <c r="J549" i="2"/>
  <c r="D550" i="2" l="1"/>
  <c r="M549" i="2"/>
  <c r="D321" i="9"/>
  <c r="J321" i="9" s="1"/>
  <c r="D322" i="9" s="1"/>
  <c r="K320" i="9"/>
  <c r="K321" i="9" s="1"/>
  <c r="K550" i="2"/>
  <c r="K551" i="2" s="1"/>
  <c r="K552" i="2" s="1"/>
  <c r="K553" i="2" s="1"/>
  <c r="K554" i="2" s="1"/>
  <c r="J550" i="2"/>
  <c r="M550" i="2" l="1"/>
  <c r="M321" i="9"/>
  <c r="D551" i="2"/>
  <c r="J551" i="2"/>
  <c r="M551" i="2" s="1"/>
  <c r="J322" i="9"/>
  <c r="D323" i="9" l="1"/>
  <c r="J323" i="9" s="1"/>
  <c r="K322" i="9"/>
  <c r="K323" i="9" s="1"/>
  <c r="K324" i="9" s="1"/>
  <c r="K325" i="9" s="1"/>
  <c r="D552" i="2"/>
  <c r="J552" i="2" s="1"/>
  <c r="M552" i="2" s="1"/>
  <c r="D324" i="9" l="1"/>
  <c r="M323" i="9"/>
  <c r="D553" i="2"/>
  <c r="J553" i="2"/>
  <c r="M553" i="2" s="1"/>
  <c r="D554" i="2" l="1"/>
  <c r="J554" i="2"/>
  <c r="D555" i="2" l="1"/>
  <c r="J555" i="2" s="1"/>
  <c r="M554" i="2"/>
  <c r="J324" i="9"/>
  <c r="D325" i="9" l="1"/>
  <c r="J325" i="9" s="1"/>
  <c r="M324" i="9"/>
  <c r="K555" i="2"/>
  <c r="K556" i="2" s="1"/>
  <c r="D556" i="2"/>
  <c r="M555" i="2" l="1"/>
  <c r="D326" i="9"/>
  <c r="J326" i="9" s="1"/>
  <c r="M325" i="9"/>
  <c r="D327" i="9" l="1"/>
  <c r="K326" i="9"/>
  <c r="K327" i="9" s="1"/>
  <c r="K328" i="9" s="1"/>
  <c r="K329" i="9" s="1"/>
  <c r="J556" i="2"/>
  <c r="M556" i="2" s="1"/>
  <c r="J327" i="9" l="1"/>
  <c r="M327" i="9" s="1"/>
  <c r="D328" i="9" l="1"/>
  <c r="J328" i="9" s="1"/>
  <c r="D329" i="9" l="1"/>
  <c r="J329" i="9" s="1"/>
  <c r="M328" i="9"/>
  <c r="J567" i="2"/>
  <c r="D330" i="9" l="1"/>
  <c r="J330" i="9" s="1"/>
  <c r="M329" i="9"/>
  <c r="D568" i="2"/>
  <c r="K567" i="2"/>
  <c r="K568" i="2" s="1"/>
  <c r="K330" i="9" l="1"/>
  <c r="K331" i="9" s="1"/>
  <c r="K332" i="9" s="1"/>
  <c r="K333" i="9" s="1"/>
  <c r="K334" i="9" s="1"/>
  <c r="K335" i="9" s="1"/>
  <c r="K336" i="9" s="1"/>
  <c r="D331" i="9"/>
  <c r="J331" i="9" s="1"/>
  <c r="K569" i="2"/>
  <c r="J568" i="2"/>
  <c r="D569" i="2" s="1"/>
  <c r="D332" i="9" l="1"/>
  <c r="M331" i="9"/>
  <c r="K570" i="2"/>
  <c r="M568" i="2"/>
  <c r="J332" i="9"/>
  <c r="D333" i="9" l="1"/>
  <c r="J333" i="9" s="1"/>
  <c r="M332" i="9"/>
  <c r="D334" i="9" l="1"/>
  <c r="J334" i="9" s="1"/>
  <c r="M333" i="9"/>
  <c r="J569" i="2"/>
  <c r="M569" i="2" s="1"/>
  <c r="D335" i="9" l="1"/>
  <c r="J335" i="9" s="1"/>
  <c r="M334" i="9"/>
  <c r="D570" i="2"/>
  <c r="J570" i="2"/>
  <c r="M570" i="2" s="1"/>
  <c r="D336" i="9" l="1"/>
  <c r="M335" i="9"/>
  <c r="J571" i="2"/>
  <c r="J336" i="9"/>
  <c r="D337" i="9" l="1"/>
  <c r="M336" i="9"/>
  <c r="D572" i="2"/>
  <c r="K571" i="2"/>
  <c r="K572" i="2" s="1"/>
  <c r="J337" i="9"/>
  <c r="D338" i="9" l="1"/>
  <c r="K337" i="9"/>
  <c r="K338" i="9" s="1"/>
  <c r="K339" i="9" s="1"/>
  <c r="K573" i="2"/>
  <c r="J572" i="2"/>
  <c r="D573" i="2" s="1"/>
  <c r="K574" i="2" l="1"/>
  <c r="K575" i="2" s="1"/>
  <c r="M572" i="2"/>
  <c r="J573" i="2"/>
  <c r="D574" i="2" l="1"/>
  <c r="M573" i="2"/>
  <c r="J338" i="9"/>
  <c r="D339" i="9" l="1"/>
  <c r="M338" i="9"/>
  <c r="J574" i="2"/>
  <c r="M574" i="2" s="1"/>
  <c r="J339" i="9"/>
  <c r="M339" i="9" s="1"/>
  <c r="D575" i="2" l="1"/>
  <c r="J575" i="2" s="1"/>
  <c r="M575" i="2" s="1"/>
  <c r="J340" i="9"/>
  <c r="D341" i="9" l="1"/>
  <c r="K340" i="9"/>
  <c r="K341" i="9" s="1"/>
  <c r="K342" i="9" s="1"/>
  <c r="K343" i="9" s="1"/>
  <c r="K344" i="9" s="1"/>
  <c r="J576" i="2"/>
  <c r="D577" i="2" l="1"/>
  <c r="J577" i="2" s="1"/>
  <c r="K576" i="2"/>
  <c r="D578" i="2" l="1"/>
  <c r="K577" i="2"/>
  <c r="K578" i="2" s="1"/>
  <c r="K579" i="2" s="1"/>
  <c r="K580" i="2" s="1"/>
  <c r="J341" i="9"/>
  <c r="M341" i="9" s="1"/>
  <c r="K581" i="2" l="1"/>
  <c r="K582" i="2" s="1"/>
  <c r="K583" i="2" s="1"/>
  <c r="K584" i="2" s="1"/>
  <c r="M577" i="2"/>
  <c r="D342" i="9"/>
  <c r="J342" i="9" s="1"/>
  <c r="M342" i="9" s="1"/>
  <c r="J578" i="2" l="1"/>
  <c r="M578" i="2" s="1"/>
  <c r="D343" i="9"/>
  <c r="J343" i="9" s="1"/>
  <c r="M343" i="9" s="1"/>
  <c r="D579" i="2" l="1"/>
  <c r="D344" i="9"/>
  <c r="J344" i="9" s="1"/>
  <c r="M344" i="9" s="1"/>
  <c r="J345" i="9" l="1"/>
  <c r="D346" i="9" l="1"/>
  <c r="K345" i="9"/>
  <c r="K346" i="9" s="1"/>
  <c r="K347" i="9" s="1"/>
  <c r="K348" i="9" s="1"/>
  <c r="J346" i="9"/>
  <c r="M346" i="9" l="1"/>
  <c r="D347" i="9"/>
  <c r="J347" i="9" s="1"/>
  <c r="M347" i="9" s="1"/>
  <c r="D348" i="9" l="1"/>
  <c r="J348" i="9" s="1"/>
  <c r="M348" i="9" s="1"/>
  <c r="J349" i="9" l="1"/>
  <c r="D350" i="9" l="1"/>
  <c r="J350" i="9" s="1"/>
  <c r="M350" i="9" s="1"/>
  <c r="D351" i="9"/>
  <c r="J351" i="9" s="1"/>
  <c r="D352" i="9" l="1"/>
  <c r="J352" i="9" s="1"/>
  <c r="M352" i="9" s="1"/>
  <c r="D353" i="9" l="1"/>
  <c r="J353" i="9" s="1"/>
  <c r="K353" i="9" s="1"/>
  <c r="K354" i="9" l="1"/>
  <c r="D354" i="9"/>
  <c r="J354" i="9" s="1"/>
  <c r="M354" i="9" l="1"/>
  <c r="D355" i="9"/>
  <c r="J355" i="9" s="1"/>
  <c r="K355" i="9" l="1"/>
  <c r="K356" i="9" s="1"/>
  <c r="D356" i="9"/>
  <c r="J356" i="9" s="1"/>
  <c r="M356" i="9" l="1"/>
  <c r="D357" i="9"/>
  <c r="J357" i="9" s="1"/>
  <c r="D358" i="9" l="1"/>
  <c r="J358" i="9" s="1"/>
  <c r="D359" i="9" l="1"/>
  <c r="J359" i="9" s="1"/>
  <c r="D360" i="9" l="1"/>
  <c r="J360" i="9" s="1"/>
  <c r="D361" i="9" l="1"/>
  <c r="J361" i="9" s="1"/>
  <c r="D362" i="9" l="1"/>
  <c r="J362" i="9" s="1"/>
  <c r="D363" i="9" l="1"/>
  <c r="J363" i="9" s="1"/>
  <c r="D364" i="9" l="1"/>
  <c r="J364" i="9" s="1"/>
  <c r="D365" i="9" l="1"/>
  <c r="J365" i="9" s="1"/>
  <c r="D366" i="9" l="1"/>
  <c r="J366" i="9" s="1"/>
  <c r="D367" i="9" l="1"/>
  <c r="J367" i="9" s="1"/>
  <c r="D368" i="9" l="1"/>
  <c r="J368" i="9" s="1"/>
  <c r="D369" i="9" l="1"/>
  <c r="J369" i="9" s="1"/>
  <c r="D370" i="9" l="1"/>
  <c r="J370" i="9" s="1"/>
  <c r="D371" i="9" l="1"/>
  <c r="J371" i="9" s="1"/>
  <c r="D372" i="9" l="1"/>
  <c r="J372" i="9" s="1"/>
  <c r="D373" i="9" l="1"/>
  <c r="J373" i="9" s="1"/>
  <c r="D374" i="9" l="1"/>
  <c r="J374" i="9" s="1"/>
  <c r="D375" i="9" l="1"/>
  <c r="J375" i="9" s="1"/>
  <c r="D376" i="9" l="1"/>
  <c r="J376" i="9" s="1"/>
  <c r="D377" i="9" l="1"/>
  <c r="J377" i="9" s="1"/>
  <c r="D378" i="9" l="1"/>
  <c r="J378" i="9" s="1"/>
  <c r="D379" i="9" l="1"/>
  <c r="J379" i="9" s="1"/>
  <c r="D380" i="9" l="1"/>
  <c r="J380" i="9" s="1"/>
  <c r="D381" i="9" l="1"/>
  <c r="J381" i="9" s="1"/>
  <c r="D382" i="9" l="1"/>
  <c r="J382" i="9" s="1"/>
  <c r="D383" i="9" l="1"/>
  <c r="J383" i="9" s="1"/>
  <c r="D384" i="9" l="1"/>
  <c r="J384" i="9" s="1"/>
  <c r="D385" i="9" l="1"/>
  <c r="J385" i="9" s="1"/>
  <c r="D386" i="9" l="1"/>
  <c r="J386" i="9" s="1"/>
  <c r="D387" i="9" l="1"/>
  <c r="J387" i="9" s="1"/>
  <c r="D388" i="9" l="1"/>
  <c r="J388" i="9" s="1"/>
  <c r="D389" i="9" l="1"/>
  <c r="J389" i="9" s="1"/>
  <c r="D390" i="9" l="1"/>
  <c r="J390" i="9" s="1"/>
  <c r="D391" i="9" l="1"/>
  <c r="J391" i="9" s="1"/>
  <c r="D392" i="9" l="1"/>
  <c r="J392" i="9" s="1"/>
  <c r="D393" i="9" l="1"/>
  <c r="J393" i="9" s="1"/>
  <c r="D394" i="9" l="1"/>
  <c r="J394" i="9" s="1"/>
  <c r="D395" i="9" l="1"/>
  <c r="J395" i="9" s="1"/>
  <c r="D396" i="9" l="1"/>
  <c r="J396" i="9" s="1"/>
  <c r="D397" i="9" l="1"/>
  <c r="J397" i="9" s="1"/>
  <c r="D398" i="9" l="1"/>
  <c r="J398" i="9" s="1"/>
  <c r="D399" i="9" l="1"/>
  <c r="J399" i="9" s="1"/>
  <c r="D400" i="9" l="1"/>
  <c r="J400" i="9" s="1"/>
  <c r="D401" i="9" l="1"/>
  <c r="J401" i="9" s="1"/>
  <c r="D402" i="9" l="1"/>
  <c r="J402" i="9" s="1"/>
  <c r="D403" i="9" l="1"/>
  <c r="J403" i="9" s="1"/>
  <c r="D404" i="9" l="1"/>
  <c r="J404" i="9" s="1"/>
  <c r="D405" i="9" l="1"/>
  <c r="J405" i="9" s="1"/>
  <c r="D406" i="9" l="1"/>
  <c r="J406" i="9" s="1"/>
  <c r="D407" i="9" l="1"/>
  <c r="J407" i="9" s="1"/>
  <c r="D408" i="9" l="1"/>
  <c r="J408" i="9" s="1"/>
  <c r="D409" i="9" l="1"/>
  <c r="J409" i="9" s="1"/>
  <c r="D410" i="9" l="1"/>
  <c r="J410" i="9" s="1"/>
  <c r="D411" i="9" l="1"/>
  <c r="J411" i="9" s="1"/>
  <c r="D412" i="9" l="1"/>
  <c r="J412" i="9" s="1"/>
  <c r="D413" i="9" l="1"/>
  <c r="J413" i="9" s="1"/>
  <c r="D414" i="9" l="1"/>
  <c r="J414" i="9" s="1"/>
  <c r="D415" i="9" l="1"/>
  <c r="J415" i="9" s="1"/>
  <c r="D416" i="9" l="1"/>
  <c r="J416" i="9" s="1"/>
  <c r="D417" i="9" l="1"/>
  <c r="J417" i="9" s="1"/>
  <c r="D418" i="9" l="1"/>
  <c r="J418" i="9" s="1"/>
  <c r="D419" i="9" l="1"/>
  <c r="J419" i="9" s="1"/>
  <c r="D420" i="9" l="1"/>
  <c r="J420" i="9" s="1"/>
  <c r="D421" i="9" l="1"/>
  <c r="J421" i="9" s="1"/>
  <c r="D422" i="9" l="1"/>
  <c r="J422" i="9" s="1"/>
  <c r="D423" i="9" l="1"/>
  <c r="J423" i="9" s="1"/>
  <c r="D424" i="9" l="1"/>
  <c r="J424" i="9" s="1"/>
  <c r="D425" i="9" l="1"/>
  <c r="J425" i="9" s="1"/>
  <c r="D426" i="9" l="1"/>
  <c r="J426" i="9" s="1"/>
  <c r="D427" i="9" l="1"/>
  <c r="J427" i="9" s="1"/>
  <c r="D428" i="9" l="1"/>
  <c r="J428" i="9" s="1"/>
  <c r="D429" i="9" l="1"/>
  <c r="J429" i="9" s="1"/>
  <c r="D430" i="9" l="1"/>
  <c r="J430" i="9" s="1"/>
  <c r="D431" i="9" l="1"/>
  <c r="J431" i="9" s="1"/>
  <c r="D432" i="9" l="1"/>
  <c r="J432" i="9" s="1"/>
  <c r="D433" i="9" l="1"/>
  <c r="J433" i="9" s="1"/>
  <c r="D434" i="9" l="1"/>
  <c r="J434" i="9" s="1"/>
  <c r="D435" i="9" l="1"/>
  <c r="J435" i="9" s="1"/>
  <c r="D436" i="9" l="1"/>
  <c r="J436" i="9" s="1"/>
  <c r="D437" i="9" l="1"/>
  <c r="J437" i="9" s="1"/>
  <c r="D438" i="9" l="1"/>
  <c r="J438" i="9" s="1"/>
  <c r="D439" i="9" l="1"/>
  <c r="J439" i="9" s="1"/>
  <c r="D440" i="9" l="1"/>
  <c r="J440" i="9" s="1"/>
  <c r="D441" i="9" l="1"/>
  <c r="J441" i="9" s="1"/>
  <c r="D442" i="9" l="1"/>
  <c r="J442" i="9" s="1"/>
  <c r="D443" i="9" l="1"/>
  <c r="J443" i="9" s="1"/>
  <c r="D444" i="9" l="1"/>
  <c r="J444" i="9" s="1"/>
  <c r="D445" i="9" l="1"/>
  <c r="J445" i="9" s="1"/>
  <c r="D446" i="9" l="1"/>
  <c r="J446" i="9" s="1"/>
  <c r="D447" i="9" l="1"/>
  <c r="J447" i="9" s="1"/>
  <c r="D448" i="9" l="1"/>
  <c r="J448" i="9" s="1"/>
  <c r="D449" i="9" l="1"/>
  <c r="J449" i="9" s="1"/>
  <c r="D450" i="9" l="1"/>
  <c r="J450" i="9" s="1"/>
  <c r="D451" i="9" l="1"/>
  <c r="J451" i="9" s="1"/>
  <c r="D452" i="9" l="1"/>
  <c r="J452" i="9" s="1"/>
  <c r="D453" i="9" l="1"/>
  <c r="J453" i="9" s="1"/>
  <c r="D454" i="9" l="1"/>
  <c r="J454" i="9" s="1"/>
  <c r="D455" i="9" l="1"/>
  <c r="J455" i="9" s="1"/>
  <c r="D456" i="9" l="1"/>
  <c r="J456" i="9" s="1"/>
  <c r="D457" i="9" l="1"/>
  <c r="J457" i="9" s="1"/>
  <c r="D458" i="9" l="1"/>
  <c r="J458" i="9" s="1"/>
  <c r="D459" i="9" l="1"/>
  <c r="J459" i="9" s="1"/>
  <c r="D460" i="9" l="1"/>
  <c r="J460" i="9" s="1"/>
  <c r="D461" i="9" l="1"/>
  <c r="J461" i="9" s="1"/>
  <c r="D462" i="9" l="1"/>
  <c r="J462" i="9" s="1"/>
  <c r="D463" i="9" l="1"/>
  <c r="J463" i="9" s="1"/>
  <c r="D464" i="9" l="1"/>
  <c r="J464" i="9" s="1"/>
  <c r="D465" i="9" l="1"/>
  <c r="J465" i="9" s="1"/>
  <c r="D466" i="9" l="1"/>
  <c r="J466" i="9" s="1"/>
  <c r="D467" i="9" l="1"/>
  <c r="J467" i="9" s="1"/>
  <c r="D468" i="9" l="1"/>
  <c r="J468" i="9" s="1"/>
  <c r="D469" i="9" l="1"/>
  <c r="J469" i="9" s="1"/>
  <c r="D470" i="9" l="1"/>
  <c r="J470" i="9" s="1"/>
  <c r="D471" i="9" l="1"/>
  <c r="J471" i="9" s="1"/>
  <c r="D472" i="9" l="1"/>
  <c r="J472" i="9" s="1"/>
  <c r="D473" i="9" l="1"/>
  <c r="J473" i="9" s="1"/>
  <c r="D474" i="9" l="1"/>
  <c r="J474" i="9" s="1"/>
  <c r="D475" i="9" l="1"/>
  <c r="J475" i="9" s="1"/>
  <c r="D476" i="9" l="1"/>
  <c r="J476" i="9" s="1"/>
  <c r="D477" i="9" l="1"/>
  <c r="J477" i="9" s="1"/>
  <c r="D478" i="9" l="1"/>
  <c r="J478" i="9" s="1"/>
  <c r="D479" i="9" l="1"/>
  <c r="J479" i="9" s="1"/>
  <c r="D480" i="9" l="1"/>
  <c r="J480" i="9" s="1"/>
  <c r="D481" i="9" l="1"/>
  <c r="J481" i="9" s="1"/>
  <c r="D482" i="9" l="1"/>
  <c r="J482" i="9" s="1"/>
  <c r="D483" i="9" l="1"/>
  <c r="J483" i="9" s="1"/>
  <c r="D484" i="9" l="1"/>
  <c r="J484" i="9" s="1"/>
  <c r="D485" i="9" l="1"/>
  <c r="J485" i="9" s="1"/>
  <c r="D486" i="9" l="1"/>
  <c r="J486" i="9" s="1"/>
  <c r="D487" i="9" l="1"/>
  <c r="J487" i="9" s="1"/>
  <c r="D488" i="9" l="1"/>
  <c r="J488" i="9" s="1"/>
  <c r="D489" i="9" l="1"/>
  <c r="J489" i="9" s="1"/>
  <c r="D490" i="9" l="1"/>
  <c r="J490" i="9" s="1"/>
  <c r="D491" i="9" l="1"/>
  <c r="J491" i="9" s="1"/>
  <c r="D492" i="9" l="1"/>
  <c r="J492" i="9" s="1"/>
  <c r="D493" i="9" l="1"/>
  <c r="J493" i="9" s="1"/>
  <c r="D494" i="9" l="1"/>
  <c r="J494" i="9" s="1"/>
  <c r="D495" i="9" l="1"/>
  <c r="J495" i="9" s="1"/>
  <c r="D496" i="9" l="1"/>
  <c r="J496" i="9" s="1"/>
  <c r="D497" i="9" l="1"/>
  <c r="J497" i="9" s="1"/>
  <c r="D498" i="9" l="1"/>
  <c r="J498" i="9" s="1"/>
  <c r="D499" i="9" l="1"/>
  <c r="J499" i="9" s="1"/>
  <c r="D500" i="9" l="1"/>
  <c r="J500" i="9" s="1"/>
  <c r="D501" i="9" l="1"/>
  <c r="J501" i="9" s="1"/>
  <c r="D502" i="9" l="1"/>
  <c r="J502" i="9" s="1"/>
  <c r="D503" i="9" l="1"/>
  <c r="J503" i="9" s="1"/>
  <c r="D504" i="9" l="1"/>
  <c r="J504" i="9" s="1"/>
  <c r="D505" i="9" l="1"/>
  <c r="J505" i="9" s="1"/>
  <c r="D506" i="9" l="1"/>
  <c r="J506" i="9" s="1"/>
  <c r="D507" i="9" l="1"/>
  <c r="J507" i="9" s="1"/>
  <c r="D508" i="9" l="1"/>
  <c r="J508" i="9" s="1"/>
  <c r="D509" i="9" l="1"/>
  <c r="J509" i="9" s="1"/>
  <c r="D510" i="9" l="1"/>
  <c r="J510" i="9" s="1"/>
  <c r="D511" i="9" l="1"/>
  <c r="J511" i="9" s="1"/>
  <c r="D512" i="9" l="1"/>
  <c r="J512" i="9" s="1"/>
  <c r="D513" i="9" l="1"/>
  <c r="J513" i="9" s="1"/>
  <c r="D514" i="9" l="1"/>
  <c r="J514" i="9" s="1"/>
  <c r="D515" i="9" l="1"/>
  <c r="J515" i="9" s="1"/>
  <c r="D516" i="9" l="1"/>
  <c r="J516" i="9" s="1"/>
  <c r="D517" i="9" l="1"/>
  <c r="J517" i="9" s="1"/>
  <c r="D518" i="9" l="1"/>
  <c r="J518" i="9" s="1"/>
  <c r="D519" i="9" l="1"/>
  <c r="J519" i="9" s="1"/>
  <c r="D520" i="9" l="1"/>
  <c r="J520" i="9" s="1"/>
  <c r="D521" i="9" l="1"/>
  <c r="J521" i="9" s="1"/>
  <c r="D522" i="9" l="1"/>
  <c r="J522" i="9" s="1"/>
  <c r="D523" i="9" l="1"/>
  <c r="J523" i="9" s="1"/>
  <c r="D524" i="9" l="1"/>
  <c r="J524" i="9" s="1"/>
  <c r="D525" i="9" l="1"/>
  <c r="J525" i="9" s="1"/>
  <c r="D526" i="9" l="1"/>
  <c r="J526" i="9" s="1"/>
  <c r="D527" i="9" l="1"/>
  <c r="J527" i="9" s="1"/>
  <c r="D528" i="9" l="1"/>
  <c r="J528" i="9" s="1"/>
  <c r="D529" i="9" l="1"/>
  <c r="J529" i="9" s="1"/>
  <c r="D530" i="9" l="1"/>
  <c r="J530" i="9" s="1"/>
  <c r="D531" i="9" l="1"/>
  <c r="J531" i="9" s="1"/>
  <c r="D532" i="9" l="1"/>
  <c r="J532" i="9" s="1"/>
  <c r="D533" i="9" l="1"/>
  <c r="J533" i="9" s="1"/>
  <c r="D534" i="9" l="1"/>
  <c r="J534" i="9" s="1"/>
  <c r="D535" i="9" l="1"/>
  <c r="J535" i="9" s="1"/>
  <c r="D536" i="9" l="1"/>
  <c r="J536" i="9" s="1"/>
  <c r="D537" i="9" l="1"/>
  <c r="J537" i="9" s="1"/>
  <c r="D538" i="9" l="1"/>
  <c r="J538" i="9" s="1"/>
  <c r="D539" i="9" l="1"/>
  <c r="J539" i="9" s="1"/>
  <c r="D540" i="9" l="1"/>
  <c r="J540" i="9" s="1"/>
  <c r="D541" i="9" l="1"/>
  <c r="J541" i="9" s="1"/>
  <c r="D542" i="9" l="1"/>
  <c r="J542" i="9" s="1"/>
  <c r="D543" i="9" l="1"/>
  <c r="J543" i="9" s="1"/>
  <c r="D544" i="9" l="1"/>
  <c r="J544" i="9" s="1"/>
  <c r="D545" i="9" l="1"/>
  <c r="J545" i="9" s="1"/>
  <c r="D546" i="9" l="1"/>
  <c r="J546" i="9" s="1"/>
  <c r="D547" i="9" l="1"/>
  <c r="J547" i="9" s="1"/>
  <c r="D548" i="9" l="1"/>
  <c r="J548" i="9" s="1"/>
  <c r="D549" i="9" l="1"/>
  <c r="J549" i="9" s="1"/>
  <c r="D550" i="9" l="1"/>
  <c r="J550" i="9" s="1"/>
  <c r="D551" i="9" l="1"/>
  <c r="J551" i="9" s="1"/>
  <c r="D552" i="9" l="1"/>
  <c r="J552" i="9" s="1"/>
  <c r="D553" i="9" l="1"/>
  <c r="J553" i="9" s="1"/>
  <c r="D554" i="9" l="1"/>
  <c r="J554" i="9" s="1"/>
  <c r="D555" i="9" l="1"/>
  <c r="J555" i="9" s="1"/>
  <c r="D556" i="9" l="1"/>
  <c r="J556" i="9" s="1"/>
  <c r="D557" i="9" l="1"/>
  <c r="J557" i="9" s="1"/>
  <c r="D558" i="9" l="1"/>
  <c r="J558" i="9" s="1"/>
  <c r="D559" i="9" l="1"/>
  <c r="J559" i="9" s="1"/>
  <c r="D560" i="9" l="1"/>
  <c r="J560" i="9" s="1"/>
  <c r="D561" i="9" l="1"/>
  <c r="J561" i="9" s="1"/>
  <c r="D562" i="9" l="1"/>
  <c r="J562" i="9" s="1"/>
  <c r="D563" i="9" l="1"/>
  <c r="J563" i="9" s="1"/>
  <c r="D564" i="9" l="1"/>
  <c r="J564" i="9" s="1"/>
  <c r="D565" i="9" l="1"/>
  <c r="J565" i="9" s="1"/>
  <c r="D566" i="9" l="1"/>
  <c r="J566" i="9" s="1"/>
  <c r="D567" i="9" l="1"/>
  <c r="J567" i="9" s="1"/>
  <c r="D568" i="9" l="1"/>
  <c r="J568" i="9" s="1"/>
  <c r="D569" i="9" l="1"/>
  <c r="J569" i="9" s="1"/>
  <c r="D570" i="9" l="1"/>
  <c r="J570" i="9" s="1"/>
  <c r="D571" i="9" l="1"/>
  <c r="J571" i="9" s="1"/>
  <c r="D572" i="9" l="1"/>
  <c r="J572" i="9" s="1"/>
  <c r="D573" i="9" l="1"/>
  <c r="J573" i="9" s="1"/>
  <c r="D574" i="9" l="1"/>
  <c r="J574" i="9" s="1"/>
  <c r="D575" i="9" l="1"/>
  <c r="J575" i="9" s="1"/>
  <c r="D576" i="9" l="1"/>
  <c r="J576" i="9" s="1"/>
  <c r="D577" i="9" l="1"/>
  <c r="J577" i="9" s="1"/>
  <c r="D578" i="9" l="1"/>
  <c r="J578" i="9" s="1"/>
  <c r="D579" i="9" l="1"/>
  <c r="J579" i="9" s="1"/>
  <c r="D580" i="9" l="1"/>
  <c r="J580" i="9" s="1"/>
  <c r="D581" i="9" l="1"/>
  <c r="J581" i="9" s="1"/>
  <c r="D582" i="9" l="1"/>
  <c r="J582" i="9" s="1"/>
  <c r="D583" i="9" l="1"/>
  <c r="J583" i="9" s="1"/>
  <c r="D584" i="9" l="1"/>
  <c r="J584" i="9" s="1"/>
  <c r="D585" i="9" l="1"/>
  <c r="J585" i="9" s="1"/>
  <c r="D586" i="9" l="1"/>
  <c r="J586" i="9" s="1"/>
  <c r="D587" i="9" l="1"/>
  <c r="J587" i="9" s="1"/>
  <c r="D588" i="9" l="1"/>
  <c r="J588" i="9" s="1"/>
  <c r="D589" i="9" l="1"/>
  <c r="J589" i="9" s="1"/>
  <c r="D590" i="9" l="1"/>
  <c r="J590" i="9" s="1"/>
  <c r="D591" i="9" l="1"/>
  <c r="J591" i="9" s="1"/>
  <c r="D592" i="9" l="1"/>
  <c r="J592" i="9" s="1"/>
  <c r="D593" i="9" l="1"/>
  <c r="J593" i="9" s="1"/>
  <c r="D594" i="9" l="1"/>
  <c r="J594" i="9" s="1"/>
  <c r="D595" i="9" l="1"/>
  <c r="J595" i="9" s="1"/>
  <c r="D596" i="9" l="1"/>
  <c r="J596" i="9" s="1"/>
  <c r="D597" i="9" l="1"/>
  <c r="J597" i="9" s="1"/>
  <c r="D598" i="9" l="1"/>
  <c r="J598" i="9" s="1"/>
  <c r="D599" i="9" l="1"/>
  <c r="J599" i="9" s="1"/>
  <c r="D600" i="9" l="1"/>
  <c r="J600" i="9" s="1"/>
  <c r="D601" i="9" l="1"/>
  <c r="J601" i="9" s="1"/>
  <c r="D602" i="9" l="1"/>
  <c r="J602" i="9" s="1"/>
  <c r="D603" i="9" l="1"/>
  <c r="J603" i="9" s="1"/>
  <c r="D604" i="9" l="1"/>
  <c r="J604" i="9" s="1"/>
  <c r="D605" i="9" l="1"/>
  <c r="J605" i="9" s="1"/>
  <c r="D606" i="9" l="1"/>
  <c r="J606" i="9" s="1"/>
  <c r="D607" i="9" l="1"/>
  <c r="J607" i="9" s="1"/>
  <c r="D608" i="9" l="1"/>
  <c r="J608" i="9" s="1"/>
  <c r="D609" i="9" l="1"/>
  <c r="J609" i="9" s="1"/>
  <c r="D610" i="9" l="1"/>
  <c r="J610" i="9" s="1"/>
  <c r="D611" i="9" l="1"/>
  <c r="J611" i="9" s="1"/>
  <c r="D612" i="9" l="1"/>
  <c r="J612" i="9" s="1"/>
  <c r="D613" i="9" l="1"/>
  <c r="J613" i="9" s="1"/>
  <c r="D614" i="9" l="1"/>
  <c r="J614" i="9" s="1"/>
  <c r="D615" i="9" l="1"/>
  <c r="J615" i="9" s="1"/>
  <c r="D616" i="9" l="1"/>
  <c r="J616" i="9" s="1"/>
  <c r="D617" i="9" l="1"/>
  <c r="J617" i="9" s="1"/>
  <c r="D618" i="9" l="1"/>
  <c r="J618" i="9" s="1"/>
  <c r="D619" i="9" l="1"/>
  <c r="J619" i="9" s="1"/>
  <c r="D620" i="9" l="1"/>
  <c r="J620" i="9" s="1"/>
  <c r="D621" i="9" l="1"/>
  <c r="J621" i="9" s="1"/>
  <c r="D622" i="9" l="1"/>
  <c r="J622" i="9" s="1"/>
  <c r="D623" i="9" l="1"/>
  <c r="J623" i="9" s="1"/>
  <c r="D624" i="9" l="1"/>
  <c r="J624" i="9" s="1"/>
  <c r="D625" i="9" l="1"/>
  <c r="J625" i="9" s="1"/>
  <c r="D626" i="9" l="1"/>
  <c r="J626" i="9" s="1"/>
  <c r="D627" i="9" l="1"/>
  <c r="J627" i="9" s="1"/>
  <c r="D628" i="9" l="1"/>
  <c r="J628" i="9" s="1"/>
  <c r="D629" i="9" l="1"/>
  <c r="J629" i="9" s="1"/>
  <c r="D630" i="9" l="1"/>
  <c r="J630" i="9" s="1"/>
  <c r="D631" i="9" l="1"/>
  <c r="J631" i="9" s="1"/>
  <c r="D632" i="9" l="1"/>
  <c r="J632" i="9" s="1"/>
  <c r="D633" i="9" l="1"/>
  <c r="J633" i="9" s="1"/>
  <c r="D634" i="9" l="1"/>
  <c r="J634" i="9" s="1"/>
  <c r="D635" i="9" l="1"/>
  <c r="J635" i="9" s="1"/>
  <c r="D636" i="9" l="1"/>
  <c r="J636" i="9" s="1"/>
  <c r="D637" i="9" l="1"/>
  <c r="J637" i="9" s="1"/>
  <c r="D638" i="9" l="1"/>
  <c r="J638" i="9" s="1"/>
  <c r="D639" i="9" l="1"/>
  <c r="J639" i="9" s="1"/>
  <c r="D640" i="9" l="1"/>
  <c r="J640" i="9" s="1"/>
  <c r="D641" i="9" l="1"/>
  <c r="J641" i="9" s="1"/>
  <c r="D642" i="9" l="1"/>
  <c r="J642" i="9" s="1"/>
  <c r="D643" i="9" l="1"/>
  <c r="J643" i="9" s="1"/>
  <c r="D644" i="9" l="1"/>
  <c r="J644" i="9" s="1"/>
  <c r="D645" i="9" l="1"/>
  <c r="J645" i="9" s="1"/>
  <c r="D646" i="9" l="1"/>
  <c r="J646" i="9" s="1"/>
  <c r="D647" i="9" l="1"/>
  <c r="J647" i="9" s="1"/>
  <c r="D648" i="9" l="1"/>
  <c r="J648" i="9" s="1"/>
  <c r="D649" i="9" l="1"/>
  <c r="J649" i="9" s="1"/>
  <c r="D650" i="9" l="1"/>
  <c r="J650" i="9" s="1"/>
  <c r="D651" i="9" l="1"/>
  <c r="J651" i="9" s="1"/>
  <c r="D652" i="9" l="1"/>
  <c r="J652" i="9" s="1"/>
  <c r="D653" i="9" l="1"/>
  <c r="J653" i="9" s="1"/>
  <c r="D654" i="9" l="1"/>
  <c r="J654" i="9" s="1"/>
  <c r="D655" i="9" l="1"/>
  <c r="J655" i="9" s="1"/>
  <c r="D656" i="9" l="1"/>
  <c r="J656" i="9" s="1"/>
  <c r="D657" i="9" l="1"/>
  <c r="J657" i="9" s="1"/>
  <c r="D658" i="9" l="1"/>
  <c r="J658" i="9" s="1"/>
  <c r="D659" i="9" l="1"/>
  <c r="J659" i="9" s="1"/>
  <c r="D660" i="9" l="1"/>
  <c r="J660" i="9" s="1"/>
  <c r="D661" i="9" l="1"/>
  <c r="J661" i="9" s="1"/>
  <c r="D662" i="9" l="1"/>
  <c r="J662" i="9" s="1"/>
  <c r="D663" i="9" l="1"/>
  <c r="J663" i="9" s="1"/>
  <c r="D664" i="9" l="1"/>
  <c r="J664" i="9" s="1"/>
  <c r="D665" i="9" l="1"/>
  <c r="J665" i="9" s="1"/>
  <c r="D666" i="9" l="1"/>
  <c r="J666" i="9" s="1"/>
  <c r="D667" i="9" l="1"/>
  <c r="J667" i="9" s="1"/>
  <c r="D668" i="9" l="1"/>
  <c r="J668" i="9" s="1"/>
  <c r="D669" i="9" l="1"/>
  <c r="J669" i="9" s="1"/>
  <c r="D670" i="9" l="1"/>
  <c r="J670" i="9" s="1"/>
  <c r="D671" i="9" l="1"/>
  <c r="J671" i="9" s="1"/>
  <c r="D672" i="9" l="1"/>
  <c r="J672" i="9" s="1"/>
  <c r="D673" i="9" l="1"/>
  <c r="J673" i="9" s="1"/>
  <c r="D674" i="9" l="1"/>
  <c r="J674" i="9" s="1"/>
  <c r="D675" i="9" l="1"/>
  <c r="J675" i="9" s="1"/>
  <c r="D676" i="9" l="1"/>
  <c r="J676" i="9" s="1"/>
  <c r="D677" i="9" l="1"/>
  <c r="J677" i="9" s="1"/>
  <c r="D678" i="9" l="1"/>
  <c r="J678" i="9" s="1"/>
  <c r="D679" i="9" l="1"/>
  <c r="J679" i="9" s="1"/>
  <c r="D680" i="9" l="1"/>
  <c r="J680" i="9" s="1"/>
  <c r="D681" i="9" l="1"/>
  <c r="J681" i="9" s="1"/>
  <c r="D682" i="9" l="1"/>
  <c r="J682" i="9" s="1"/>
  <c r="D683" i="9" l="1"/>
  <c r="J683" i="9" s="1"/>
  <c r="D684" i="9" l="1"/>
  <c r="J684" i="9" s="1"/>
  <c r="D685" i="9" l="1"/>
  <c r="J685" i="9" s="1"/>
  <c r="D686" i="9" l="1"/>
  <c r="J686" i="9" s="1"/>
  <c r="D687" i="9" l="1"/>
  <c r="J687" i="9" s="1"/>
  <c r="D688" i="9" l="1"/>
  <c r="J688" i="9" s="1"/>
  <c r="D689" i="9" l="1"/>
  <c r="J689" i="9" s="1"/>
  <c r="D690" i="9" l="1"/>
  <c r="J690" i="9" s="1"/>
  <c r="D691" i="9" l="1"/>
  <c r="J691" i="9" s="1"/>
  <c r="D692" i="9" l="1"/>
  <c r="J692" i="9" s="1"/>
  <c r="D693" i="9" l="1"/>
  <c r="J693" i="9" s="1"/>
  <c r="D694" i="9" l="1"/>
  <c r="J694" i="9" s="1"/>
  <c r="D695" i="9" l="1"/>
  <c r="J695" i="9" s="1"/>
  <c r="D696" i="9" l="1"/>
  <c r="J696" i="9" s="1"/>
  <c r="D697" i="9" l="1"/>
  <c r="J697" i="9" s="1"/>
  <c r="D698" i="9" l="1"/>
  <c r="J698" i="9" s="1"/>
  <c r="D699" i="9" l="1"/>
  <c r="J699" i="9" s="1"/>
  <c r="D700" i="9" l="1"/>
  <c r="J700" i="9" s="1"/>
  <c r="D701" i="9" l="1"/>
  <c r="J701" i="9" s="1"/>
  <c r="D702" i="9" l="1"/>
  <c r="J702" i="9" s="1"/>
  <c r="D703" i="9" l="1"/>
  <c r="J703" i="9" s="1"/>
  <c r="D704" i="9" l="1"/>
  <c r="J704" i="9" s="1"/>
  <c r="D705" i="9" l="1"/>
  <c r="J705" i="9" s="1"/>
  <c r="D706" i="9" l="1"/>
  <c r="J706" i="9" s="1"/>
  <c r="D707" i="9" l="1"/>
  <c r="J707" i="9" s="1"/>
  <c r="D708" i="9" l="1"/>
  <c r="J708" i="9" s="1"/>
  <c r="D709" i="9" l="1"/>
  <c r="J709" i="9" s="1"/>
  <c r="D710" i="9" l="1"/>
  <c r="J710" i="9" s="1"/>
  <c r="D711" i="9" l="1"/>
  <c r="J711" i="9" s="1"/>
  <c r="D712" i="9" l="1"/>
  <c r="J712" i="9" s="1"/>
  <c r="D713" i="9" l="1"/>
  <c r="J713" i="9" s="1"/>
  <c r="D714" i="9" l="1"/>
  <c r="J714" i="9" s="1"/>
  <c r="D715" i="9" l="1"/>
  <c r="J715" i="9" s="1"/>
  <c r="D716" i="9" l="1"/>
  <c r="J716" i="9" s="1"/>
  <c r="D717" i="9" l="1"/>
  <c r="J717" i="9" s="1"/>
  <c r="D718" i="9" l="1"/>
  <c r="J718" i="9" s="1"/>
  <c r="D719" i="9" l="1"/>
  <c r="J719" i="9" s="1"/>
  <c r="D720" i="9" l="1"/>
  <c r="J720" i="9" s="1"/>
  <c r="D721" i="9" l="1"/>
  <c r="J721" i="9" s="1"/>
  <c r="D722" i="9" l="1"/>
  <c r="J722" i="9" s="1"/>
  <c r="D723" i="9" l="1"/>
  <c r="J723" i="9" s="1"/>
  <c r="D724" i="9" l="1"/>
  <c r="J724" i="9" s="1"/>
  <c r="D725" i="9" l="1"/>
  <c r="J725" i="9" s="1"/>
  <c r="D726" i="9" l="1"/>
  <c r="J726" i="9" s="1"/>
  <c r="D727" i="9" l="1"/>
  <c r="J727" i="9" s="1"/>
  <c r="D728" i="9" l="1"/>
  <c r="J728" i="9" s="1"/>
  <c r="D729" i="9" l="1"/>
  <c r="J729" i="9" s="1"/>
  <c r="D730" i="9" l="1"/>
  <c r="J730" i="9" s="1"/>
  <c r="D731" i="9" l="1"/>
  <c r="J731" i="9" s="1"/>
  <c r="D732" i="9" l="1"/>
  <c r="J732" i="9" s="1"/>
  <c r="D733" i="9" l="1"/>
  <c r="J733" i="9" s="1"/>
  <c r="D734" i="9" l="1"/>
  <c r="J734" i="9" s="1"/>
  <c r="D735" i="9" l="1"/>
  <c r="J735" i="9" s="1"/>
  <c r="D736" i="9" l="1"/>
  <c r="J736" i="9" s="1"/>
  <c r="D737" i="9" l="1"/>
  <c r="J737" i="9" s="1"/>
  <c r="D738" i="9" l="1"/>
  <c r="J738" i="9" s="1"/>
  <c r="D739" i="9" l="1"/>
  <c r="J739" i="9" s="1"/>
  <c r="D740" i="9" l="1"/>
  <c r="J740" i="9" s="1"/>
  <c r="D741" i="9" l="1"/>
  <c r="J741" i="9" s="1"/>
  <c r="D742" i="9" l="1"/>
  <c r="J742" i="9" s="1"/>
  <c r="D743" i="9" l="1"/>
  <c r="J743" i="9" s="1"/>
  <c r="D744" i="9" l="1"/>
  <c r="J744" i="9" s="1"/>
  <c r="D745" i="9" l="1"/>
  <c r="J745" i="9" s="1"/>
  <c r="D746" i="9" l="1"/>
  <c r="J746" i="9" s="1"/>
  <c r="D747" i="9" l="1"/>
  <c r="J747" i="9" s="1"/>
  <c r="D748" i="9" l="1"/>
  <c r="J748" i="9" s="1"/>
  <c r="D749" i="9" l="1"/>
  <c r="J749" i="9" s="1"/>
  <c r="D750" i="9" l="1"/>
  <c r="J750" i="9" s="1"/>
  <c r="D751" i="9" l="1"/>
  <c r="J751" i="9" s="1"/>
  <c r="D752" i="9" l="1"/>
  <c r="J752" i="9" s="1"/>
  <c r="D753" i="9" l="1"/>
  <c r="J753" i="9" s="1"/>
  <c r="D754" i="9" l="1"/>
  <c r="J754" i="9" s="1"/>
  <c r="D755" i="9" l="1"/>
  <c r="J755" i="9" s="1"/>
  <c r="D756" i="9" l="1"/>
  <c r="J756" i="9" s="1"/>
  <c r="D757" i="9" l="1"/>
  <c r="J757" i="9" s="1"/>
  <c r="D758" i="9" l="1"/>
  <c r="J758" i="9" s="1"/>
  <c r="D759" i="9" l="1"/>
  <c r="J759" i="9" s="1"/>
  <c r="D760" i="9" l="1"/>
  <c r="J760" i="9" s="1"/>
  <c r="D761" i="9" l="1"/>
  <c r="J761" i="9" s="1"/>
  <c r="D762" i="9" l="1"/>
  <c r="J762" i="9" s="1"/>
  <c r="D763" i="9" l="1"/>
  <c r="J763" i="9" s="1"/>
  <c r="D764" i="9" l="1"/>
  <c r="J764" i="9" s="1"/>
  <c r="D765" i="9" l="1"/>
  <c r="J765" i="9" s="1"/>
  <c r="D766" i="9" l="1"/>
  <c r="J766" i="9" s="1"/>
  <c r="D767" i="9" l="1"/>
  <c r="J767" i="9" s="1"/>
  <c r="D768" i="9" l="1"/>
  <c r="J768" i="9" s="1"/>
  <c r="D769" i="9" l="1"/>
  <c r="J769" i="9" s="1"/>
  <c r="D770" i="9" l="1"/>
  <c r="J770" i="9" s="1"/>
  <c r="D771" i="9" l="1"/>
  <c r="J771" i="9" s="1"/>
  <c r="D772" i="9" l="1"/>
  <c r="J772" i="9" s="1"/>
  <c r="D773" i="9" l="1"/>
  <c r="J773" i="9" s="1"/>
  <c r="D774" i="9" l="1"/>
  <c r="J774" i="9" s="1"/>
  <c r="D775" i="9" l="1"/>
  <c r="J775" i="9" s="1"/>
  <c r="D776" i="9" l="1"/>
  <c r="J776" i="9" s="1"/>
  <c r="D777" i="9" l="1"/>
  <c r="J777" i="9" s="1"/>
  <c r="D778" i="9" l="1"/>
  <c r="J778" i="9" s="1"/>
  <c r="D779" i="9" l="1"/>
  <c r="J779" i="9" s="1"/>
  <c r="D780" i="9" l="1"/>
  <c r="J780" i="9" s="1"/>
  <c r="D781" i="9" l="1"/>
  <c r="J781" i="9" s="1"/>
  <c r="D782" i="9" l="1"/>
  <c r="J782" i="9" s="1"/>
  <c r="D783" i="9" l="1"/>
  <c r="J783" i="9" s="1"/>
  <c r="D784" i="9" l="1"/>
  <c r="J784" i="9" s="1"/>
  <c r="D785" i="9" l="1"/>
  <c r="J785" i="9" s="1"/>
  <c r="D786" i="9" l="1"/>
  <c r="J786" i="9" s="1"/>
  <c r="D787" i="9" l="1"/>
  <c r="J787" i="9" s="1"/>
  <c r="D788" i="9" l="1"/>
  <c r="J788" i="9" s="1"/>
  <c r="D789" i="9" l="1"/>
  <c r="J789" i="9" s="1"/>
  <c r="D790" i="9" l="1"/>
  <c r="J790" i="9" s="1"/>
  <c r="D791" i="9" l="1"/>
  <c r="J791" i="9" s="1"/>
  <c r="D792" i="9" l="1"/>
  <c r="J792" i="9" s="1"/>
  <c r="D793" i="9" l="1"/>
  <c r="J793" i="9" s="1"/>
  <c r="D794" i="9" l="1"/>
  <c r="J794" i="9" s="1"/>
  <c r="D795" i="9" l="1"/>
  <c r="J795" i="9" s="1"/>
  <c r="D796" i="9" l="1"/>
  <c r="J796" i="9" s="1"/>
  <c r="D797" i="9" l="1"/>
  <c r="J797" i="9" s="1"/>
  <c r="D798" i="9" l="1"/>
  <c r="J798" i="9" s="1"/>
  <c r="D799" i="9" l="1"/>
  <c r="J799" i="9" s="1"/>
  <c r="D800" i="9" l="1"/>
  <c r="J800" i="9" s="1"/>
  <c r="D801" i="9" l="1"/>
  <c r="J801" i="9" s="1"/>
  <c r="D802" i="9" l="1"/>
  <c r="J802" i="9" s="1"/>
  <c r="D803" i="9" l="1"/>
  <c r="J803" i="9" s="1"/>
  <c r="D804" i="9" l="1"/>
  <c r="J804" i="9" s="1"/>
  <c r="D805" i="9" l="1"/>
  <c r="J805" i="9" s="1"/>
  <c r="D806" i="9" l="1"/>
  <c r="J806" i="9" s="1"/>
  <c r="D807" i="9" l="1"/>
  <c r="J807" i="9" s="1"/>
  <c r="D808" i="9" l="1"/>
  <c r="J808" i="9" s="1"/>
  <c r="D809" i="9" l="1"/>
  <c r="J809" i="9" s="1"/>
  <c r="D810" i="9" l="1"/>
  <c r="J810" i="9" s="1"/>
  <c r="D811" i="9" l="1"/>
  <c r="J811" i="9" s="1"/>
  <c r="D812" i="9" l="1"/>
  <c r="J812" i="9" s="1"/>
  <c r="D813" i="9" l="1"/>
  <c r="J813" i="9" s="1"/>
  <c r="D814" i="9" l="1"/>
  <c r="J814" i="9" s="1"/>
  <c r="D815" i="9" l="1"/>
  <c r="J815" i="9" s="1"/>
  <c r="D816" i="9" l="1"/>
  <c r="J816" i="9" s="1"/>
  <c r="D817" i="9" l="1"/>
  <c r="J817" i="9" s="1"/>
  <c r="D818" i="9" l="1"/>
  <c r="J818" i="9" s="1"/>
  <c r="D819" i="9" l="1"/>
  <c r="J819" i="9" s="1"/>
  <c r="D820" i="9" l="1"/>
  <c r="J820" i="9" s="1"/>
  <c r="D821" i="9" l="1"/>
  <c r="J821" i="9" s="1"/>
  <c r="D822" i="9" l="1"/>
  <c r="J822" i="9" s="1"/>
  <c r="D823" i="9" l="1"/>
  <c r="J823" i="9" s="1"/>
  <c r="D824" i="9" l="1"/>
  <c r="J824" i="9" s="1"/>
  <c r="D825" i="9" l="1"/>
  <c r="J825" i="9" s="1"/>
  <c r="D826" i="9" l="1"/>
  <c r="J826" i="9" s="1"/>
  <c r="D827" i="9" l="1"/>
  <c r="J827" i="9" s="1"/>
  <c r="D828" i="9" l="1"/>
  <c r="J828" i="9" s="1"/>
  <c r="D829" i="9" l="1"/>
  <c r="J829" i="9" s="1"/>
  <c r="D830" i="9" l="1"/>
  <c r="J830" i="9" s="1"/>
  <c r="D831" i="9" l="1"/>
  <c r="J831" i="9" s="1"/>
  <c r="D832" i="9" l="1"/>
  <c r="J832" i="9" s="1"/>
  <c r="D833" i="9" l="1"/>
  <c r="J833" i="9" s="1"/>
  <c r="D834" i="9" l="1"/>
  <c r="J834" i="9" s="1"/>
  <c r="D835" i="9" l="1"/>
  <c r="J835" i="9" s="1"/>
  <c r="D836" i="9" l="1"/>
  <c r="J836" i="9" s="1"/>
  <c r="D837" i="9" l="1"/>
  <c r="J837" i="9" s="1"/>
  <c r="D838" i="9" l="1"/>
  <c r="J838" i="9" s="1"/>
  <c r="D839" i="9" l="1"/>
  <c r="J839" i="9" s="1"/>
  <c r="D840" i="9" l="1"/>
  <c r="J840" i="9" s="1"/>
  <c r="D841" i="9" l="1"/>
  <c r="J841" i="9" s="1"/>
  <c r="D842" i="9" l="1"/>
  <c r="J842" i="9" s="1"/>
  <c r="D843" i="9" l="1"/>
  <c r="J843" i="9" s="1"/>
  <c r="D844" i="9" l="1"/>
  <c r="J844" i="9" s="1"/>
  <c r="D845" i="9" l="1"/>
  <c r="J845" i="9" s="1"/>
  <c r="D846" i="9" l="1"/>
  <c r="J846" i="9" s="1"/>
  <c r="D847" i="9" l="1"/>
  <c r="J847" i="9" s="1"/>
  <c r="D848" i="9" l="1"/>
  <c r="J848" i="9" s="1"/>
  <c r="D849" i="9" l="1"/>
  <c r="J849" i="9" s="1"/>
  <c r="D850" i="9" l="1"/>
  <c r="J850" i="9" s="1"/>
  <c r="D851" i="9" l="1"/>
  <c r="J851" i="9" s="1"/>
  <c r="D852" i="9" l="1"/>
  <c r="J852" i="9" s="1"/>
  <c r="D853" i="9" l="1"/>
  <c r="J853" i="9" s="1"/>
  <c r="D854" i="9" l="1"/>
  <c r="J854" i="9" s="1"/>
  <c r="D855" i="9" l="1"/>
  <c r="J855" i="9" s="1"/>
  <c r="D856" i="9" l="1"/>
  <c r="J856" i="9" s="1"/>
  <c r="D857" i="9" l="1"/>
  <c r="J857" i="9" s="1"/>
  <c r="D858" i="9" l="1"/>
  <c r="J858" i="9" s="1"/>
  <c r="D859" i="9" l="1"/>
  <c r="J859" i="9" s="1"/>
  <c r="D860" i="9" l="1"/>
  <c r="J860" i="9" s="1"/>
  <c r="D861" i="9" l="1"/>
  <c r="J861" i="9" s="1"/>
  <c r="D862" i="9" l="1"/>
  <c r="J862" i="9" s="1"/>
  <c r="D863" i="9" l="1"/>
  <c r="J863" i="9" s="1"/>
  <c r="D864" i="9" l="1"/>
  <c r="J864" i="9" s="1"/>
  <c r="D865" i="9" l="1"/>
  <c r="J865" i="9" s="1"/>
  <c r="D866" i="9" l="1"/>
  <c r="J866" i="9" s="1"/>
  <c r="D867" i="9" l="1"/>
  <c r="J867" i="9" s="1"/>
  <c r="D868" i="9" l="1"/>
  <c r="J868" i="9" s="1"/>
  <c r="D869" i="9" l="1"/>
  <c r="J869" i="9" s="1"/>
  <c r="D870" i="9" l="1"/>
  <c r="J870" i="9" s="1"/>
  <c r="D871" i="9" l="1"/>
  <c r="J871" i="9" s="1"/>
  <c r="D872" i="9" l="1"/>
  <c r="J872" i="9" s="1"/>
  <c r="D873" i="9" l="1"/>
  <c r="J873" i="9" s="1"/>
  <c r="D874" i="9" l="1"/>
  <c r="J874" i="9" s="1"/>
  <c r="D875" i="9" l="1"/>
  <c r="J875" i="9" s="1"/>
  <c r="D876" i="9" l="1"/>
  <c r="J876" i="9" s="1"/>
  <c r="D877" i="9" l="1"/>
  <c r="J877" i="9" s="1"/>
  <c r="D878" i="9" l="1"/>
  <c r="J878" i="9" s="1"/>
  <c r="D879" i="9" l="1"/>
  <c r="J879" i="9" s="1"/>
  <c r="D880" i="9" l="1"/>
  <c r="J880" i="9" s="1"/>
  <c r="D881" i="9" l="1"/>
  <c r="J881" i="9" s="1"/>
  <c r="D882" i="9" l="1"/>
  <c r="J882" i="9" s="1"/>
  <c r="D883" i="9" l="1"/>
  <c r="J883" i="9" s="1"/>
  <c r="D884" i="9" l="1"/>
  <c r="J884" i="9" s="1"/>
  <c r="D885" i="9" l="1"/>
  <c r="J885" i="9" s="1"/>
  <c r="D886" i="9" l="1"/>
  <c r="J886" i="9" s="1"/>
  <c r="D887" i="9" l="1"/>
  <c r="J887" i="9" s="1"/>
  <c r="D888" i="9" l="1"/>
  <c r="J888" i="9" s="1"/>
  <c r="D889" i="9" l="1"/>
  <c r="J889" i="9" s="1"/>
  <c r="D890" i="9" l="1"/>
  <c r="J890" i="9" s="1"/>
  <c r="D891" i="9" l="1"/>
  <c r="J891" i="9" s="1"/>
  <c r="D892" i="9" l="1"/>
  <c r="J892" i="9" s="1"/>
  <c r="D893" i="9" l="1"/>
  <c r="J893" i="9" s="1"/>
  <c r="D894" i="9" l="1"/>
  <c r="J894" i="9" s="1"/>
  <c r="D895" i="9" l="1"/>
  <c r="J895" i="9" s="1"/>
  <c r="D896" i="9" l="1"/>
  <c r="J896" i="9" s="1"/>
  <c r="D897" i="9" l="1"/>
  <c r="J897" i="9" s="1"/>
  <c r="D898" i="9" l="1"/>
  <c r="J898" i="9" s="1"/>
  <c r="D899" i="9" l="1"/>
  <c r="J899" i="9" s="1"/>
  <c r="D900" i="9" l="1"/>
  <c r="J900" i="9" s="1"/>
  <c r="D901" i="9" l="1"/>
  <c r="J901" i="9" s="1"/>
  <c r="D902" i="9" l="1"/>
  <c r="J902" i="9" s="1"/>
  <c r="D903" i="9" l="1"/>
  <c r="J903" i="9" s="1"/>
  <c r="D904" i="9" l="1"/>
  <c r="J904" i="9" s="1"/>
  <c r="D905" i="9" l="1"/>
  <c r="J905" i="9" s="1"/>
  <c r="D906" i="9" l="1"/>
  <c r="J906" i="9" s="1"/>
  <c r="D907" i="9" l="1"/>
  <c r="J907" i="9" s="1"/>
  <c r="D908" i="9" l="1"/>
  <c r="J908" i="9" s="1"/>
  <c r="D909" i="9" l="1"/>
  <c r="J909" i="9" s="1"/>
  <c r="D910" i="9" l="1"/>
  <c r="J910" i="9" s="1"/>
  <c r="D911" i="9" l="1"/>
  <c r="J911" i="9" s="1"/>
  <c r="D912" i="9" l="1"/>
  <c r="J912" i="9" s="1"/>
  <c r="D511" i="1"/>
  <c r="J511" i="1" s="1"/>
  <c r="D173" i="8"/>
  <c r="J173" i="8" s="1"/>
  <c r="D174" i="8" l="1"/>
  <c r="J174" i="8" s="1"/>
  <c r="K173" i="8"/>
  <c r="D512" i="1"/>
  <c r="J512" i="1" s="1"/>
  <c r="M511" i="1"/>
  <c r="D175" i="8" l="1"/>
  <c r="J175" i="8" s="1"/>
  <c r="K174" i="8"/>
  <c r="D513" i="1"/>
  <c r="J513" i="1" s="1"/>
  <c r="M512" i="1"/>
  <c r="K513" i="1" s="1"/>
  <c r="K514" i="1" s="1"/>
  <c r="K175" i="8" l="1"/>
  <c r="K176" i="8" s="1"/>
  <c r="M176" i="8" s="1"/>
  <c r="D176" i="8"/>
  <c r="J176" i="8" s="1"/>
  <c r="D177" i="8" s="1"/>
  <c r="J177" i="8" s="1"/>
  <c r="M513" i="1"/>
  <c r="D514" i="1"/>
  <c r="J514" i="1" s="1"/>
  <c r="D515" i="1" l="1"/>
  <c r="J515" i="1" s="1"/>
  <c r="M514" i="1"/>
  <c r="M175" i="8"/>
  <c r="K177" i="8"/>
  <c r="K178" i="8" s="1"/>
  <c r="D178" i="8"/>
  <c r="J178" i="8" s="1"/>
  <c r="D179" i="8" s="1"/>
  <c r="J179" i="8" s="1"/>
  <c r="D516" i="1"/>
  <c r="J516" i="1" s="1"/>
  <c r="D517" i="1" s="1"/>
  <c r="J517" i="1" s="1"/>
  <c r="D518" i="1" s="1"/>
  <c r="J518" i="1" s="1"/>
  <c r="K515" i="1"/>
  <c r="K516" i="1" s="1"/>
  <c r="M516" i="1" s="1"/>
  <c r="M515" i="1" l="1"/>
  <c r="K517" i="1"/>
  <c r="K518" i="1" s="1"/>
  <c r="D180" i="8"/>
  <c r="J180" i="8" s="1"/>
  <c r="M178" i="8"/>
  <c r="K179" i="8"/>
  <c r="K180" i="8" s="1"/>
  <c r="M180" i="8" s="1"/>
  <c r="D519" i="1"/>
  <c r="J519" i="1" s="1"/>
  <c r="J523" i="1"/>
  <c r="K523" i="1" s="1"/>
  <c r="K524" i="1" s="1"/>
  <c r="M518" i="1" l="1"/>
  <c r="M179" i="8"/>
  <c r="K519" i="1"/>
  <c r="K520" i="1" s="1"/>
  <c r="D520" i="1"/>
  <c r="J520" i="1" s="1"/>
  <c r="D524" i="1"/>
  <c r="J524" i="1" s="1"/>
  <c r="M524" i="1" s="1"/>
  <c r="D521" i="1" l="1"/>
  <c r="J521" i="1" s="1"/>
  <c r="D522" i="1" s="1"/>
  <c r="J522" i="1" s="1"/>
  <c r="M520" i="1"/>
  <c r="M519" i="1"/>
  <c r="D525" i="1"/>
  <c r="J525" i="1" s="1"/>
  <c r="K525" i="1" l="1"/>
  <c r="K526" i="1" s="1"/>
  <c r="D526" i="1"/>
  <c r="J526" i="1" s="1"/>
  <c r="M526" i="1" l="1"/>
  <c r="M525" i="1"/>
  <c r="D527" i="1"/>
  <c r="J527" i="1" s="1"/>
  <c r="K527" i="1" s="1"/>
  <c r="K528" i="1" s="1"/>
  <c r="D528" i="1" l="1"/>
  <c r="J528" i="1" s="1"/>
  <c r="M528" i="1" s="1"/>
  <c r="D529" i="1" l="1"/>
  <c r="J529" i="1" s="1"/>
  <c r="K529" i="1" l="1"/>
  <c r="K530" i="1" s="1"/>
  <c r="D530" i="1"/>
  <c r="J530" i="1" s="1"/>
  <c r="D531" i="1" s="1"/>
  <c r="J531" i="1" s="1"/>
  <c r="M529" i="1" l="1"/>
  <c r="M530" i="1"/>
  <c r="K531" i="1" s="1"/>
  <c r="K532" i="1" s="1"/>
  <c r="D532" i="1"/>
  <c r="J532" i="1" s="1"/>
  <c r="M531" i="1" l="1"/>
  <c r="M532" i="1"/>
  <c r="D533" i="1"/>
  <c r="J533" i="1" s="1"/>
  <c r="K533" i="1" l="1"/>
  <c r="K534" i="1" s="1"/>
  <c r="D534" i="1"/>
  <c r="J534" i="1" s="1"/>
  <c r="M534" i="1" l="1"/>
  <c r="M533" i="1"/>
  <c r="D535" i="1"/>
  <c r="J535" i="1" s="1"/>
  <c r="K535" i="1" l="1"/>
  <c r="K536" i="1" s="1"/>
  <c r="D536" i="1"/>
  <c r="J536" i="1" s="1"/>
  <c r="D537" i="1" s="1"/>
  <c r="J537" i="1" s="1"/>
  <c r="M536" i="1" l="1"/>
  <c r="D538" i="1"/>
  <c r="J538" i="1" s="1"/>
  <c r="K537" i="1"/>
  <c r="K538" i="1" s="1"/>
  <c r="M535" i="1"/>
  <c r="J541" i="1"/>
  <c r="K541" i="1" s="1"/>
  <c r="K542" i="1" s="1"/>
  <c r="D539" i="1" l="1"/>
  <c r="J539" i="1" s="1"/>
  <c r="M538" i="1"/>
  <c r="K539" i="1" s="1"/>
  <c r="K540" i="1" s="1"/>
  <c r="D542" i="1"/>
  <c r="J542" i="1" s="1"/>
  <c r="D543" i="1" l="1"/>
  <c r="J543" i="1" s="1"/>
  <c r="M542" i="1"/>
  <c r="M539" i="1"/>
  <c r="D540" i="1"/>
  <c r="J540" i="1" s="1"/>
  <c r="M540" i="1" s="1"/>
  <c r="K543" i="1"/>
  <c r="M543" i="1" s="1"/>
  <c r="K544" i="1" s="1"/>
  <c r="K545" i="1" s="1"/>
  <c r="K546" i="1" s="1"/>
  <c r="D544" i="1"/>
  <c r="J544" i="1" s="1"/>
  <c r="M544" i="1" l="1"/>
  <c r="D545" i="1"/>
  <c r="J545" i="1" s="1"/>
  <c r="M545" i="1" s="1"/>
  <c r="D546" i="1" l="1"/>
  <c r="J546" i="1" s="1"/>
  <c r="M546" i="1" s="1"/>
  <c r="D547" i="1" l="1"/>
  <c r="J547" i="1" s="1"/>
  <c r="K547" i="1" l="1"/>
  <c r="K548" i="1" s="1"/>
  <c r="D548" i="1"/>
  <c r="J548" i="1" s="1"/>
  <c r="M548" i="1" l="1"/>
  <c r="M547" i="1"/>
  <c r="D549" i="1"/>
  <c r="J549" i="1" s="1"/>
  <c r="K549" i="1" l="1"/>
  <c r="K550" i="1" s="1"/>
  <c r="D550" i="1"/>
  <c r="J550" i="1" s="1"/>
  <c r="M550" i="1" l="1"/>
  <c r="M549" i="1"/>
  <c r="J551" i="1"/>
  <c r="K551" i="1" s="1"/>
  <c r="K552" i="1" s="1"/>
  <c r="D552" i="1" l="1"/>
  <c r="J552" i="1" s="1"/>
  <c r="M552" i="1" s="1"/>
  <c r="D553" i="1" l="1"/>
  <c r="J553" i="1" s="1"/>
  <c r="K553" i="1"/>
  <c r="K554" i="1" s="1"/>
  <c r="D554" i="1"/>
  <c r="J554" i="1" s="1"/>
  <c r="M554" i="1" l="1"/>
  <c r="M553" i="1"/>
  <c r="D555" i="1"/>
  <c r="J555" i="1" s="1"/>
  <c r="K555" i="1" l="1"/>
  <c r="K556" i="1" s="1"/>
  <c r="D556" i="1"/>
  <c r="J556" i="1" s="1"/>
  <c r="M556" i="1" l="1"/>
  <c r="M555" i="1"/>
  <c r="D557" i="1"/>
  <c r="J557" i="1" s="1"/>
  <c r="K557" i="1" l="1"/>
  <c r="K558" i="1" s="1"/>
  <c r="D558" i="1"/>
  <c r="J558" i="1" s="1"/>
  <c r="M558" i="1" l="1"/>
  <c r="M557" i="1"/>
  <c r="J559" i="1"/>
  <c r="K559" i="1" s="1"/>
  <c r="K560" i="1" s="1"/>
  <c r="D560" i="1" l="1"/>
  <c r="J560" i="1" s="1"/>
  <c r="M560" i="1" s="1"/>
  <c r="D561" i="1" l="1"/>
  <c r="J561" i="1" s="1"/>
  <c r="K561" i="1" l="1"/>
  <c r="K562" i="1" s="1"/>
  <c r="D562" i="1"/>
  <c r="J562" i="1" s="1"/>
  <c r="M562" i="1" l="1"/>
  <c r="M561" i="1"/>
  <c r="D563" i="1"/>
  <c r="J563" i="1" s="1"/>
  <c r="K563" i="1" l="1"/>
  <c r="K564" i="1" s="1"/>
  <c r="D564" i="1"/>
  <c r="J564" i="1" s="1"/>
  <c r="M564" i="1" l="1"/>
  <c r="M563" i="1"/>
  <c r="D565" i="1"/>
  <c r="J565" i="1" s="1"/>
  <c r="K565" i="1" l="1"/>
  <c r="K566" i="1" s="1"/>
  <c r="D566" i="1"/>
  <c r="J566" i="1" s="1"/>
  <c r="D567" i="1" s="1"/>
  <c r="J567" i="1" s="1"/>
  <c r="M566" i="1" l="1"/>
  <c r="K567" i="1" s="1"/>
  <c r="K568" i="1" s="1"/>
  <c r="M565" i="1"/>
  <c r="D568" i="1"/>
  <c r="J568" i="1" s="1"/>
  <c r="M568" i="1" l="1"/>
  <c r="M567" i="1"/>
  <c r="D569" i="1"/>
  <c r="J569" i="1" s="1"/>
  <c r="K569" i="1" l="1"/>
  <c r="K570" i="1" s="1"/>
  <c r="D570" i="1"/>
  <c r="J570" i="1" s="1"/>
  <c r="D571" i="1" s="1"/>
  <c r="M569" i="1" l="1"/>
  <c r="M570" i="1"/>
  <c r="J571" i="1"/>
  <c r="K571" i="1" l="1"/>
  <c r="K572" i="1" s="1"/>
  <c r="D572" i="1"/>
  <c r="J572" i="1" s="1"/>
  <c r="D573" i="1" s="1"/>
  <c r="J573" i="1" s="1"/>
  <c r="M572" i="1" l="1"/>
  <c r="K573" i="1" s="1"/>
  <c r="K574" i="1" s="1"/>
  <c r="D574" i="1"/>
  <c r="J574" i="1" s="1"/>
  <c r="D575" i="1" s="1"/>
  <c r="M571" i="1"/>
  <c r="M573" i="1" l="1"/>
  <c r="M574" i="1"/>
  <c r="J575" i="1"/>
  <c r="K575" i="1" l="1"/>
  <c r="K576" i="1" s="1"/>
  <c r="D576" i="1"/>
  <c r="J576" i="1" s="1"/>
  <c r="D577" i="1" l="1"/>
  <c r="M576" i="1"/>
  <c r="M575" i="1"/>
  <c r="J577" i="1"/>
  <c r="D578" i="1" l="1"/>
  <c r="K577" i="1"/>
  <c r="K578" i="1" s="1"/>
  <c r="J578" i="1"/>
  <c r="D579" i="1" l="1"/>
  <c r="M578" i="1"/>
  <c r="J579" i="1"/>
  <c r="D580" i="1" l="1"/>
  <c r="K579" i="1"/>
  <c r="K580" i="1" s="1"/>
  <c r="J580" i="1"/>
  <c r="D581" i="1" l="1"/>
  <c r="M580" i="1"/>
  <c r="M579" i="1"/>
  <c r="J581" i="1"/>
  <c r="D582" i="1" l="1"/>
  <c r="J582" i="1" s="1"/>
  <c r="K581" i="1"/>
  <c r="K582" i="1" s="1"/>
  <c r="D583" i="1" l="1"/>
  <c r="M582" i="1"/>
  <c r="J583" i="1"/>
  <c r="D584" i="1" l="1"/>
  <c r="J584" i="1" s="1"/>
  <c r="K583" i="1"/>
  <c r="K584" i="1" s="1"/>
  <c r="D585" i="1" l="1"/>
  <c r="M584" i="1"/>
  <c r="M583" i="1"/>
  <c r="J585" i="1"/>
  <c r="D586" i="1" l="1"/>
  <c r="K585" i="1"/>
  <c r="K586" i="1" s="1"/>
  <c r="J586" i="1"/>
  <c r="D587" i="1" l="1"/>
  <c r="M586" i="1"/>
  <c r="M585" i="1"/>
  <c r="J587" i="1"/>
  <c r="D588" i="1" l="1"/>
  <c r="K587" i="1"/>
  <c r="K588" i="1" s="1"/>
  <c r="J588" i="1"/>
  <c r="D589" i="1" s="1"/>
  <c r="M588" i="1" l="1"/>
  <c r="M587" i="1"/>
  <c r="J589" i="1"/>
  <c r="D590" i="1" l="1"/>
  <c r="J590" i="1" s="1"/>
  <c r="K589" i="1"/>
  <c r="K590" i="1" s="1"/>
  <c r="D591" i="1" l="1"/>
  <c r="M590" i="1"/>
  <c r="M589" i="1"/>
  <c r="J591" i="1"/>
  <c r="K591" i="1" l="1"/>
  <c r="K592" i="1" s="1"/>
  <c r="D592" i="1"/>
  <c r="J592" i="1" s="1"/>
  <c r="D593" i="1" s="1"/>
  <c r="M591" i="1" l="1"/>
  <c r="M592" i="1"/>
  <c r="J593" i="1"/>
  <c r="D594" i="1" l="1"/>
  <c r="K593" i="1"/>
  <c r="K594" i="1" s="1"/>
  <c r="J594" i="1"/>
  <c r="D595" i="1" l="1"/>
  <c r="M594" i="1"/>
  <c r="M593" i="1"/>
  <c r="J595" i="1"/>
  <c r="D596" i="1" l="1"/>
  <c r="K595" i="1"/>
  <c r="K596" i="1" s="1"/>
  <c r="J596" i="1"/>
  <c r="D597" i="1" l="1"/>
  <c r="M596" i="1"/>
  <c r="M595" i="1"/>
  <c r="J597" i="1"/>
  <c r="D598" i="1" l="1"/>
  <c r="K597" i="1"/>
  <c r="K598" i="1" s="1"/>
  <c r="J598" i="1"/>
  <c r="M598" i="1" l="1"/>
  <c r="M597" i="1"/>
  <c r="J599" i="1"/>
  <c r="D600" i="1" l="1"/>
  <c r="K599" i="1"/>
  <c r="K600" i="1" s="1"/>
  <c r="J600" i="1"/>
  <c r="M600" i="1" l="1"/>
  <c r="D601" i="1"/>
  <c r="J601" i="1" s="1"/>
  <c r="M599" i="1"/>
  <c r="K601" i="1" l="1"/>
  <c r="K602" i="1" s="1"/>
  <c r="D602" i="1"/>
  <c r="J602" i="1"/>
  <c r="D603" i="1" s="1"/>
  <c r="M601" i="1" l="1"/>
  <c r="M602" i="1"/>
  <c r="J603" i="1"/>
  <c r="D604" i="1" s="1"/>
  <c r="K603" i="1" l="1"/>
  <c r="M603" i="1" s="1"/>
  <c r="J604" i="1"/>
  <c r="K604" i="1" l="1"/>
  <c r="D605" i="1"/>
  <c r="J605" i="1"/>
  <c r="M604" i="1" l="1"/>
  <c r="D606" i="1"/>
  <c r="K605" i="1"/>
  <c r="K606" i="1" s="1"/>
  <c r="J606" i="1"/>
  <c r="D607" i="1" s="1"/>
  <c r="M605" i="1" l="1"/>
  <c r="M606" i="1"/>
  <c r="J607" i="1"/>
  <c r="D608" i="1" l="1"/>
  <c r="J608" i="1" s="1"/>
  <c r="K607" i="1"/>
  <c r="K608" i="1" s="1"/>
  <c r="M608" i="1" l="1"/>
  <c r="D609" i="1"/>
  <c r="M607" i="1"/>
  <c r="J609" i="1"/>
  <c r="D610" i="1" l="1"/>
  <c r="K609" i="1"/>
  <c r="K610" i="1" s="1"/>
  <c r="J610" i="1"/>
  <c r="D611" i="1" s="1"/>
  <c r="M609" i="1" l="1"/>
  <c r="M610" i="1"/>
  <c r="J611" i="1"/>
  <c r="D612" i="1" s="1"/>
  <c r="K611" i="1" l="1"/>
  <c r="J612" i="1"/>
  <c r="D613" i="1" l="1"/>
  <c r="M611" i="1"/>
  <c r="K612" i="1"/>
  <c r="M612" i="1" s="1"/>
  <c r="J613" i="1"/>
  <c r="K613" i="1" l="1"/>
  <c r="K614" i="1" s="1"/>
  <c r="D614" i="1"/>
  <c r="J614" i="1" s="1"/>
  <c r="D615" i="1" s="1"/>
  <c r="M613" i="1" l="1"/>
  <c r="M614" i="1"/>
  <c r="J615" i="1"/>
  <c r="D616" i="1" l="1"/>
  <c r="K615" i="1"/>
  <c r="K616" i="1" s="1"/>
  <c r="J616" i="1"/>
  <c r="D617" i="1" s="1"/>
  <c r="M616" i="1" l="1"/>
  <c r="M615" i="1"/>
  <c r="J617" i="1"/>
  <c r="D618" i="1" l="1"/>
  <c r="K617" i="1"/>
  <c r="K618" i="1" s="1"/>
  <c r="J618" i="1"/>
  <c r="D619" i="1" l="1"/>
  <c r="M618" i="1"/>
  <c r="M617" i="1"/>
  <c r="J619" i="1"/>
  <c r="D620" i="1" l="1"/>
  <c r="K619" i="1"/>
  <c r="K620" i="1" s="1"/>
  <c r="J620" i="1"/>
  <c r="M620" i="1" l="1"/>
  <c r="M619" i="1"/>
  <c r="J621" i="1"/>
  <c r="D622" i="1" s="1"/>
  <c r="K621" i="1" l="1"/>
  <c r="J622" i="1"/>
  <c r="D623" i="1" l="1"/>
  <c r="M621" i="1"/>
  <c r="K622" i="1"/>
  <c r="J623" i="1"/>
  <c r="M622" i="1" l="1"/>
  <c r="K623" i="1"/>
  <c r="K624" i="1" s="1"/>
  <c r="D624" i="1"/>
  <c r="J624" i="1" s="1"/>
  <c r="M623" i="1" l="1"/>
  <c r="D625" i="1"/>
  <c r="M624" i="1"/>
  <c r="J625" i="1"/>
  <c r="D626" i="1" l="1"/>
  <c r="K625" i="1"/>
  <c r="K626" i="1" s="1"/>
  <c r="J626" i="1"/>
  <c r="D627" i="1" s="1"/>
  <c r="M625" i="1" l="1"/>
  <c r="M626" i="1"/>
  <c r="J627" i="1"/>
  <c r="D628" i="1" s="1"/>
  <c r="K627" i="1" l="1"/>
  <c r="J628" i="1"/>
  <c r="D629" i="1" s="1"/>
  <c r="M627" i="1" l="1"/>
  <c r="K628" i="1"/>
  <c r="J629" i="1"/>
  <c r="D630" i="1" s="1"/>
  <c r="M628" i="1" l="1"/>
  <c r="K629" i="1" s="1"/>
  <c r="M629" i="1" s="1"/>
  <c r="J630" i="1"/>
  <c r="D631" i="1" s="1"/>
  <c r="K630" i="1" l="1"/>
  <c r="M630" i="1"/>
  <c r="J631" i="1"/>
  <c r="K631" i="1" l="1"/>
  <c r="K632" i="1" s="1"/>
  <c r="D632" i="1"/>
  <c r="J632" i="1" s="1"/>
  <c r="D633" i="1" l="1"/>
  <c r="M632" i="1"/>
  <c r="M631" i="1"/>
  <c r="J633" i="1"/>
  <c r="D634" i="1" l="1"/>
  <c r="K633" i="1"/>
  <c r="K634" i="1" s="1"/>
  <c r="D181" i="8"/>
  <c r="J181" i="8" s="1"/>
  <c r="D104" i="6"/>
  <c r="J104" i="6" s="1"/>
  <c r="J330" i="7"/>
  <c r="D182" i="8" l="1"/>
  <c r="J182" i="8" s="1"/>
  <c r="D331" i="7"/>
  <c r="J331" i="7" s="1"/>
  <c r="K330" i="7"/>
  <c r="D105" i="6"/>
  <c r="J105" i="6" s="1"/>
  <c r="K104" i="6"/>
  <c r="M633" i="1"/>
  <c r="D183" i="8" l="1"/>
  <c r="J183" i="8" s="1"/>
  <c r="M182" i="8"/>
  <c r="K183" i="8" s="1"/>
  <c r="K184" i="8" s="1"/>
  <c r="K185" i="8" s="1"/>
  <c r="K186" i="8" s="1"/>
  <c r="D332" i="7"/>
  <c r="J332" i="7" s="1"/>
  <c r="K331" i="7"/>
  <c r="M331" i="7" s="1"/>
  <c r="D106" i="6"/>
  <c r="J106" i="6" s="1"/>
  <c r="K105" i="6"/>
  <c r="D333" i="7" l="1"/>
  <c r="J333" i="7" s="1"/>
  <c r="M105" i="6"/>
  <c r="K106" i="6" s="1"/>
  <c r="K332" i="7"/>
  <c r="M332" i="7" s="1"/>
  <c r="D184" i="8"/>
  <c r="J184" i="8" s="1"/>
  <c r="K333" i="7"/>
  <c r="K334" i="7" s="1"/>
  <c r="M334" i="7" s="1"/>
  <c r="K335" i="7" s="1"/>
  <c r="D334" i="7"/>
  <c r="J334" i="7" s="1"/>
  <c r="D335" i="7" s="1"/>
  <c r="J335" i="7" s="1"/>
  <c r="D107" i="6"/>
  <c r="J107" i="6" s="1"/>
  <c r="D336" i="7" l="1"/>
  <c r="J336" i="7" s="1"/>
  <c r="M335" i="7"/>
  <c r="K336" i="7" s="1"/>
  <c r="K337" i="7" s="1"/>
  <c r="K107" i="6"/>
  <c r="K108" i="6" s="1"/>
  <c r="K109" i="6" s="1"/>
  <c r="M106" i="6"/>
  <c r="D185" i="8"/>
  <c r="J185" i="8" s="1"/>
  <c r="M184" i="8"/>
  <c r="M333" i="7"/>
  <c r="D108" i="6"/>
  <c r="J108" i="6" s="1"/>
  <c r="D337" i="7" l="1"/>
  <c r="J337" i="7" s="1"/>
  <c r="D338" i="7" s="1"/>
  <c r="J338" i="7" s="1"/>
  <c r="D339" i="7" s="1"/>
  <c r="J339" i="7" s="1"/>
  <c r="D340" i="7" s="1"/>
  <c r="J340" i="7" s="1"/>
  <c r="D341" i="7" s="1"/>
  <c r="J341" i="7" s="1"/>
  <c r="D342" i="7" s="1"/>
  <c r="J342" i="7" s="1"/>
  <c r="M336" i="7"/>
  <c r="M107" i="6"/>
  <c r="D186" i="8"/>
  <c r="J186" i="8" s="1"/>
  <c r="M185" i="8"/>
  <c r="K338" i="7"/>
  <c r="M337" i="7"/>
  <c r="D109" i="6"/>
  <c r="J109" i="6" s="1"/>
  <c r="M108" i="6"/>
  <c r="D187" i="8" l="1"/>
  <c r="J187" i="8" s="1"/>
  <c r="M186" i="8"/>
  <c r="K339" i="7"/>
  <c r="M338" i="7"/>
  <c r="D110" i="6"/>
  <c r="J110" i="6" s="1"/>
  <c r="M110" i="6" s="1"/>
  <c r="M109" i="6"/>
  <c r="D343" i="7"/>
  <c r="J343" i="7" s="1"/>
  <c r="D188" i="8" l="1"/>
  <c r="J188" i="8" s="1"/>
  <c r="K187" i="8"/>
  <c r="K188" i="8" s="1"/>
  <c r="M188" i="8" s="1"/>
  <c r="K340" i="7"/>
  <c r="M339" i="7"/>
  <c r="D111" i="6"/>
  <c r="J111" i="6" s="1"/>
  <c r="D344" i="7"/>
  <c r="J344" i="7" s="1"/>
  <c r="M340" i="7" l="1"/>
  <c r="K341" i="7"/>
  <c r="D112" i="6"/>
  <c r="J112" i="6" s="1"/>
  <c r="M112" i="6" s="1"/>
  <c r="M111" i="6"/>
  <c r="J345" i="7"/>
  <c r="K345" i="7" s="1"/>
  <c r="K346" i="7" s="1"/>
  <c r="K342" i="7" l="1"/>
  <c r="M341" i="7"/>
  <c r="D113" i="6"/>
  <c r="J113" i="6" s="1"/>
  <c r="M113" i="6" s="1"/>
  <c r="D346" i="7"/>
  <c r="J346" i="7" s="1"/>
  <c r="M346" i="7" s="1"/>
  <c r="M342" i="7" l="1"/>
  <c r="K343" i="7"/>
  <c r="J347" i="7"/>
  <c r="K347" i="7" s="1"/>
  <c r="K348" i="7" s="1"/>
  <c r="K349" i="7" l="1"/>
  <c r="K344" i="7"/>
  <c r="M344" i="7" s="1"/>
  <c r="M343" i="7"/>
  <c r="D348" i="7"/>
  <c r="J348" i="7" s="1"/>
  <c r="M348" i="7" s="1"/>
  <c r="D349" i="7" l="1"/>
  <c r="J349" i="7" s="1"/>
  <c r="M349" i="7" s="1"/>
  <c r="D350" i="7" l="1"/>
  <c r="J350" i="7" s="1"/>
  <c r="D351" i="7" l="1"/>
  <c r="K350" i="7"/>
  <c r="K351" i="7" s="1"/>
  <c r="K352" i="7" s="1"/>
  <c r="K353" i="7" s="1"/>
  <c r="K354" i="7" s="1"/>
  <c r="J351" i="7"/>
  <c r="M350" i="7" l="1"/>
  <c r="D352" i="7"/>
  <c r="M351" i="7"/>
  <c r="J352" i="7"/>
  <c r="D353" i="7" l="1"/>
  <c r="M352" i="7"/>
  <c r="J353" i="7"/>
  <c r="D354" i="7" l="1"/>
  <c r="M353" i="7"/>
  <c r="J354" i="7"/>
  <c r="D355" i="7" l="1"/>
  <c r="M354" i="7"/>
  <c r="J355" i="7"/>
  <c r="D356" i="7" l="1"/>
  <c r="K355" i="7"/>
  <c r="K356" i="7" s="1"/>
  <c r="K357" i="7" s="1"/>
  <c r="K358" i="7" s="1"/>
  <c r="K359" i="7" s="1"/>
  <c r="J356" i="7"/>
  <c r="M355" i="7" l="1"/>
  <c r="D357" i="7"/>
  <c r="M356" i="7"/>
  <c r="J357" i="7"/>
  <c r="D358" i="7" l="1"/>
  <c r="M357" i="7"/>
  <c r="J358" i="7"/>
  <c r="D359" i="7" l="1"/>
  <c r="M358" i="7"/>
  <c r="J359" i="7"/>
  <c r="D360" i="7" l="1"/>
  <c r="M359" i="7"/>
  <c r="J360" i="7"/>
  <c r="D361" i="7" l="1"/>
  <c r="K360" i="7"/>
  <c r="K361" i="7" s="1"/>
  <c r="K362" i="7" s="1"/>
  <c r="K363" i="7" s="1"/>
  <c r="J361" i="7"/>
  <c r="M360" i="7" l="1"/>
  <c r="D362" i="7"/>
  <c r="M361" i="7"/>
  <c r="J362" i="7"/>
  <c r="D363" i="7" l="1"/>
  <c r="M362" i="7"/>
  <c r="J363" i="7"/>
  <c r="M363" i="7" s="1"/>
  <c r="J364" i="7" l="1"/>
  <c r="M364" i="7" s="1"/>
  <c r="D365" i="7" l="1"/>
  <c r="J365" i="7"/>
  <c r="D366" i="7" l="1"/>
  <c r="M365" i="7"/>
  <c r="J366" i="7"/>
  <c r="K366" i="7" l="1"/>
  <c r="K367" i="7" s="1"/>
  <c r="D367" i="7"/>
  <c r="J367" i="7"/>
  <c r="M366" i="7" l="1"/>
  <c r="M367" i="7"/>
  <c r="J368" i="7"/>
  <c r="M368" i="7" s="1"/>
  <c r="D369" i="7" l="1"/>
  <c r="J369" i="7"/>
  <c r="M369" i="7" s="1"/>
  <c r="J579" i="2" l="1"/>
  <c r="M579" i="2" s="1"/>
  <c r="D580" i="2" l="1"/>
  <c r="J580" i="2" s="1"/>
  <c r="M580" i="2" s="1"/>
  <c r="D581" i="2" l="1"/>
  <c r="J581" i="2" s="1"/>
  <c r="M581" i="2" s="1"/>
  <c r="D582" i="2" l="1"/>
  <c r="J582" i="2" s="1"/>
  <c r="M582" i="2" s="1"/>
  <c r="D583" i="2" l="1"/>
  <c r="J583" i="2" s="1"/>
  <c r="M583" i="2" s="1"/>
  <c r="D584" i="2" l="1"/>
  <c r="J584" i="2" s="1"/>
  <c r="M584" i="2" s="1"/>
  <c r="D585" i="2" l="1"/>
  <c r="J585" i="2" s="1"/>
  <c r="K585" i="2" l="1"/>
  <c r="M585" i="2" s="1"/>
  <c r="D586" i="2"/>
  <c r="J586" i="2" s="1"/>
  <c r="K586" i="2" l="1"/>
  <c r="K587" i="2" s="1"/>
  <c r="K588" i="2" s="1"/>
  <c r="D587" i="2"/>
  <c r="J587" i="2" s="1"/>
  <c r="M587" i="2" l="1"/>
  <c r="M586" i="2"/>
  <c r="D588" i="2"/>
  <c r="J588" i="2" s="1"/>
  <c r="M588" i="2" s="1"/>
  <c r="D589" i="2" l="1"/>
  <c r="J589" i="2" s="1"/>
  <c r="K589" i="2" l="1"/>
  <c r="M589" i="2" s="1"/>
  <c r="D590" i="2"/>
  <c r="J590" i="2" s="1"/>
  <c r="K590" i="2" l="1"/>
  <c r="K591" i="2" s="1"/>
  <c r="K592" i="2" s="1"/>
  <c r="K593" i="2" s="1"/>
  <c r="K594" i="2" s="1"/>
  <c r="D591" i="2"/>
  <c r="J591" i="2" s="1"/>
  <c r="M591" i="2" l="1"/>
  <c r="M590" i="2"/>
  <c r="D592" i="2"/>
  <c r="J592" i="2" s="1"/>
  <c r="M592" i="2" s="1"/>
  <c r="D593" i="2" l="1"/>
  <c r="J593" i="2" s="1"/>
  <c r="M593" i="2" s="1"/>
  <c r="D594" i="2" l="1"/>
  <c r="J594" i="2" s="1"/>
  <c r="M594" i="2" s="1"/>
  <c r="D184" i="4"/>
  <c r="J184" i="4" s="1"/>
  <c r="D185" i="4" l="1"/>
  <c r="J185" i="4" s="1"/>
  <c r="K184" i="4"/>
  <c r="J595" i="2"/>
  <c r="D186" i="4" l="1"/>
  <c r="J186" i="4" s="1"/>
  <c r="K185" i="4"/>
  <c r="K186" i="4" s="1"/>
  <c r="K187" i="4" s="1"/>
  <c r="K188" i="4" s="1"/>
  <c r="D596" i="2"/>
  <c r="K595" i="2"/>
  <c r="K596" i="2" s="1"/>
  <c r="J596" i="2"/>
  <c r="D597" i="2" s="1"/>
  <c r="J597" i="2" s="1"/>
  <c r="D187" i="4" l="1"/>
  <c r="J187" i="4" s="1"/>
  <c r="D598" i="2"/>
  <c r="J598" i="2" s="1"/>
  <c r="M596" i="2"/>
  <c r="K597" i="2"/>
  <c r="K598" i="2" s="1"/>
  <c r="K599" i="2" s="1"/>
  <c r="K600" i="2" s="1"/>
  <c r="D188" i="4" l="1"/>
  <c r="J188" i="4" s="1"/>
  <c r="M187" i="4"/>
  <c r="M597" i="2"/>
  <c r="D599" i="2"/>
  <c r="J599" i="2" s="1"/>
  <c r="M598" i="2"/>
  <c r="D189" i="4" l="1"/>
  <c r="J189" i="4" s="1"/>
  <c r="M188" i="4"/>
  <c r="K189" i="4" s="1"/>
  <c r="D600" i="2"/>
  <c r="J600" i="2" s="1"/>
  <c r="M600" i="2" s="1"/>
  <c r="M599" i="2"/>
  <c r="D190" i="4" l="1"/>
  <c r="J190" i="4" s="1"/>
  <c r="K190" i="4"/>
  <c r="D601" i="2"/>
  <c r="J601" i="2" s="1"/>
  <c r="D602" i="2" l="1"/>
  <c r="J602" i="2" s="1"/>
  <c r="D191" i="4"/>
  <c r="J191" i="4" s="1"/>
  <c r="K191" i="4"/>
  <c r="K192" i="4" s="1"/>
  <c r="K193" i="4" s="1"/>
  <c r="K194" i="4" s="1"/>
  <c r="K195" i="4" s="1"/>
  <c r="K196" i="4" s="1"/>
  <c r="K601" i="2"/>
  <c r="M601" i="2" s="1"/>
  <c r="D603" i="2" l="1"/>
  <c r="J603" i="2" s="1"/>
  <c r="D192" i="4"/>
  <c r="J192" i="4" s="1"/>
  <c r="K602" i="2"/>
  <c r="M602" i="2" s="1"/>
  <c r="D604" i="2" l="1"/>
  <c r="J604" i="2" s="1"/>
  <c r="K603" i="2"/>
  <c r="M603" i="2" s="1"/>
  <c r="D193" i="4"/>
  <c r="J193" i="4" s="1"/>
  <c r="M192" i="4"/>
  <c r="D605" i="2" l="1"/>
  <c r="J605" i="2" s="1"/>
  <c r="K604" i="2"/>
  <c r="M604" i="2" s="1"/>
  <c r="D194" i="4"/>
  <c r="J194" i="4" s="1"/>
  <c r="M193" i="4"/>
  <c r="K605" i="2"/>
  <c r="M605" i="2" l="1"/>
  <c r="D606" i="2"/>
  <c r="J606" i="2" s="1"/>
  <c r="M194" i="4"/>
  <c r="D195" i="4"/>
  <c r="J195" i="4" s="1"/>
  <c r="K606" i="2"/>
  <c r="M606" i="2" l="1"/>
  <c r="D607" i="2"/>
  <c r="J607" i="2" s="1"/>
  <c r="D608" i="2" s="1"/>
  <c r="J608" i="2" s="1"/>
  <c r="M195" i="4"/>
  <c r="D196" i="4"/>
  <c r="J196" i="4" s="1"/>
  <c r="M196" i="4" s="1"/>
  <c r="K607" i="2"/>
  <c r="D609" i="2" l="1"/>
  <c r="J609" i="2" s="1"/>
  <c r="K608" i="2"/>
  <c r="M608" i="2" s="1"/>
  <c r="M607" i="2"/>
  <c r="D610" i="2" l="1"/>
  <c r="J610" i="2" s="1"/>
  <c r="K609" i="2"/>
  <c r="M609" i="2" s="1"/>
  <c r="D611" i="2" l="1"/>
  <c r="J611" i="2" s="1"/>
  <c r="K610" i="2"/>
  <c r="M610" i="2" s="1"/>
  <c r="D612" i="2" l="1"/>
  <c r="J612" i="2" s="1"/>
  <c r="K611" i="2"/>
  <c r="M611" i="2" s="1"/>
  <c r="D613" i="2" l="1"/>
  <c r="J613" i="2" s="1"/>
  <c r="K612" i="2"/>
  <c r="M612" i="2" s="1"/>
  <c r="D614" i="2" l="1"/>
  <c r="J614" i="2" s="1"/>
  <c r="K613" i="2"/>
  <c r="M613" i="2" s="1"/>
  <c r="J628" i="2"/>
  <c r="K628" i="2" s="1"/>
  <c r="K629" i="2" s="1"/>
  <c r="K630" i="2" s="1"/>
  <c r="D615" i="2" l="1"/>
  <c r="J615" i="2" s="1"/>
  <c r="K631" i="2"/>
  <c r="K632" i="2" s="1"/>
  <c r="K614" i="2"/>
  <c r="M614" i="2" s="1"/>
  <c r="D197" i="4"/>
  <c r="J197" i="4" s="1"/>
  <c r="D616" i="2" l="1"/>
  <c r="J616" i="2" s="1"/>
  <c r="D198" i="4"/>
  <c r="J198" i="4" s="1"/>
  <c r="K197" i="4"/>
  <c r="K615" i="2"/>
  <c r="D617" i="2" l="1"/>
  <c r="J617" i="2" s="1"/>
  <c r="M615" i="2"/>
  <c r="K616" i="2" s="1"/>
  <c r="D199" i="4"/>
  <c r="J199" i="4" s="1"/>
  <c r="D200" i="4" s="1"/>
  <c r="J200" i="4" s="1"/>
  <c r="D201" i="4" s="1"/>
  <c r="J201" i="4" s="1"/>
  <c r="D202" i="4" s="1"/>
  <c r="J202" i="4" s="1"/>
  <c r="D203" i="4" s="1"/>
  <c r="J203" i="4" s="1"/>
  <c r="D204" i="4" s="1"/>
  <c r="J204" i="4" s="1"/>
  <c r="K198" i="4"/>
  <c r="K199" i="4" s="1"/>
  <c r="K200" i="4" s="1"/>
  <c r="K201" i="4" s="1"/>
  <c r="K202" i="4" s="1"/>
  <c r="K203" i="4" s="1"/>
  <c r="M616" i="2" l="1"/>
  <c r="K617" i="2" s="1"/>
  <c r="M617" i="2" s="1"/>
  <c r="D618" i="2"/>
  <c r="J618" i="2" s="1"/>
  <c r="K204" i="4"/>
  <c r="K205" i="4" s="1"/>
  <c r="K206" i="4" s="1"/>
  <c r="K207" i="4" s="1"/>
  <c r="D205" i="4"/>
  <c r="J205" i="4" s="1"/>
  <c r="K618" i="2" l="1"/>
  <c r="K619" i="2" s="1"/>
  <c r="K620" i="2" s="1"/>
  <c r="K621" i="2"/>
  <c r="M618" i="2"/>
  <c r="D619" i="2"/>
  <c r="J619" i="2" s="1"/>
  <c r="M204" i="4"/>
  <c r="D206" i="4"/>
  <c r="J206" i="4" s="1"/>
  <c r="M205" i="4"/>
  <c r="M619" i="2" l="1"/>
  <c r="D620" i="2"/>
  <c r="J620" i="2" s="1"/>
  <c r="D207" i="4"/>
  <c r="J207" i="4" s="1"/>
  <c r="M206" i="4"/>
  <c r="M620" i="2" l="1"/>
  <c r="D621" i="2"/>
  <c r="J621" i="2" s="1"/>
  <c r="D208" i="4"/>
  <c r="J208" i="4" s="1"/>
  <c r="D209" i="4" s="1"/>
  <c r="J209" i="4" s="1"/>
  <c r="D210" i="4" s="1"/>
  <c r="J210" i="4" s="1"/>
  <c r="D211" i="4" s="1"/>
  <c r="J211" i="4" s="1"/>
  <c r="D212" i="4" s="1"/>
  <c r="J212" i="4" s="1"/>
  <c r="D213" i="4" s="1"/>
  <c r="J213" i="4" s="1"/>
  <c r="D214" i="4" s="1"/>
  <c r="J214" i="4" s="1"/>
  <c r="M207" i="4"/>
  <c r="K208" i="4" s="1"/>
  <c r="K209" i="4" s="1"/>
  <c r="K210" i="4" s="1"/>
  <c r="M621" i="2" l="1"/>
  <c r="D622" i="2"/>
  <c r="J622" i="2" s="1"/>
  <c r="K211" i="4"/>
  <c r="K212" i="4"/>
  <c r="D215" i="4"/>
  <c r="J215" i="4" s="1"/>
  <c r="K622" i="2" l="1"/>
  <c r="K623" i="2" s="1"/>
  <c r="K624" i="2" s="1"/>
  <c r="K625" i="2" s="1"/>
  <c r="K626" i="2" s="1"/>
  <c r="K627" i="2" s="1"/>
  <c r="M212" i="4"/>
  <c r="K213" i="4"/>
  <c r="D216" i="4"/>
  <c r="J216" i="4" s="1"/>
  <c r="M622" i="2" l="1"/>
  <c r="K214" i="4"/>
  <c r="M213" i="4"/>
  <c r="D217" i="4"/>
  <c r="J217" i="4" s="1"/>
  <c r="K215" i="4" l="1"/>
  <c r="M214" i="4"/>
  <c r="D218" i="4"/>
  <c r="J218" i="4" s="1"/>
  <c r="K216" i="4" l="1"/>
  <c r="M215" i="4"/>
  <c r="D219" i="4"/>
  <c r="J219" i="4" s="1"/>
  <c r="K217" i="4" l="1"/>
  <c r="M216" i="4"/>
  <c r="D220" i="4"/>
  <c r="J220" i="4" s="1"/>
  <c r="K218" i="4" l="1"/>
  <c r="M217" i="4"/>
  <c r="D221" i="4"/>
  <c r="J221" i="4" s="1"/>
  <c r="K219" i="4" l="1"/>
  <c r="M218" i="4"/>
  <c r="D222" i="4"/>
  <c r="J222" i="4" s="1"/>
  <c r="K220" i="4" l="1"/>
  <c r="M219" i="4"/>
  <c r="D223" i="4"/>
  <c r="J223" i="4" s="1"/>
  <c r="K221" i="4" l="1"/>
  <c r="M220" i="4"/>
  <c r="D224" i="4"/>
  <c r="J224" i="4" s="1"/>
  <c r="K222" i="4" l="1"/>
  <c r="M221" i="4"/>
  <c r="D225" i="4"/>
  <c r="J225" i="4" s="1"/>
  <c r="K223" i="4" l="1"/>
  <c r="M222" i="4"/>
  <c r="D226" i="4"/>
  <c r="J226" i="4" s="1"/>
  <c r="K224" i="4" l="1"/>
  <c r="M223" i="4"/>
  <c r="D227" i="4"/>
  <c r="J227" i="4" s="1"/>
  <c r="K225" i="4" l="1"/>
  <c r="M224" i="4"/>
  <c r="D228" i="4"/>
  <c r="J228" i="4" s="1"/>
  <c r="K226" i="4" l="1"/>
  <c r="M225" i="4"/>
  <c r="D229" i="4"/>
  <c r="J229" i="4" s="1"/>
  <c r="K227" i="4" l="1"/>
  <c r="M226" i="4"/>
  <c r="D230" i="4"/>
  <c r="J230" i="4" s="1"/>
  <c r="K228" i="4" l="1"/>
  <c r="M227" i="4"/>
  <c r="D231" i="4"/>
  <c r="J231" i="4" s="1"/>
  <c r="K229" i="4" l="1"/>
  <c r="M228" i="4"/>
  <c r="D232" i="4"/>
  <c r="J232" i="4" s="1"/>
  <c r="K230" i="4" l="1"/>
  <c r="M229" i="4"/>
  <c r="D233" i="4"/>
  <c r="J233" i="4" s="1"/>
  <c r="K231" i="4" l="1"/>
  <c r="M230" i="4"/>
  <c r="D234" i="4"/>
  <c r="J234" i="4" s="1"/>
  <c r="K232" i="4" l="1"/>
  <c r="M232" i="4" s="1"/>
  <c r="K233" i="4" s="1"/>
  <c r="M231" i="4"/>
  <c r="D235" i="4"/>
  <c r="J235" i="4" s="1"/>
  <c r="K234" i="4" l="1"/>
  <c r="D236" i="4"/>
  <c r="J236" i="4" s="1"/>
  <c r="K235" i="4" l="1"/>
  <c r="M235" i="4" s="1"/>
  <c r="K236" i="4" s="1"/>
  <c r="M234" i="4"/>
  <c r="D237" i="4"/>
  <c r="J237" i="4" s="1"/>
  <c r="K237" i="4" l="1"/>
  <c r="K238" i="4" s="1"/>
  <c r="K239" i="4" s="1"/>
  <c r="D238" i="4"/>
  <c r="J238" i="4" s="1"/>
  <c r="M238" i="4" l="1"/>
  <c r="M237" i="4"/>
  <c r="D239" i="4"/>
  <c r="J239" i="4" s="1"/>
  <c r="M239" i="4" s="1"/>
  <c r="D240" i="4" l="1"/>
  <c r="J240" i="4" s="1"/>
  <c r="K240" i="4" s="1"/>
  <c r="K241" i="4" l="1"/>
  <c r="K242" i="4" s="1"/>
  <c r="K243" i="4" s="1"/>
  <c r="K244" i="4" s="1"/>
  <c r="K245" i="4" s="1"/>
  <c r="D241" i="4"/>
  <c r="J241" i="4" s="1"/>
  <c r="M241" i="4" l="1"/>
  <c r="D242" i="4"/>
  <c r="J242" i="4" s="1"/>
  <c r="M242" i="4" s="1"/>
  <c r="D243" i="4" l="1"/>
  <c r="J243" i="4" s="1"/>
  <c r="M243" i="4" s="1"/>
  <c r="D244" i="4" l="1"/>
  <c r="J244" i="4" s="1"/>
  <c r="M244" i="4" s="1"/>
  <c r="D245" i="4" l="1"/>
  <c r="J245" i="4" s="1"/>
  <c r="M245" i="4" s="1"/>
  <c r="D246" i="4" l="1"/>
  <c r="J246" i="4" s="1"/>
  <c r="K246" i="4" s="1"/>
  <c r="K247" i="4" l="1"/>
  <c r="D247" i="4"/>
  <c r="J247" i="4" s="1"/>
  <c r="M247" i="4" l="1"/>
  <c r="K248" i="4"/>
  <c r="D248" i="4"/>
  <c r="J248" i="4" s="1"/>
  <c r="M248" i="4" l="1"/>
  <c r="J249" i="4"/>
  <c r="K249" i="4" l="1"/>
  <c r="D250" i="4"/>
  <c r="J250" i="4" s="1"/>
  <c r="K250" i="4" l="1"/>
  <c r="K251" i="4"/>
  <c r="K252" i="4" s="1"/>
  <c r="D251" i="4"/>
  <c r="J251" i="4" s="1"/>
  <c r="M251" i="4" l="1"/>
  <c r="D252" i="4"/>
  <c r="J252" i="4" s="1"/>
  <c r="M252" i="4" s="1"/>
  <c r="D253" i="4" l="1"/>
  <c r="J253" i="4" s="1"/>
  <c r="K253" i="4" s="1"/>
  <c r="D254" i="4" l="1"/>
  <c r="J254" i="4" s="1"/>
  <c r="K254" i="4" s="1"/>
  <c r="D255" i="4" l="1"/>
  <c r="J255" i="4" s="1"/>
  <c r="K255" i="4" s="1"/>
  <c r="D256" i="4" l="1"/>
  <c r="J256" i="4" s="1"/>
  <c r="K256" i="4" s="1"/>
  <c r="K257" i="4" l="1"/>
  <c r="K258" i="4" s="1"/>
  <c r="D257" i="4"/>
  <c r="J257" i="4" s="1"/>
  <c r="M257" i="4" l="1"/>
  <c r="D258" i="4"/>
  <c r="J258" i="4" s="1"/>
  <c r="D259" i="4" s="1"/>
  <c r="M258" i="4" l="1"/>
  <c r="J259" i="4"/>
  <c r="D260" i="4" s="1"/>
  <c r="K259" i="4" l="1"/>
  <c r="J260" i="4"/>
  <c r="D261" i="4" s="1"/>
  <c r="K260" i="4" l="1"/>
  <c r="J261" i="4"/>
  <c r="D262" i="4" s="1"/>
  <c r="K261" i="4" l="1"/>
  <c r="J262" i="4"/>
  <c r="D263" i="4" s="1"/>
  <c r="K262" i="4" l="1"/>
  <c r="J263" i="4"/>
  <c r="D264" i="4" s="1"/>
  <c r="K263" i="4" l="1"/>
  <c r="J264" i="4"/>
  <c r="D265" i="4" s="1"/>
  <c r="M263" i="4" l="1"/>
  <c r="K264" i="4"/>
  <c r="J265" i="4"/>
  <c r="D266" i="4" s="1"/>
  <c r="M264" i="4" l="1"/>
  <c r="K265" i="4"/>
  <c r="M265" i="4" s="1"/>
  <c r="K266" i="4" s="1"/>
  <c r="J266" i="4"/>
  <c r="D267" i="4" s="1"/>
  <c r="K267" i="4" l="1"/>
  <c r="J267" i="4"/>
  <c r="D268" i="4" s="1"/>
  <c r="M267" i="4" l="1"/>
  <c r="K268" i="4"/>
  <c r="J268" i="4"/>
  <c r="D269" i="4" s="1"/>
  <c r="M268" i="4" l="1"/>
  <c r="J269" i="4"/>
  <c r="D270" i="4" s="1"/>
  <c r="K269" i="4" l="1"/>
  <c r="J270" i="4"/>
  <c r="D271" i="4" l="1"/>
  <c r="K270" i="4"/>
  <c r="K271" i="4" s="1"/>
  <c r="M271" i="4" s="1"/>
  <c r="J271" i="4"/>
  <c r="D272" i="4" s="1"/>
  <c r="M270" i="4" l="1"/>
  <c r="J272" i="4"/>
  <c r="D273" i="4" l="1"/>
  <c r="K272" i="4"/>
  <c r="J273" i="4"/>
  <c r="D274" i="4" s="1"/>
  <c r="K273" i="4" l="1"/>
  <c r="M273" i="4" s="1"/>
  <c r="J274" i="4"/>
  <c r="D275" i="4" l="1"/>
  <c r="K274" i="4"/>
  <c r="K275" i="4" s="1"/>
  <c r="J275" i="4"/>
  <c r="D276" i="4" s="1"/>
  <c r="M275" i="4" l="1"/>
  <c r="J276" i="4"/>
  <c r="D277" i="4" l="1"/>
  <c r="K276" i="4"/>
  <c r="J277" i="4"/>
  <c r="K277" i="4" l="1"/>
  <c r="K278" i="4" s="1"/>
  <c r="K279" i="4" s="1"/>
  <c r="K280" i="4" s="1"/>
  <c r="D278" i="4"/>
  <c r="J278" i="4" s="1"/>
  <c r="D279" i="4" s="1"/>
  <c r="M278" i="4" l="1"/>
  <c r="J279" i="4"/>
  <c r="D280" i="4" l="1"/>
  <c r="M279" i="4"/>
  <c r="J280" i="4"/>
  <c r="D281" i="4" l="1"/>
  <c r="M280" i="4"/>
  <c r="J281" i="4"/>
  <c r="D282" i="4" s="1"/>
  <c r="K281" i="4" l="1"/>
  <c r="J282" i="4"/>
  <c r="D283" i="4" s="1"/>
  <c r="K282" i="4" l="1"/>
  <c r="J283" i="4"/>
  <c r="D284" i="4" s="1"/>
  <c r="M282" i="4" l="1"/>
  <c r="K283" i="4"/>
  <c r="J284" i="4"/>
  <c r="D285" i="4" l="1"/>
  <c r="M283" i="4"/>
  <c r="K284" i="4"/>
  <c r="K285" i="4" s="1"/>
  <c r="K286" i="4" s="1"/>
  <c r="K287" i="4" s="1"/>
  <c r="J285" i="4"/>
  <c r="D286" i="4" l="1"/>
  <c r="M285" i="4"/>
  <c r="M284" i="4"/>
  <c r="J286" i="4"/>
  <c r="D287" i="4" l="1"/>
  <c r="M286" i="4"/>
  <c r="J287" i="4"/>
  <c r="M287" i="4" s="1"/>
  <c r="J288" i="4" l="1"/>
  <c r="D289" i="4" l="1"/>
  <c r="K288" i="4"/>
  <c r="K289" i="4" s="1"/>
  <c r="M289" i="4" s="1"/>
  <c r="J289" i="4"/>
  <c r="D290" i="4" s="1"/>
  <c r="J290" i="4" l="1"/>
  <c r="K290" i="4" s="1"/>
  <c r="J291" i="4" l="1"/>
  <c r="D292" i="4" l="1"/>
  <c r="K291" i="4"/>
  <c r="J292" i="4"/>
  <c r="D293" i="4" l="1"/>
  <c r="K292" i="4"/>
  <c r="K293" i="4" s="1"/>
  <c r="K294" i="4" s="1"/>
  <c r="K295" i="4" s="1"/>
  <c r="K296" i="4" s="1"/>
  <c r="J293" i="4"/>
  <c r="D294" i="4" l="1"/>
  <c r="J294" i="4" s="1"/>
  <c r="M293" i="4"/>
  <c r="D295" i="4" l="1"/>
  <c r="M294" i="4"/>
  <c r="J295" i="4"/>
  <c r="D296" i="4" l="1"/>
  <c r="M295" i="4"/>
  <c r="J296" i="4"/>
  <c r="D297" i="4" l="1"/>
  <c r="M296" i="4"/>
  <c r="J297" i="4"/>
  <c r="D298" i="4" l="1"/>
  <c r="K297" i="4"/>
  <c r="K298" i="4" s="1"/>
  <c r="K299" i="4" s="1"/>
  <c r="D189" i="8"/>
  <c r="J189" i="8" s="1"/>
  <c r="D190" i="8" l="1"/>
  <c r="J190" i="8" s="1"/>
  <c r="D191" i="8" l="1"/>
  <c r="J191" i="8" s="1"/>
  <c r="M190" i="8"/>
  <c r="K191" i="8" s="1"/>
  <c r="K192" i="8" s="1"/>
  <c r="K193" i="8" s="1"/>
  <c r="K194" i="8" s="1"/>
  <c r="K195" i="8" s="1"/>
  <c r="K196" i="8" s="1"/>
  <c r="D192" i="8" l="1"/>
  <c r="J192" i="8" s="1"/>
  <c r="M192" i="8" l="1"/>
  <c r="D193" i="8"/>
  <c r="J193" i="8" s="1"/>
  <c r="D194" i="8" l="1"/>
  <c r="J194" i="8" s="1"/>
  <c r="M193" i="8"/>
  <c r="M194" i="8" l="1"/>
  <c r="D195" i="8"/>
  <c r="J195" i="8" s="1"/>
  <c r="M195" i="8" l="1"/>
  <c r="D196" i="8"/>
  <c r="J196" i="8" s="1"/>
  <c r="J200" i="8"/>
  <c r="K200" i="8" s="1"/>
  <c r="M196" i="8" l="1"/>
  <c r="D197" i="8"/>
  <c r="J197" i="8" s="1"/>
  <c r="D201" i="8"/>
  <c r="J201" i="8" s="1"/>
  <c r="D198" i="8" l="1"/>
  <c r="J198" i="8" s="1"/>
  <c r="D202" i="8"/>
  <c r="K201" i="8"/>
  <c r="K202" i="8" s="1"/>
  <c r="K197" i="8"/>
  <c r="K198" i="8" s="1"/>
  <c r="K199" i="8" s="1"/>
  <c r="J202" i="8"/>
  <c r="D203" i="8" s="1"/>
  <c r="M202" i="8" l="1"/>
  <c r="K203" i="8"/>
  <c r="K204" i="8" s="1"/>
  <c r="M198" i="8"/>
  <c r="D199" i="8"/>
  <c r="J199" i="8" s="1"/>
  <c r="M199" i="8" s="1"/>
  <c r="J203" i="8"/>
  <c r="D204" i="8" l="1"/>
  <c r="M203" i="8"/>
  <c r="J204" i="8"/>
  <c r="M204" i="8" s="1"/>
  <c r="D629" i="2" l="1"/>
  <c r="J629" i="2" s="1"/>
  <c r="M629" i="2" s="1"/>
  <c r="D630" i="2" l="1"/>
  <c r="J630" i="2" s="1"/>
  <c r="M630" i="2" s="1"/>
  <c r="D631" i="2" l="1"/>
  <c r="J631" i="2" s="1"/>
  <c r="M631" i="2" s="1"/>
  <c r="J633" i="2"/>
  <c r="D632" i="2" l="1"/>
  <c r="J632" i="2" s="1"/>
  <c r="M632" i="2" s="1"/>
  <c r="D634" i="2"/>
  <c r="J634" i="2" s="1"/>
  <c r="K633" i="2"/>
  <c r="K634" i="2" s="1"/>
  <c r="M634" i="2" l="1"/>
  <c r="K635" i="2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D635" i="2"/>
  <c r="J635" i="2" s="1"/>
  <c r="D636" i="2" l="1"/>
  <c r="J636" i="2" s="1"/>
  <c r="M635" i="2"/>
  <c r="D637" i="2" l="1"/>
  <c r="J637" i="2" s="1"/>
  <c r="M637" i="2" s="1"/>
  <c r="M636" i="2"/>
  <c r="D638" i="2" l="1"/>
  <c r="J638" i="2" s="1"/>
  <c r="M638" i="2" s="1"/>
  <c r="D639" i="2" l="1"/>
  <c r="J639" i="2" s="1"/>
  <c r="D640" i="2" l="1"/>
  <c r="M639" i="2"/>
  <c r="J640" i="2"/>
  <c r="D641" i="2" l="1"/>
  <c r="M640" i="2"/>
  <c r="J641" i="2"/>
  <c r="M641" i="2" s="1"/>
  <c r="D642" i="2" l="1"/>
  <c r="J642" i="2" s="1"/>
  <c r="M642" i="2" s="1"/>
  <c r="D643" i="2" l="1"/>
  <c r="J643" i="2" s="1"/>
  <c r="M643" i="2" s="1"/>
  <c r="D644" i="2" l="1"/>
  <c r="J644" i="2" s="1"/>
  <c r="M644" i="2" s="1"/>
  <c r="D645" i="2" l="1"/>
  <c r="J645" i="2" s="1"/>
  <c r="M645" i="2" s="1"/>
  <c r="D646" i="2" l="1"/>
  <c r="J646" i="2" s="1"/>
  <c r="M646" i="2" s="1"/>
  <c r="D647" i="2" l="1"/>
  <c r="J647" i="2" s="1"/>
  <c r="M647" i="2" s="1"/>
  <c r="D648" i="2" l="1"/>
  <c r="J648" i="2" s="1"/>
  <c r="M648" i="2" s="1"/>
  <c r="D649" i="2" l="1"/>
  <c r="J649" i="2" s="1"/>
  <c r="M649" i="2" s="1"/>
  <c r="D650" i="2" l="1"/>
  <c r="J650" i="2" s="1"/>
  <c r="M650" i="2" s="1"/>
  <c r="D651" i="2" l="1"/>
  <c r="J651" i="2" s="1"/>
  <c r="M651" i="2" s="1"/>
  <c r="D652" i="2" l="1"/>
  <c r="J652" i="2" s="1"/>
  <c r="M652" i="2" s="1"/>
  <c r="D653" i="2" l="1"/>
  <c r="J653" i="2" s="1"/>
  <c r="M653" i="2" s="1"/>
  <c r="D654" i="2" l="1"/>
  <c r="J654" i="2" s="1"/>
  <c r="M654" i="2" s="1"/>
  <c r="D655" i="2" l="1"/>
  <c r="J655" i="2" s="1"/>
  <c r="M655" i="2" s="1"/>
  <c r="D656" i="2" l="1"/>
  <c r="J656" i="2" s="1"/>
  <c r="M656" i="2" s="1"/>
  <c r="D657" i="2" l="1"/>
  <c r="J657" i="2" s="1"/>
  <c r="M657" i="2" s="1"/>
  <c r="D658" i="2" l="1"/>
  <c r="J658" i="2" s="1"/>
  <c r="M658" i="2" s="1"/>
  <c r="D659" i="2" l="1"/>
  <c r="J659" i="2" s="1"/>
  <c r="M659" i="2" s="1"/>
  <c r="D660" i="2" l="1"/>
  <c r="J660" i="2" s="1"/>
  <c r="M660" i="2" s="1"/>
  <c r="D661" i="2" l="1"/>
  <c r="J661" i="2" s="1"/>
  <c r="M661" i="2" s="1"/>
  <c r="D662" i="2" l="1"/>
  <c r="J662" i="2" s="1"/>
  <c r="M662" i="2" s="1"/>
  <c r="D663" i="2" l="1"/>
  <c r="J663" i="2" s="1"/>
  <c r="M663" i="2" s="1"/>
  <c r="J680" i="2"/>
  <c r="D681" i="2" l="1"/>
  <c r="K680" i="2"/>
  <c r="K681" i="2" s="1"/>
  <c r="D664" i="2"/>
  <c r="J664" i="2" s="1"/>
  <c r="M664" i="2" s="1"/>
  <c r="J370" i="7"/>
  <c r="M370" i="7" s="1"/>
  <c r="K682" i="2" l="1"/>
  <c r="K683" i="2" s="1"/>
  <c r="K684" i="2" s="1"/>
  <c r="D665" i="2"/>
  <c r="J665" i="2" s="1"/>
  <c r="M665" i="2" s="1"/>
  <c r="D371" i="7"/>
  <c r="J371" i="7" s="1"/>
  <c r="K371" i="7" l="1"/>
  <c r="M371" i="7"/>
  <c r="D666" i="2"/>
  <c r="J666" i="2" s="1"/>
  <c r="M666" i="2" s="1"/>
  <c r="D372" i="7"/>
  <c r="J372" i="7" s="1"/>
  <c r="K372" i="7" l="1"/>
  <c r="M372" i="7"/>
  <c r="K373" i="7"/>
  <c r="K374" i="7" s="1"/>
  <c r="K375" i="7" s="1"/>
  <c r="K376" i="7" s="1"/>
  <c r="K377" i="7" s="1"/>
  <c r="K378" i="7" s="1"/>
  <c r="K379" i="7" s="1"/>
  <c r="D667" i="2"/>
  <c r="J667" i="2" s="1"/>
  <c r="M667" i="2" s="1"/>
  <c r="D373" i="7"/>
  <c r="J373" i="7" s="1"/>
  <c r="M373" i="7" l="1"/>
  <c r="D668" i="2"/>
  <c r="J668" i="2" s="1"/>
  <c r="M668" i="2" s="1"/>
  <c r="D374" i="7"/>
  <c r="J374" i="7" s="1"/>
  <c r="M374" i="7" s="1"/>
  <c r="D669" i="2" l="1"/>
  <c r="J669" i="2" s="1"/>
  <c r="D375" i="7"/>
  <c r="J375" i="7" s="1"/>
  <c r="M375" i="7" s="1"/>
  <c r="D670" i="2" l="1"/>
  <c r="J670" i="2" s="1"/>
  <c r="M669" i="2"/>
  <c r="D376" i="7"/>
  <c r="J376" i="7" s="1"/>
  <c r="M376" i="7" s="1"/>
  <c r="D671" i="2" l="1"/>
  <c r="J671" i="2" s="1"/>
  <c r="M670" i="2"/>
  <c r="D377" i="7"/>
  <c r="J377" i="7" s="1"/>
  <c r="M377" i="7" s="1"/>
  <c r="K671" i="2" l="1"/>
  <c r="M671" i="2" s="1"/>
  <c r="D672" i="2"/>
  <c r="J672" i="2" s="1"/>
  <c r="D378" i="7"/>
  <c r="J378" i="7" s="1"/>
  <c r="D379" i="7" l="1"/>
  <c r="M378" i="7"/>
  <c r="K672" i="2"/>
  <c r="K673" i="2" s="1"/>
  <c r="K674" i="2" s="1"/>
  <c r="K675" i="2" s="1"/>
  <c r="K676" i="2" s="1"/>
  <c r="K677" i="2" s="1"/>
  <c r="D673" i="2"/>
  <c r="J673" i="2" s="1"/>
  <c r="J379" i="7"/>
  <c r="M379" i="7" s="1"/>
  <c r="M673" i="2" l="1"/>
  <c r="M672" i="2"/>
  <c r="D674" i="2"/>
  <c r="J674" i="2" s="1"/>
  <c r="M674" i="2" s="1"/>
  <c r="D220" i="8"/>
  <c r="J220" i="8" s="1"/>
  <c r="M220" i="8" s="1"/>
  <c r="D380" i="7"/>
  <c r="J380" i="7" s="1"/>
  <c r="D221" i="8" l="1"/>
  <c r="J221" i="8" s="1"/>
  <c r="M221" i="8" s="1"/>
  <c r="D381" i="7"/>
  <c r="J381" i="7" s="1"/>
  <c r="K380" i="7"/>
  <c r="D675" i="2"/>
  <c r="J675" i="2" s="1"/>
  <c r="M675" i="2" s="1"/>
  <c r="D382" i="7" l="1"/>
  <c r="J382" i="7" s="1"/>
  <c r="K381" i="7"/>
  <c r="D676" i="2"/>
  <c r="J676" i="2" s="1"/>
  <c r="M676" i="2" s="1"/>
  <c r="M381" i="7" l="1"/>
  <c r="K382" i="7" s="1"/>
  <c r="D383" i="7"/>
  <c r="J383" i="7" s="1"/>
  <c r="D384" i="7" s="1"/>
  <c r="J384" i="7" s="1"/>
  <c r="D385" i="7" s="1"/>
  <c r="J385" i="7" s="1"/>
  <c r="D677" i="2"/>
  <c r="J677" i="2" s="1"/>
  <c r="M677" i="2" s="1"/>
  <c r="K383" i="7" l="1"/>
  <c r="K384" i="7" s="1"/>
  <c r="M382" i="7"/>
  <c r="D386" i="7"/>
  <c r="M384" i="7"/>
  <c r="K385" i="7"/>
  <c r="K386" i="7" s="1"/>
  <c r="K387" i="7" s="1"/>
  <c r="K388" i="7" s="1"/>
  <c r="K389" i="7" s="1"/>
  <c r="K390" i="7" s="1"/>
  <c r="K391" i="7" s="1"/>
  <c r="K392" i="7" s="1"/>
  <c r="K393" i="7" s="1"/>
  <c r="K394" i="7" s="1"/>
  <c r="K395" i="7" s="1"/>
  <c r="K396" i="7" s="1"/>
  <c r="K397" i="7" s="1"/>
  <c r="K398" i="7" s="1"/>
  <c r="K399" i="7" s="1"/>
  <c r="K400" i="7" s="1"/>
  <c r="K401" i="7" s="1"/>
  <c r="K402" i="7" s="1"/>
  <c r="K403" i="7" s="1"/>
  <c r="M383" i="7"/>
  <c r="D678" i="2"/>
  <c r="J678" i="2" s="1"/>
  <c r="J386" i="7"/>
  <c r="K678" i="2" l="1"/>
  <c r="K679" i="2" s="1"/>
  <c r="M386" i="7"/>
  <c r="M385" i="7"/>
  <c r="D679" i="2"/>
  <c r="J679" i="2" s="1"/>
  <c r="D387" i="7"/>
  <c r="J387" i="7" s="1"/>
  <c r="M387" i="7" s="1"/>
  <c r="M679" i="2" l="1"/>
  <c r="M678" i="2"/>
  <c r="D388" i="7"/>
  <c r="J388" i="7" s="1"/>
  <c r="M388" i="7" s="1"/>
  <c r="D389" i="7" l="1"/>
  <c r="J389" i="7" s="1"/>
  <c r="M389" i="7" s="1"/>
  <c r="D390" i="7" l="1"/>
  <c r="J390" i="7" s="1"/>
  <c r="M390" i="7" s="1"/>
  <c r="D391" i="7" l="1"/>
  <c r="J391" i="7" s="1"/>
  <c r="M391" i="7" s="1"/>
  <c r="D392" i="7" l="1"/>
  <c r="J392" i="7" s="1"/>
  <c r="M392" i="7" s="1"/>
  <c r="D393" i="7" l="1"/>
  <c r="J393" i="7" s="1"/>
  <c r="M393" i="7" s="1"/>
  <c r="D394" i="7" l="1"/>
  <c r="J394" i="7" s="1"/>
  <c r="D395" i="7" l="1"/>
  <c r="J395" i="7" s="1"/>
  <c r="M394" i="7"/>
  <c r="D396" i="7" l="1"/>
  <c r="J396" i="7" s="1"/>
  <c r="M395" i="7"/>
  <c r="D397" i="7" l="1"/>
  <c r="J397" i="7" s="1"/>
  <c r="M396" i="7"/>
  <c r="D398" i="7" l="1"/>
  <c r="J398" i="7" s="1"/>
  <c r="M397" i="7"/>
  <c r="D399" i="7" l="1"/>
  <c r="J399" i="7" s="1"/>
  <c r="M398" i="7"/>
  <c r="D400" i="7" l="1"/>
  <c r="J400" i="7" s="1"/>
  <c r="M399" i="7"/>
  <c r="D401" i="7" l="1"/>
  <c r="J401" i="7" s="1"/>
  <c r="M400" i="7"/>
  <c r="M401" i="7" l="1"/>
  <c r="D402" i="7"/>
  <c r="J402" i="7" s="1"/>
  <c r="D403" i="7" l="1"/>
  <c r="J403" i="7" s="1"/>
  <c r="M402" i="7"/>
  <c r="D404" i="7" l="1"/>
  <c r="J404" i="7" s="1"/>
  <c r="M403" i="7"/>
  <c r="K404" i="7" s="1"/>
  <c r="M404" i="7" l="1"/>
  <c r="D405" i="7"/>
  <c r="J405" i="7" s="1"/>
  <c r="K405" i="7"/>
  <c r="K406" i="7" s="1"/>
  <c r="K407" i="7" s="1"/>
  <c r="K408" i="7" s="1"/>
  <c r="K409" i="7" s="1"/>
  <c r="K410" i="7" s="1"/>
  <c r="K411" i="7" s="1"/>
  <c r="K412" i="7" s="1"/>
  <c r="K413" i="7" s="1"/>
  <c r="K414" i="7" s="1"/>
  <c r="K415" i="7" s="1"/>
  <c r="K416" i="7" s="1"/>
  <c r="K417" i="7" s="1"/>
  <c r="K418" i="7" s="1"/>
  <c r="K419" i="7" s="1"/>
  <c r="K420" i="7" s="1"/>
  <c r="K421" i="7" s="1"/>
  <c r="K422" i="7" s="1"/>
  <c r="K423" i="7" s="1"/>
  <c r="K424" i="7" s="1"/>
  <c r="K425" i="7" s="1"/>
  <c r="K426" i="7" s="1"/>
  <c r="K427" i="7" s="1"/>
  <c r="K428" i="7" s="1"/>
  <c r="K429" i="7" s="1"/>
  <c r="K430" i="7" s="1"/>
  <c r="K431" i="7" s="1"/>
  <c r="K432" i="7" s="1"/>
  <c r="K433" i="7" s="1"/>
  <c r="K434" i="7" s="1"/>
  <c r="K435" i="7" s="1"/>
  <c r="K436" i="7" s="1"/>
  <c r="K437" i="7" s="1"/>
  <c r="K438" i="7" s="1"/>
  <c r="K439" i="7" s="1"/>
  <c r="K440" i="7" s="1"/>
  <c r="K441" i="7" s="1"/>
  <c r="K442" i="7" s="1"/>
  <c r="K443" i="7" s="1"/>
  <c r="K444" i="7" s="1"/>
  <c r="K445" i="7" s="1"/>
  <c r="K446" i="7" s="1"/>
  <c r="K447" i="7" s="1"/>
  <c r="K448" i="7" s="1"/>
  <c r="M405" i="7" l="1"/>
  <c r="D406" i="7"/>
  <c r="J406" i="7" s="1"/>
  <c r="D407" i="7" l="1"/>
  <c r="J407" i="7" s="1"/>
  <c r="M406" i="7"/>
  <c r="D408" i="7" l="1"/>
  <c r="J408" i="7" s="1"/>
  <c r="M407" i="7"/>
  <c r="D409" i="7" l="1"/>
  <c r="J409" i="7" s="1"/>
  <c r="M408" i="7"/>
  <c r="M409" i="7" l="1"/>
  <c r="D410" i="7"/>
  <c r="J410" i="7" s="1"/>
  <c r="M410" i="7" l="1"/>
  <c r="D411" i="7"/>
  <c r="J411" i="7" s="1"/>
  <c r="M411" i="7" l="1"/>
  <c r="D412" i="7"/>
  <c r="J412" i="7" s="1"/>
  <c r="M412" i="7" l="1"/>
  <c r="D413" i="7"/>
  <c r="J413" i="7" s="1"/>
  <c r="M413" i="7" l="1"/>
  <c r="D414" i="7"/>
  <c r="J414" i="7" s="1"/>
  <c r="D415" i="7" l="1"/>
  <c r="J415" i="7" s="1"/>
  <c r="M414" i="7"/>
  <c r="D416" i="7" l="1"/>
  <c r="J416" i="7" s="1"/>
  <c r="M415" i="7"/>
  <c r="D417" i="7" l="1"/>
  <c r="J417" i="7" s="1"/>
  <c r="M416" i="7"/>
  <c r="D418" i="7" l="1"/>
  <c r="J418" i="7" s="1"/>
  <c r="M417" i="7"/>
  <c r="D419" i="7" l="1"/>
  <c r="J419" i="7" s="1"/>
  <c r="M418" i="7"/>
  <c r="D420" i="7" l="1"/>
  <c r="J420" i="7" s="1"/>
  <c r="M419" i="7"/>
  <c r="D421" i="7" l="1"/>
  <c r="J421" i="7" s="1"/>
  <c r="M420" i="7"/>
  <c r="D422" i="7" l="1"/>
  <c r="J422" i="7" s="1"/>
  <c r="M421" i="7"/>
  <c r="D423" i="7" l="1"/>
  <c r="J423" i="7" s="1"/>
  <c r="M422" i="7"/>
  <c r="D424" i="7" l="1"/>
  <c r="J424" i="7" s="1"/>
  <c r="M423" i="7"/>
  <c r="D425" i="7" l="1"/>
  <c r="J425" i="7" s="1"/>
  <c r="M424" i="7"/>
  <c r="D426" i="7" l="1"/>
  <c r="J426" i="7" s="1"/>
  <c r="M425" i="7"/>
  <c r="D427" i="7" l="1"/>
  <c r="J427" i="7" s="1"/>
  <c r="M426" i="7"/>
  <c r="D428" i="7" l="1"/>
  <c r="J428" i="7" s="1"/>
  <c r="M427" i="7"/>
  <c r="D429" i="7" l="1"/>
  <c r="J429" i="7" s="1"/>
  <c r="M428" i="7"/>
  <c r="D430" i="7" l="1"/>
  <c r="J430" i="7" s="1"/>
  <c r="M429" i="7"/>
  <c r="D431" i="7" l="1"/>
  <c r="J431" i="7" s="1"/>
  <c r="M430" i="7"/>
  <c r="D432" i="7" l="1"/>
  <c r="J432" i="7" s="1"/>
  <c r="M431" i="7"/>
  <c r="D433" i="7" l="1"/>
  <c r="J433" i="7" s="1"/>
  <c r="M432" i="7"/>
  <c r="M433" i="7" l="1"/>
  <c r="D434" i="7"/>
  <c r="J434" i="7" s="1"/>
  <c r="M434" i="7" l="1"/>
  <c r="D435" i="7"/>
  <c r="J435" i="7" s="1"/>
  <c r="D436" i="7" l="1"/>
  <c r="J436" i="7" s="1"/>
  <c r="M435" i="7"/>
  <c r="D437" i="7" l="1"/>
  <c r="J437" i="7" s="1"/>
  <c r="M436" i="7"/>
  <c r="D438" i="7" l="1"/>
  <c r="J438" i="7" s="1"/>
  <c r="M437" i="7"/>
  <c r="D439" i="7" l="1"/>
  <c r="J439" i="7" s="1"/>
  <c r="M438" i="7"/>
  <c r="J205" i="8"/>
  <c r="K205" i="8" s="1"/>
  <c r="D440" i="7" l="1"/>
  <c r="J440" i="7" s="1"/>
  <c r="M439" i="7"/>
  <c r="D206" i="8"/>
  <c r="J206" i="8" s="1"/>
  <c r="K206" i="8" l="1"/>
  <c r="D441" i="7"/>
  <c r="J441" i="7" s="1"/>
  <c r="M440" i="7"/>
  <c r="D207" i="8"/>
  <c r="J207" i="8" s="1"/>
  <c r="D208" i="8" s="1"/>
  <c r="J208" i="8" s="1"/>
  <c r="D209" i="8" s="1"/>
  <c r="J209" i="8" s="1"/>
  <c r="D210" i="8" s="1"/>
  <c r="J210" i="8" s="1"/>
  <c r="K207" i="8" l="1"/>
  <c r="K208" i="8" s="1"/>
  <c r="K209" i="8" s="1"/>
  <c r="K210" i="8" s="1"/>
  <c r="D211" i="8"/>
  <c r="J211" i="8" s="1"/>
  <c r="D442" i="7"/>
  <c r="J442" i="7" s="1"/>
  <c r="M441" i="7"/>
  <c r="K211" i="8" l="1"/>
  <c r="K212" i="8" s="1"/>
  <c r="K213" i="8" s="1"/>
  <c r="K214" i="8" s="1"/>
  <c r="K215" i="8" s="1"/>
  <c r="K216" i="8" s="1"/>
  <c r="K217" i="8" s="1"/>
  <c r="K218" i="8" s="1"/>
  <c r="K219" i="8" s="1"/>
  <c r="D212" i="8"/>
  <c r="J212" i="8" s="1"/>
  <c r="M211" i="8"/>
  <c r="D443" i="7"/>
  <c r="J443" i="7" s="1"/>
  <c r="M442" i="7"/>
  <c r="D213" i="8" l="1"/>
  <c r="J213" i="8" s="1"/>
  <c r="M212" i="8"/>
  <c r="D444" i="7"/>
  <c r="J444" i="7" s="1"/>
  <c r="M443" i="7"/>
  <c r="D214" i="8" l="1"/>
  <c r="J214" i="8" s="1"/>
  <c r="M213" i="8"/>
  <c r="D445" i="7"/>
  <c r="J445" i="7" s="1"/>
  <c r="M444" i="7"/>
  <c r="D215" i="8" l="1"/>
  <c r="J215" i="8" s="1"/>
  <c r="M214" i="8"/>
  <c r="D446" i="7"/>
  <c r="J446" i="7" s="1"/>
  <c r="M445" i="7"/>
  <c r="D216" i="8" l="1"/>
  <c r="J216" i="8" s="1"/>
  <c r="M215" i="8"/>
  <c r="D447" i="7"/>
  <c r="J447" i="7" s="1"/>
  <c r="M446" i="7"/>
  <c r="D217" i="8" l="1"/>
  <c r="J217" i="8" s="1"/>
  <c r="M216" i="8"/>
  <c r="D448" i="7"/>
  <c r="J448" i="7" s="1"/>
  <c r="M447" i="7"/>
  <c r="D218" i="8" l="1"/>
  <c r="J218" i="8" s="1"/>
  <c r="M217" i="8"/>
  <c r="D449" i="7"/>
  <c r="J449" i="7" s="1"/>
  <c r="M448" i="7"/>
  <c r="K449" i="7" s="1"/>
  <c r="K450" i="7" s="1"/>
  <c r="M449" i="7" l="1"/>
  <c r="D219" i="8"/>
  <c r="J219" i="8" s="1"/>
  <c r="M219" i="8" s="1"/>
  <c r="M218" i="8"/>
  <c r="D450" i="7"/>
  <c r="J450" i="7" s="1"/>
  <c r="J114" i="6"/>
  <c r="D451" i="7" l="1"/>
  <c r="J451" i="7" s="1"/>
  <c r="M450" i="7"/>
  <c r="D115" i="6"/>
  <c r="J115" i="6" s="1"/>
  <c r="K114" i="6"/>
  <c r="D452" i="7"/>
  <c r="J452" i="7" s="1"/>
  <c r="K451" i="7"/>
  <c r="K452" i="7" s="1"/>
  <c r="M451" i="7" l="1"/>
  <c r="D116" i="6"/>
  <c r="J116" i="6" s="1"/>
  <c r="K115" i="6"/>
  <c r="M452" i="7"/>
  <c r="D453" i="7"/>
  <c r="J453" i="7" s="1"/>
  <c r="M115" i="6" l="1"/>
  <c r="K116" i="6" s="1"/>
  <c r="M116" i="6" s="1"/>
  <c r="K117" i="6" s="1"/>
  <c r="D117" i="6"/>
  <c r="J117" i="6" s="1"/>
  <c r="D454" i="7"/>
  <c r="J454" i="7" s="1"/>
  <c r="K453" i="7"/>
  <c r="K454" i="7" s="1"/>
  <c r="J257" i="10"/>
  <c r="M257" i="10" s="1"/>
  <c r="M454" i="7" l="1"/>
  <c r="M453" i="7"/>
  <c r="D118" i="6"/>
  <c r="J118" i="6" s="1"/>
  <c r="M117" i="6"/>
  <c r="K118" i="6" s="1"/>
  <c r="D258" i="10"/>
  <c r="J258" i="10" s="1"/>
  <c r="M258" i="10" s="1"/>
  <c r="D119" i="6" l="1"/>
  <c r="J119" i="6" s="1"/>
  <c r="M118" i="6"/>
  <c r="K119" i="6" s="1"/>
  <c r="D259" i="10"/>
  <c r="J259" i="10" s="1"/>
  <c r="D120" i="6" l="1"/>
  <c r="J120" i="6" s="1"/>
  <c r="M119" i="6"/>
  <c r="K120" i="6" s="1"/>
  <c r="K259" i="10"/>
  <c r="K260" i="10" s="1"/>
  <c r="M260" i="10" s="1"/>
  <c r="D260" i="10"/>
  <c r="J260" i="10" s="1"/>
  <c r="D121" i="6" l="1"/>
  <c r="J121" i="6" s="1"/>
  <c r="M120" i="6"/>
  <c r="K121" i="6" s="1"/>
  <c r="D261" i="10"/>
  <c r="J261" i="10" s="1"/>
  <c r="D122" i="6" l="1"/>
  <c r="J122" i="6" s="1"/>
  <c r="M121" i="6"/>
  <c r="K122" i="6" s="1"/>
  <c r="D262" i="10"/>
  <c r="J262" i="10" s="1"/>
  <c r="D123" i="6" l="1"/>
  <c r="J123" i="6" s="1"/>
  <c r="M122" i="6"/>
  <c r="K123" i="6" s="1"/>
  <c r="K262" i="10"/>
  <c r="K263" i="10" s="1"/>
  <c r="M263" i="10" s="1"/>
  <c r="D263" i="10"/>
  <c r="J263" i="10" s="1"/>
  <c r="D264" i="10" s="1"/>
  <c r="D124" i="6" l="1"/>
  <c r="J124" i="6" s="1"/>
  <c r="M123" i="6"/>
  <c r="K124" i="6" s="1"/>
  <c r="K125" i="6" s="1"/>
  <c r="J264" i="10"/>
  <c r="D125" i="6" l="1"/>
  <c r="J125" i="6" s="1"/>
  <c r="D126" i="6" s="1"/>
  <c r="J126" i="6" s="1"/>
  <c r="M124" i="6"/>
  <c r="K264" i="10"/>
  <c r="K265" i="10" s="1"/>
  <c r="M265" i="10" s="1"/>
  <c r="D265" i="10"/>
  <c r="J265" i="10" s="1"/>
  <c r="D127" i="6" l="1"/>
  <c r="J127" i="6" s="1"/>
  <c r="M125" i="6"/>
  <c r="K126" i="6" s="1"/>
  <c r="K127" i="6" s="1"/>
  <c r="K128" i="6" s="1"/>
  <c r="K129" i="6" s="1"/>
  <c r="J266" i="10"/>
  <c r="M127" i="6" l="1"/>
  <c r="D128" i="6"/>
  <c r="J128" i="6" s="1"/>
  <c r="M126" i="6"/>
  <c r="D267" i="10"/>
  <c r="J267" i="10"/>
  <c r="D129" i="6" l="1"/>
  <c r="J129" i="6" s="1"/>
  <c r="M128" i="6"/>
  <c r="D268" i="10"/>
  <c r="J268" i="10"/>
  <c r="J130" i="6" l="1"/>
  <c r="M129" i="6"/>
  <c r="K268" i="10"/>
  <c r="D269" i="10"/>
  <c r="J269" i="10"/>
  <c r="M130" i="6" l="1"/>
  <c r="D131" i="6"/>
  <c r="J131" i="6" s="1"/>
  <c r="K269" i="10"/>
  <c r="D270" i="10"/>
  <c r="M269" i="10"/>
  <c r="J270" i="10"/>
  <c r="D132" i="6" l="1"/>
  <c r="J132" i="6" s="1"/>
  <c r="M131" i="6"/>
  <c r="K270" i="10"/>
  <c r="K271" i="10"/>
  <c r="K272" i="10" s="1"/>
  <c r="K273" i="10" s="1"/>
  <c r="D271" i="10"/>
  <c r="J271" i="10"/>
  <c r="M132" i="6" l="1"/>
  <c r="D133" i="6"/>
  <c r="J133" i="6" s="1"/>
  <c r="M133" i="6" s="1"/>
  <c r="D272" i="10"/>
  <c r="M271" i="10"/>
  <c r="J272" i="10"/>
  <c r="D273" i="10" l="1"/>
  <c r="M272" i="10"/>
  <c r="J273" i="10"/>
  <c r="D274" i="10" l="1"/>
  <c r="M273" i="10"/>
  <c r="J274" i="10"/>
  <c r="K274" i="10" l="1"/>
  <c r="K275" i="10"/>
  <c r="D275" i="10"/>
  <c r="J275" i="10" s="1"/>
  <c r="M275" i="10" l="1"/>
  <c r="J276" i="10"/>
  <c r="D277" i="10" l="1"/>
  <c r="K276" i="10"/>
  <c r="K277" i="10" s="1"/>
  <c r="M277" i="10" s="1"/>
  <c r="J277" i="10"/>
  <c r="J278" i="10" l="1"/>
  <c r="D279" i="10" l="1"/>
  <c r="K278" i="10"/>
  <c r="K279" i="10" s="1"/>
  <c r="J279" i="10"/>
  <c r="D280" i="10" s="1"/>
  <c r="M279" i="10" l="1"/>
  <c r="K280" i="10"/>
  <c r="K281" i="10" s="1"/>
  <c r="J280" i="10"/>
  <c r="D281" i="10" l="1"/>
  <c r="M280" i="10"/>
  <c r="K282" i="10"/>
  <c r="J281" i="10"/>
  <c r="D282" i="10" s="1"/>
  <c r="M281" i="10" l="1"/>
  <c r="J282" i="10"/>
  <c r="M282" i="10" s="1"/>
  <c r="J283" i="10" l="1"/>
  <c r="D284" i="10" l="1"/>
  <c r="K283" i="10"/>
  <c r="K284" i="10" s="1"/>
  <c r="J284" i="10"/>
  <c r="D285" i="10" s="1"/>
  <c r="M284" i="10" l="1"/>
  <c r="K285" i="10"/>
  <c r="J285" i="10"/>
  <c r="D286" i="10" s="1"/>
  <c r="M285" i="10" l="1"/>
  <c r="J286" i="10"/>
  <c r="J287" i="10" l="1"/>
  <c r="D288" i="10" l="1"/>
  <c r="J288" i="10"/>
  <c r="D289" i="10" l="1"/>
  <c r="M288" i="10"/>
  <c r="J289" i="10"/>
  <c r="D290" i="10" l="1"/>
  <c r="J290" i="10"/>
  <c r="D291" i="10" l="1"/>
  <c r="M290" i="10"/>
  <c r="J291" i="10"/>
  <c r="D292" i="10" l="1"/>
  <c r="J292" i="10"/>
  <c r="D293" i="10" l="1"/>
  <c r="M292" i="10"/>
  <c r="J293" i="10"/>
  <c r="D294" i="10" s="1"/>
  <c r="J294" i="10" l="1"/>
  <c r="D295" i="10" s="1"/>
  <c r="J295" i="10" l="1"/>
  <c r="D296" i="10" s="1"/>
  <c r="J296" i="10" l="1"/>
  <c r="D297" i="10" s="1"/>
  <c r="J297" i="10" l="1"/>
  <c r="D298" i="10" s="1"/>
  <c r="J298" i="10" l="1"/>
  <c r="D299" i="10" s="1"/>
  <c r="J299" i="10" l="1"/>
  <c r="D300" i="10" s="1"/>
  <c r="J300" i="10" l="1"/>
  <c r="D301" i="10" s="1"/>
  <c r="J301" i="10" l="1"/>
  <c r="D302" i="10" s="1"/>
  <c r="J302" i="10" l="1"/>
  <c r="D303" i="10" s="1"/>
  <c r="J303" i="10" l="1"/>
  <c r="D304" i="10" s="1"/>
  <c r="J304" i="10" l="1"/>
  <c r="D305" i="10" s="1"/>
  <c r="J305" i="10" l="1"/>
  <c r="D306" i="10" s="1"/>
  <c r="J306" i="10" l="1"/>
  <c r="D307" i="10" s="1"/>
  <c r="J307" i="10" l="1"/>
  <c r="D308" i="10" s="1"/>
  <c r="J308" i="10" l="1"/>
  <c r="D309" i="10" s="1"/>
  <c r="J309" i="10" l="1"/>
  <c r="D310" i="10" s="1"/>
  <c r="J310" i="10" l="1"/>
  <c r="D311" i="10" s="1"/>
  <c r="J311" i="10" l="1"/>
  <c r="D312" i="10" s="1"/>
  <c r="J312" i="10" l="1"/>
  <c r="D313" i="10" s="1"/>
  <c r="J313" i="10" l="1"/>
  <c r="D314" i="10" s="1"/>
  <c r="J314" i="10" l="1"/>
  <c r="D315" i="10" s="1"/>
  <c r="J315" i="10" l="1"/>
  <c r="D316" i="10" s="1"/>
  <c r="J316" i="10" l="1"/>
  <c r="D317" i="10" s="1"/>
  <c r="J317" i="10" l="1"/>
  <c r="D318" i="10" s="1"/>
  <c r="J318" i="10" l="1"/>
  <c r="D319" i="10" s="1"/>
  <c r="J319" i="10" l="1"/>
  <c r="D320" i="10" s="1"/>
  <c r="J320" i="10" l="1"/>
  <c r="D321" i="10" s="1"/>
  <c r="J321" i="10" l="1"/>
  <c r="D322" i="10" s="1"/>
  <c r="J322" i="10" l="1"/>
  <c r="D323" i="10" s="1"/>
  <c r="J323" i="10" l="1"/>
  <c r="D324" i="10" s="1"/>
  <c r="J324" i="10" l="1"/>
  <c r="D325" i="10" s="1"/>
  <c r="J325" i="10" l="1"/>
  <c r="D326" i="10" s="1"/>
  <c r="J326" i="10" l="1"/>
  <c r="D327" i="10" s="1"/>
  <c r="J327" i="10" l="1"/>
  <c r="D328" i="10" s="1"/>
  <c r="J328" i="10" l="1"/>
  <c r="D329" i="10" s="1"/>
  <c r="J329" i="10" l="1"/>
  <c r="D330" i="10" s="1"/>
  <c r="J330" i="10" l="1"/>
  <c r="D331" i="10" s="1"/>
  <c r="J331" i="10" l="1"/>
  <c r="D332" i="10" s="1"/>
  <c r="J332" i="10" l="1"/>
  <c r="D333" i="10" s="1"/>
  <c r="J333" i="10" l="1"/>
  <c r="D334" i="10" s="1"/>
  <c r="J334" i="10" l="1"/>
  <c r="D335" i="10" s="1"/>
  <c r="J335" i="10" l="1"/>
  <c r="D336" i="10" s="1"/>
  <c r="J336" i="10" l="1"/>
  <c r="D337" i="10" s="1"/>
  <c r="J337" i="10" l="1"/>
  <c r="D338" i="10" s="1"/>
  <c r="J338" i="10" l="1"/>
  <c r="D339" i="10" s="1"/>
  <c r="J339" i="10" l="1"/>
  <c r="D340" i="10" s="1"/>
  <c r="J340" i="10" l="1"/>
  <c r="D341" i="10" s="1"/>
  <c r="J341" i="10" l="1"/>
  <c r="D342" i="10" s="1"/>
  <c r="J342" i="10" l="1"/>
  <c r="D343" i="10" s="1"/>
  <c r="J343" i="10" l="1"/>
  <c r="D344" i="10" s="1"/>
  <c r="J344" i="10" l="1"/>
  <c r="D345" i="10" s="1"/>
  <c r="J345" i="10" l="1"/>
  <c r="D346" i="10" s="1"/>
  <c r="J346" i="10" l="1"/>
  <c r="D347" i="10" s="1"/>
  <c r="J347" i="10" l="1"/>
  <c r="D348" i="10" s="1"/>
  <c r="J348" i="10" l="1"/>
  <c r="D349" i="10" s="1"/>
  <c r="J349" i="10" l="1"/>
  <c r="D350" i="10" s="1"/>
  <c r="J350" i="10" l="1"/>
  <c r="D351" i="10" s="1"/>
  <c r="J351" i="10" l="1"/>
  <c r="D352" i="10" s="1"/>
  <c r="J352" i="10" l="1"/>
  <c r="D353" i="10" s="1"/>
  <c r="J353" i="10" l="1"/>
  <c r="D354" i="10" s="1"/>
  <c r="J354" i="10" l="1"/>
  <c r="D355" i="10" s="1"/>
  <c r="J355" i="10" l="1"/>
  <c r="D356" i="10" s="1"/>
  <c r="J356" i="10" l="1"/>
  <c r="D357" i="10" s="1"/>
  <c r="J357" i="10" l="1"/>
  <c r="D358" i="10" s="1"/>
  <c r="J358" i="10" l="1"/>
  <c r="D359" i="10" s="1"/>
  <c r="J359" i="10" l="1"/>
  <c r="D360" i="10" s="1"/>
  <c r="J360" i="10" l="1"/>
  <c r="D361" i="10" s="1"/>
  <c r="J361" i="10" l="1"/>
  <c r="D362" i="10" s="1"/>
  <c r="J362" i="10" l="1"/>
  <c r="D363" i="10" s="1"/>
  <c r="J363" i="10" l="1"/>
  <c r="D364" i="10" s="1"/>
  <c r="J364" i="10" l="1"/>
  <c r="D365" i="10" s="1"/>
  <c r="J365" i="10" l="1"/>
  <c r="D366" i="10" s="1"/>
  <c r="J366" i="10" l="1"/>
  <c r="D367" i="10" s="1"/>
  <c r="J367" i="10" l="1"/>
  <c r="D368" i="10" s="1"/>
  <c r="J368" i="10" l="1"/>
  <c r="D369" i="10" s="1"/>
  <c r="J369" i="10" l="1"/>
  <c r="D370" i="10" s="1"/>
  <c r="J370" i="10" l="1"/>
  <c r="D371" i="10" s="1"/>
  <c r="J371" i="10" l="1"/>
  <c r="D372" i="10" s="1"/>
  <c r="J372" i="10" l="1"/>
  <c r="D373" i="10" s="1"/>
  <c r="J373" i="10" l="1"/>
  <c r="D374" i="10" s="1"/>
  <c r="J374" i="10" l="1"/>
  <c r="D375" i="10" s="1"/>
  <c r="J375" i="10" l="1"/>
  <c r="D376" i="10" s="1"/>
  <c r="J376" i="10" l="1"/>
  <c r="D377" i="10" s="1"/>
  <c r="J377" i="10" l="1"/>
  <c r="D378" i="10" s="1"/>
  <c r="J378" i="10" l="1"/>
  <c r="D379" i="10" s="1"/>
  <c r="J379" i="10" l="1"/>
  <c r="D380" i="10" s="1"/>
  <c r="J380" i="10" l="1"/>
  <c r="D381" i="10" s="1"/>
  <c r="J381" i="10" l="1"/>
  <c r="D382" i="10" s="1"/>
  <c r="J382" i="10" l="1"/>
  <c r="D383" i="10" s="1"/>
  <c r="J383" i="10" l="1"/>
  <c r="D384" i="10" s="1"/>
  <c r="J384" i="10" l="1"/>
  <c r="D385" i="10" s="1"/>
  <c r="J385" i="10" l="1"/>
  <c r="D386" i="10" s="1"/>
  <c r="J386" i="10" l="1"/>
  <c r="D387" i="10" s="1"/>
  <c r="J387" i="10" l="1"/>
  <c r="D388" i="10" s="1"/>
  <c r="J388" i="10" l="1"/>
  <c r="D389" i="10" s="1"/>
  <c r="J389" i="10" l="1"/>
  <c r="D390" i="10" s="1"/>
  <c r="J390" i="10" l="1"/>
  <c r="D391" i="10" s="1"/>
  <c r="J391" i="10" l="1"/>
  <c r="D392" i="10" s="1"/>
  <c r="J392" i="10" l="1"/>
  <c r="D393" i="10" s="1"/>
  <c r="J393" i="10" l="1"/>
  <c r="D394" i="10" s="1"/>
  <c r="J394" i="10" l="1"/>
  <c r="D395" i="10" s="1"/>
  <c r="J395" i="10" l="1"/>
  <c r="D396" i="10" s="1"/>
  <c r="J396" i="10" l="1"/>
  <c r="D397" i="10" s="1"/>
  <c r="J397" i="10" l="1"/>
  <c r="D398" i="10" s="1"/>
  <c r="J398" i="10" l="1"/>
  <c r="D399" i="10" s="1"/>
  <c r="J399" i="10" l="1"/>
  <c r="D400" i="10" s="1"/>
  <c r="J400" i="10" l="1"/>
  <c r="D401" i="10" s="1"/>
  <c r="J401" i="10" l="1"/>
  <c r="D402" i="10" s="1"/>
  <c r="J402" i="10" l="1"/>
  <c r="D403" i="10" s="1"/>
  <c r="J403" i="10" l="1"/>
  <c r="D404" i="10" s="1"/>
  <c r="J404" i="10" l="1"/>
  <c r="D405" i="10" s="1"/>
  <c r="J405" i="10" l="1"/>
  <c r="D406" i="10" s="1"/>
  <c r="J406" i="10" l="1"/>
  <c r="D407" i="10" s="1"/>
  <c r="J407" i="10" l="1"/>
  <c r="D408" i="10" s="1"/>
  <c r="J408" i="10" l="1"/>
  <c r="D409" i="10" s="1"/>
  <c r="J409" i="10" l="1"/>
  <c r="D410" i="10" s="1"/>
  <c r="J410" i="10" l="1"/>
  <c r="D411" i="10" s="1"/>
  <c r="J411" i="10" l="1"/>
  <c r="D412" i="10" s="1"/>
  <c r="J412" i="10" l="1"/>
  <c r="D413" i="10" s="1"/>
  <c r="J413" i="10" l="1"/>
  <c r="D414" i="10" s="1"/>
  <c r="J414" i="10" l="1"/>
  <c r="D415" i="10" s="1"/>
  <c r="J415" i="10" l="1"/>
  <c r="D416" i="10" s="1"/>
  <c r="J416" i="10" l="1"/>
  <c r="D417" i="10" s="1"/>
  <c r="J417" i="10" l="1"/>
  <c r="D418" i="10" s="1"/>
  <c r="J418" i="10" l="1"/>
  <c r="D419" i="10" s="1"/>
  <c r="J419" i="10" l="1"/>
  <c r="D420" i="10" s="1"/>
  <c r="J420" i="10" l="1"/>
  <c r="D421" i="10" s="1"/>
  <c r="J421" i="10" l="1"/>
  <c r="D422" i="10" s="1"/>
  <c r="J422" i="10" l="1"/>
  <c r="D423" i="10" s="1"/>
  <c r="J423" i="10" l="1"/>
  <c r="D424" i="10" s="1"/>
  <c r="J424" i="10" l="1"/>
  <c r="D425" i="10" s="1"/>
  <c r="J425" i="10" l="1"/>
  <c r="D426" i="10" s="1"/>
  <c r="J426" i="10" l="1"/>
  <c r="D427" i="10" s="1"/>
  <c r="J427" i="10" l="1"/>
  <c r="D428" i="10" s="1"/>
  <c r="J428" i="10" l="1"/>
  <c r="D429" i="10" s="1"/>
  <c r="J429" i="10" l="1"/>
  <c r="D430" i="10" s="1"/>
  <c r="J430" i="10" l="1"/>
  <c r="D431" i="10" s="1"/>
  <c r="J431" i="10" l="1"/>
  <c r="D432" i="10" s="1"/>
  <c r="J432" i="10" l="1"/>
  <c r="D433" i="10" s="1"/>
  <c r="J433" i="10" l="1"/>
  <c r="D434" i="10" s="1"/>
  <c r="J434" i="10" l="1"/>
  <c r="D435" i="10" s="1"/>
  <c r="J435" i="10" l="1"/>
  <c r="D436" i="10" s="1"/>
  <c r="J436" i="10" l="1"/>
  <c r="D437" i="10" s="1"/>
  <c r="J437" i="10" l="1"/>
  <c r="D438" i="10" s="1"/>
  <c r="J438" i="10" l="1"/>
  <c r="D439" i="10" s="1"/>
  <c r="J439" i="10" l="1"/>
  <c r="D440" i="10" s="1"/>
  <c r="J440" i="10" l="1"/>
  <c r="D441" i="10" s="1"/>
  <c r="J441" i="10" l="1"/>
  <c r="D442" i="10" s="1"/>
  <c r="J442" i="10" l="1"/>
  <c r="D443" i="10" s="1"/>
  <c r="J443" i="10" l="1"/>
  <c r="D444" i="10" s="1"/>
  <c r="J444" i="10" l="1"/>
  <c r="D445" i="10" s="1"/>
  <c r="J445" i="10" l="1"/>
  <c r="D446" i="10" s="1"/>
  <c r="J446" i="10" l="1"/>
  <c r="D447" i="10" s="1"/>
  <c r="J447" i="10" l="1"/>
  <c r="D448" i="10" s="1"/>
  <c r="J448" i="10" l="1"/>
  <c r="D449" i="10" s="1"/>
  <c r="J449" i="10" l="1"/>
  <c r="D450" i="10" s="1"/>
  <c r="J450" i="10" l="1"/>
  <c r="D451" i="10" s="1"/>
  <c r="J451" i="10" l="1"/>
  <c r="D452" i="10" s="1"/>
  <c r="J452" i="10" l="1"/>
  <c r="D453" i="10" s="1"/>
  <c r="J453" i="10" l="1"/>
  <c r="D454" i="10" s="1"/>
  <c r="J454" i="10" l="1"/>
  <c r="D455" i="10" s="1"/>
  <c r="J455" i="10" l="1"/>
  <c r="D456" i="10" s="1"/>
  <c r="J456" i="10" l="1"/>
  <c r="D457" i="10" s="1"/>
  <c r="J457" i="10" l="1"/>
  <c r="D458" i="10" s="1"/>
  <c r="J458" i="10" l="1"/>
  <c r="D459" i="10" s="1"/>
  <c r="J459" i="10" l="1"/>
  <c r="D460" i="10" s="1"/>
  <c r="J460" i="10" l="1"/>
  <c r="D461" i="10" s="1"/>
  <c r="J461" i="10" l="1"/>
  <c r="D462" i="10" s="1"/>
  <c r="J462" i="10" l="1"/>
  <c r="D463" i="10" s="1"/>
  <c r="J463" i="10" l="1"/>
  <c r="D464" i="10" s="1"/>
  <c r="J464" i="10" l="1"/>
  <c r="D465" i="10" s="1"/>
  <c r="J465" i="10" l="1"/>
  <c r="D466" i="10" s="1"/>
  <c r="J466" i="10" l="1"/>
  <c r="D467" i="10" s="1"/>
  <c r="J467" i="10" l="1"/>
  <c r="D468" i="10" s="1"/>
  <c r="J468" i="10" l="1"/>
  <c r="D469" i="10" s="1"/>
  <c r="J469" i="10" l="1"/>
  <c r="D470" i="10" s="1"/>
  <c r="J470" i="10" l="1"/>
  <c r="D471" i="10" s="1"/>
  <c r="J471" i="10" l="1"/>
  <c r="D472" i="10" s="1"/>
  <c r="J472" i="10" l="1"/>
  <c r="D473" i="10" s="1"/>
  <c r="J473" i="10" l="1"/>
  <c r="D474" i="10" s="1"/>
  <c r="J474" i="10" l="1"/>
  <c r="D475" i="10" s="1"/>
  <c r="J475" i="10" l="1"/>
  <c r="D476" i="10" s="1"/>
  <c r="J476" i="10" l="1"/>
  <c r="D477" i="10" s="1"/>
  <c r="J477" i="10" l="1"/>
  <c r="D478" i="10" s="1"/>
  <c r="J478" i="10" l="1"/>
  <c r="D479" i="10" s="1"/>
  <c r="J479" i="10" l="1"/>
  <c r="D480" i="10" s="1"/>
  <c r="J480" i="10" l="1"/>
  <c r="D481" i="10" s="1"/>
  <c r="J481" i="10" l="1"/>
  <c r="D482" i="10" s="1"/>
  <c r="J482" i="10" l="1"/>
  <c r="D483" i="10" s="1"/>
  <c r="J483" i="10" l="1"/>
  <c r="D484" i="10" s="1"/>
  <c r="J484" i="10" l="1"/>
  <c r="D485" i="10" s="1"/>
  <c r="J485" i="10" l="1"/>
  <c r="D486" i="10" s="1"/>
  <c r="J486" i="10" l="1"/>
  <c r="D487" i="10" s="1"/>
  <c r="J487" i="10" l="1"/>
  <c r="D488" i="10" s="1"/>
  <c r="J488" i="10" l="1"/>
  <c r="D489" i="10" s="1"/>
  <c r="J489" i="10" l="1"/>
  <c r="D490" i="10" s="1"/>
  <c r="J490" i="10" l="1"/>
  <c r="D491" i="10" s="1"/>
  <c r="J491" i="10" l="1"/>
  <c r="D492" i="10" s="1"/>
  <c r="J492" i="10" l="1"/>
  <c r="D493" i="10" s="1"/>
  <c r="J493" i="10" l="1"/>
  <c r="D494" i="10" s="1"/>
  <c r="J494" i="10" l="1"/>
  <c r="D495" i="10" s="1"/>
  <c r="J495" i="10" l="1"/>
  <c r="D496" i="10" s="1"/>
  <c r="J496" i="10" l="1"/>
  <c r="D497" i="10" s="1"/>
  <c r="J497" i="10" l="1"/>
  <c r="D498" i="10" s="1"/>
  <c r="J498" i="10" l="1"/>
  <c r="D499" i="10" s="1"/>
  <c r="J499" i="10" l="1"/>
  <c r="D500" i="10" s="1"/>
  <c r="J500" i="10" l="1"/>
  <c r="D501" i="10" s="1"/>
  <c r="J501" i="10" l="1"/>
  <c r="D502" i="10" s="1"/>
  <c r="J502" i="10" l="1"/>
  <c r="D503" i="10" s="1"/>
  <c r="J503" i="10" l="1"/>
  <c r="D504" i="10" s="1"/>
  <c r="J504" i="10" l="1"/>
  <c r="D505" i="10" s="1"/>
  <c r="J505" i="10" l="1"/>
  <c r="D506" i="10" s="1"/>
  <c r="J506" i="10" l="1"/>
  <c r="D507" i="10" s="1"/>
  <c r="J507" i="10" l="1"/>
  <c r="D508" i="10" s="1"/>
  <c r="J508" i="10" l="1"/>
  <c r="D509" i="10" s="1"/>
  <c r="J509" i="10" l="1"/>
  <c r="D510" i="10" s="1"/>
  <c r="J510" i="10" l="1"/>
  <c r="D511" i="10" s="1"/>
  <c r="J511" i="10" l="1"/>
  <c r="D512" i="10" s="1"/>
  <c r="J512" i="10" l="1"/>
  <c r="D513" i="10" s="1"/>
  <c r="J513" i="10" l="1"/>
  <c r="D514" i="10" s="1"/>
  <c r="J514" i="10" l="1"/>
  <c r="D515" i="10" s="1"/>
  <c r="J515" i="10" l="1"/>
  <c r="D516" i="10" s="1"/>
  <c r="J516" i="10" l="1"/>
  <c r="D517" i="10" s="1"/>
  <c r="J517" i="10" l="1"/>
  <c r="D518" i="10" s="1"/>
  <c r="J518" i="10" l="1"/>
  <c r="D519" i="10" s="1"/>
  <c r="J519" i="10" l="1"/>
  <c r="D520" i="10" s="1"/>
  <c r="J520" i="10" l="1"/>
  <c r="D521" i="10" s="1"/>
  <c r="J521" i="10" l="1"/>
  <c r="D522" i="10" s="1"/>
  <c r="J522" i="10" l="1"/>
  <c r="D523" i="10" s="1"/>
  <c r="J523" i="10" l="1"/>
  <c r="D524" i="10" s="1"/>
  <c r="J524" i="10" l="1"/>
  <c r="D525" i="10" s="1"/>
  <c r="J525" i="10" l="1"/>
  <c r="D526" i="10" s="1"/>
  <c r="J526" i="10" l="1"/>
  <c r="D527" i="10" s="1"/>
  <c r="J527" i="10" l="1"/>
  <c r="D528" i="10" s="1"/>
  <c r="J528" i="10" l="1"/>
  <c r="D529" i="10" s="1"/>
  <c r="J529" i="10" l="1"/>
  <c r="D530" i="10" s="1"/>
  <c r="J530" i="10" l="1"/>
  <c r="D531" i="10" s="1"/>
  <c r="J531" i="10" l="1"/>
  <c r="D532" i="10" s="1"/>
  <c r="J532" i="10" l="1"/>
  <c r="D533" i="10" s="1"/>
  <c r="J533" i="10" l="1"/>
  <c r="D534" i="10" s="1"/>
  <c r="J534" i="10" l="1"/>
  <c r="D535" i="10" s="1"/>
  <c r="J535" i="10" l="1"/>
  <c r="D536" i="10" s="1"/>
  <c r="J536" i="10" l="1"/>
  <c r="D537" i="10" s="1"/>
  <c r="J537" i="10" l="1"/>
  <c r="D538" i="10" s="1"/>
  <c r="J538" i="10" l="1"/>
  <c r="D539" i="10" s="1"/>
  <c r="J539" i="10" l="1"/>
  <c r="D540" i="10" s="1"/>
  <c r="J540" i="10" l="1"/>
  <c r="D541" i="10" s="1"/>
  <c r="J541" i="10" l="1"/>
  <c r="D542" i="10" s="1"/>
  <c r="J542" i="10" l="1"/>
  <c r="D543" i="10" s="1"/>
  <c r="J543" i="10" l="1"/>
  <c r="D544" i="10" s="1"/>
  <c r="J544" i="10" l="1"/>
  <c r="D545" i="10" s="1"/>
  <c r="J545" i="10" l="1"/>
  <c r="D546" i="10" s="1"/>
  <c r="J546" i="10" l="1"/>
  <c r="D547" i="10" s="1"/>
  <c r="J547" i="10" l="1"/>
  <c r="D548" i="10" s="1"/>
  <c r="J548" i="10" l="1"/>
  <c r="D549" i="10" s="1"/>
  <c r="J549" i="10" l="1"/>
  <c r="D550" i="10" s="1"/>
  <c r="J550" i="10" l="1"/>
  <c r="D551" i="10" s="1"/>
  <c r="J551" i="10" l="1"/>
  <c r="D552" i="10" s="1"/>
  <c r="J552" i="10" l="1"/>
  <c r="D553" i="10" s="1"/>
  <c r="J553" i="10" l="1"/>
  <c r="D554" i="10" s="1"/>
  <c r="J554" i="10" l="1"/>
  <c r="D555" i="10" s="1"/>
  <c r="J555" i="10" l="1"/>
  <c r="D556" i="10" s="1"/>
  <c r="J556" i="10" l="1"/>
  <c r="D557" i="10" s="1"/>
  <c r="J557" i="10" l="1"/>
  <c r="D558" i="10" s="1"/>
  <c r="J558" i="10" l="1"/>
  <c r="D559" i="10" s="1"/>
  <c r="J559" i="10" l="1"/>
  <c r="D560" i="10" s="1"/>
  <c r="J560" i="10" l="1"/>
  <c r="D561" i="10" s="1"/>
  <c r="J561" i="10" l="1"/>
  <c r="D562" i="10" s="1"/>
  <c r="J562" i="10" l="1"/>
  <c r="D563" i="10" s="1"/>
  <c r="J563" i="10" l="1"/>
  <c r="D564" i="10" s="1"/>
  <c r="J564" i="10" l="1"/>
  <c r="D565" i="10" s="1"/>
  <c r="J565" i="10" l="1"/>
  <c r="D566" i="10" s="1"/>
  <c r="J566" i="10" l="1"/>
  <c r="D567" i="10" s="1"/>
  <c r="J567" i="10" l="1"/>
  <c r="D568" i="10" s="1"/>
  <c r="J568" i="10" l="1"/>
  <c r="D569" i="10" s="1"/>
  <c r="J569" i="10" l="1"/>
  <c r="D570" i="10" s="1"/>
  <c r="J570" i="10" l="1"/>
  <c r="D571" i="10" s="1"/>
  <c r="J571" i="10" l="1"/>
  <c r="D572" i="10" s="1"/>
  <c r="J572" i="10" l="1"/>
  <c r="D573" i="10" s="1"/>
  <c r="J573" i="10" l="1"/>
  <c r="D574" i="10" s="1"/>
  <c r="J574" i="10" l="1"/>
  <c r="D575" i="10" s="1"/>
  <c r="J575" i="10" l="1"/>
  <c r="D576" i="10" s="1"/>
  <c r="J576" i="10" l="1"/>
  <c r="D577" i="10" s="1"/>
  <c r="J577" i="10" l="1"/>
  <c r="D578" i="10" s="1"/>
  <c r="J578" i="10" l="1"/>
  <c r="D579" i="10" s="1"/>
  <c r="J579" i="10" l="1"/>
  <c r="D580" i="10" s="1"/>
  <c r="J580" i="10" l="1"/>
  <c r="D581" i="10" s="1"/>
  <c r="J581" i="10" l="1"/>
  <c r="D582" i="10" s="1"/>
  <c r="J582" i="10" l="1"/>
  <c r="D583" i="10" s="1"/>
  <c r="J583" i="10" l="1"/>
  <c r="D584" i="10" s="1"/>
  <c r="J584" i="10" l="1"/>
  <c r="D585" i="10" s="1"/>
  <c r="J585" i="10" l="1"/>
  <c r="D586" i="10" s="1"/>
  <c r="J586" i="10" l="1"/>
  <c r="D587" i="10" s="1"/>
  <c r="J587" i="10" l="1"/>
  <c r="D588" i="10" s="1"/>
  <c r="J588" i="10" l="1"/>
  <c r="D589" i="10" s="1"/>
  <c r="J589" i="10" l="1"/>
  <c r="D590" i="10" s="1"/>
  <c r="J590" i="10" l="1"/>
  <c r="D591" i="10" s="1"/>
  <c r="J591" i="10" l="1"/>
  <c r="D592" i="10" s="1"/>
  <c r="J592" i="10" l="1"/>
  <c r="D593" i="10" s="1"/>
  <c r="J593" i="10" l="1"/>
  <c r="D594" i="10" s="1"/>
  <c r="J594" i="10" l="1"/>
  <c r="D595" i="10" s="1"/>
  <c r="J595" i="10" l="1"/>
  <c r="D596" i="10" s="1"/>
  <c r="J596" i="10" l="1"/>
  <c r="D597" i="10" s="1"/>
  <c r="J597" i="10" l="1"/>
  <c r="D598" i="10" s="1"/>
  <c r="J598" i="10" l="1"/>
  <c r="D599" i="10" s="1"/>
  <c r="J599" i="10" l="1"/>
  <c r="D600" i="10" s="1"/>
  <c r="J600" i="10" l="1"/>
  <c r="D601" i="10" s="1"/>
  <c r="J601" i="10" l="1"/>
  <c r="D602" i="10" s="1"/>
  <c r="J602" i="10" l="1"/>
  <c r="D603" i="10" s="1"/>
  <c r="J603" i="10" l="1"/>
  <c r="D604" i="10" s="1"/>
  <c r="J604" i="10" l="1"/>
  <c r="D605" i="10" s="1"/>
  <c r="J605" i="10" l="1"/>
  <c r="D606" i="10" s="1"/>
  <c r="J606" i="10" l="1"/>
  <c r="D607" i="10" s="1"/>
  <c r="J607" i="10" l="1"/>
  <c r="D608" i="10" s="1"/>
  <c r="J608" i="10" l="1"/>
  <c r="D609" i="10" s="1"/>
  <c r="J609" i="10" l="1"/>
  <c r="D610" i="10" s="1"/>
  <c r="J610" i="10" l="1"/>
  <c r="D611" i="10" s="1"/>
  <c r="J611" i="10" l="1"/>
  <c r="D612" i="10" s="1"/>
  <c r="J612" i="10" l="1"/>
  <c r="D613" i="10" s="1"/>
  <c r="J613" i="10" l="1"/>
  <c r="D614" i="10" s="1"/>
  <c r="J614" i="10" l="1"/>
  <c r="D615" i="10" s="1"/>
  <c r="J615" i="10" l="1"/>
  <c r="D616" i="10" s="1"/>
  <c r="J616" i="10" l="1"/>
  <c r="D617" i="10" s="1"/>
  <c r="J617" i="10" l="1"/>
  <c r="D618" i="10" s="1"/>
  <c r="J618" i="10" l="1"/>
  <c r="D619" i="10" s="1"/>
  <c r="J619" i="10" l="1"/>
  <c r="D620" i="10" s="1"/>
  <c r="J620" i="10" l="1"/>
  <c r="D621" i="10" s="1"/>
  <c r="J621" i="10" l="1"/>
  <c r="D622" i="10" s="1"/>
  <c r="J622" i="10" l="1"/>
  <c r="D623" i="10" s="1"/>
  <c r="J623" i="10" l="1"/>
  <c r="D624" i="10" s="1"/>
  <c r="J624" i="10" l="1"/>
  <c r="D625" i="10" s="1"/>
  <c r="J625" i="10" l="1"/>
  <c r="D626" i="10" s="1"/>
  <c r="J626" i="10" l="1"/>
  <c r="D627" i="10" s="1"/>
  <c r="J627" i="10" l="1"/>
  <c r="D628" i="10" s="1"/>
  <c r="J628" i="10" l="1"/>
  <c r="D629" i="10" s="1"/>
  <c r="J629" i="10" l="1"/>
  <c r="D630" i="10" s="1"/>
  <c r="J630" i="10" l="1"/>
  <c r="D631" i="10" s="1"/>
  <c r="J631" i="10" l="1"/>
  <c r="D632" i="10" s="1"/>
  <c r="J632" i="10" l="1"/>
  <c r="D633" i="10" s="1"/>
  <c r="J633" i="10" l="1"/>
  <c r="D634" i="10" s="1"/>
  <c r="J634" i="10" l="1"/>
  <c r="D635" i="10" s="1"/>
  <c r="J635" i="10" l="1"/>
  <c r="D636" i="10" s="1"/>
  <c r="J636" i="10" l="1"/>
  <c r="D637" i="10" s="1"/>
  <c r="J637" i="10" l="1"/>
  <c r="D638" i="10" s="1"/>
  <c r="J638" i="10" l="1"/>
  <c r="D639" i="10" s="1"/>
  <c r="J639" i="10" l="1"/>
  <c r="D640" i="10" s="1"/>
  <c r="J640" i="10" l="1"/>
  <c r="D641" i="10" s="1"/>
  <c r="J641" i="10" l="1"/>
  <c r="D642" i="10" s="1"/>
  <c r="J642" i="10" l="1"/>
  <c r="D643" i="10" s="1"/>
  <c r="J643" i="10" l="1"/>
  <c r="D644" i="10" s="1"/>
  <c r="J644" i="10" l="1"/>
  <c r="D645" i="10" s="1"/>
  <c r="J645" i="10" l="1"/>
  <c r="D646" i="10" s="1"/>
  <c r="J646" i="10" l="1"/>
  <c r="D647" i="10" s="1"/>
  <c r="J647" i="10" l="1"/>
  <c r="D648" i="10" s="1"/>
  <c r="J648" i="10" l="1"/>
  <c r="D649" i="10" s="1"/>
  <c r="J649" i="10" l="1"/>
  <c r="D650" i="10" s="1"/>
  <c r="J650" i="10" l="1"/>
  <c r="D651" i="10" s="1"/>
  <c r="J651" i="10" l="1"/>
  <c r="D652" i="10" s="1"/>
  <c r="J652" i="10" l="1"/>
  <c r="D653" i="10" s="1"/>
  <c r="J653" i="10" l="1"/>
  <c r="D654" i="10" s="1"/>
  <c r="J654" i="10" l="1"/>
  <c r="D655" i="10" s="1"/>
  <c r="J655" i="10" l="1"/>
  <c r="D656" i="10" s="1"/>
  <c r="J656" i="10" l="1"/>
  <c r="D657" i="10" s="1"/>
  <c r="J657" i="10" l="1"/>
  <c r="D658" i="10" s="1"/>
  <c r="J658" i="10" l="1"/>
  <c r="D659" i="10" s="1"/>
  <c r="J659" i="10" l="1"/>
  <c r="D660" i="10" s="1"/>
  <c r="J660" i="10" l="1"/>
  <c r="D661" i="10" s="1"/>
  <c r="J661" i="10" l="1"/>
  <c r="D662" i="10" s="1"/>
  <c r="J662" i="10" l="1"/>
  <c r="D663" i="10" s="1"/>
  <c r="J663" i="10" l="1"/>
  <c r="D664" i="10" s="1"/>
  <c r="J664" i="10" l="1"/>
  <c r="D665" i="10" s="1"/>
  <c r="J665" i="10" l="1"/>
  <c r="D666" i="10" s="1"/>
  <c r="J666" i="10" l="1"/>
  <c r="D667" i="10" s="1"/>
  <c r="J667" i="10" l="1"/>
  <c r="D668" i="10" s="1"/>
  <c r="J668" i="10" l="1"/>
  <c r="D669" i="10" s="1"/>
  <c r="J669" i="10" l="1"/>
  <c r="D670" i="10" s="1"/>
  <c r="J670" i="10" l="1"/>
  <c r="D671" i="10" s="1"/>
  <c r="J671" i="10" l="1"/>
  <c r="D672" i="10" s="1"/>
  <c r="J672" i="10" l="1"/>
  <c r="D673" i="10" s="1"/>
  <c r="J673" i="10" l="1"/>
  <c r="D674" i="10" s="1"/>
  <c r="J674" i="10" l="1"/>
  <c r="D675" i="10" s="1"/>
  <c r="J675" i="10" l="1"/>
  <c r="D676" i="10" s="1"/>
  <c r="J676" i="10" l="1"/>
  <c r="D677" i="10" s="1"/>
  <c r="J677" i="10" l="1"/>
  <c r="D678" i="10" s="1"/>
  <c r="J678" i="10" l="1"/>
  <c r="D679" i="10" s="1"/>
  <c r="J679" i="10" l="1"/>
  <c r="D680" i="10" s="1"/>
  <c r="J680" i="10" l="1"/>
  <c r="D681" i="10" s="1"/>
  <c r="J681" i="10" l="1"/>
  <c r="D682" i="10" s="1"/>
  <c r="J682" i="10" l="1"/>
  <c r="D683" i="10" s="1"/>
  <c r="J683" i="10" l="1"/>
  <c r="D684" i="10" s="1"/>
  <c r="J684" i="10" l="1"/>
  <c r="D685" i="10" s="1"/>
  <c r="J685" i="10" l="1"/>
  <c r="D686" i="10" s="1"/>
  <c r="J686" i="10" l="1"/>
  <c r="D687" i="10" s="1"/>
  <c r="J687" i="10" l="1"/>
  <c r="D688" i="10" s="1"/>
  <c r="J688" i="10" l="1"/>
  <c r="D689" i="10" s="1"/>
  <c r="J689" i="10" l="1"/>
  <c r="D690" i="10" s="1"/>
  <c r="J690" i="10" l="1"/>
  <c r="D691" i="10" s="1"/>
  <c r="J691" i="10" l="1"/>
  <c r="D692" i="10" s="1"/>
  <c r="J692" i="10" l="1"/>
  <c r="D693" i="10" s="1"/>
  <c r="J693" i="10" l="1"/>
  <c r="D694" i="10" s="1"/>
  <c r="J694" i="10" l="1"/>
  <c r="D695" i="10" s="1"/>
  <c r="J695" i="10" l="1"/>
  <c r="D696" i="10" s="1"/>
  <c r="J696" i="10" l="1"/>
  <c r="D697" i="10" s="1"/>
  <c r="J697" i="10" l="1"/>
  <c r="D698" i="10" s="1"/>
  <c r="J698" i="10" l="1"/>
  <c r="D699" i="10" s="1"/>
  <c r="J699" i="10" l="1"/>
  <c r="D700" i="10" s="1"/>
  <c r="J700" i="10" l="1"/>
  <c r="D701" i="10" s="1"/>
  <c r="J701" i="10" l="1"/>
  <c r="D702" i="10" s="1"/>
  <c r="J702" i="10" l="1"/>
  <c r="D703" i="10" s="1"/>
  <c r="J703" i="10" l="1"/>
  <c r="D704" i="10" s="1"/>
  <c r="J704" i="10" l="1"/>
  <c r="D705" i="10" s="1"/>
  <c r="J705" i="10" l="1"/>
  <c r="D706" i="10" s="1"/>
  <c r="J706" i="10" l="1"/>
  <c r="D707" i="10" s="1"/>
  <c r="J707" i="10" l="1"/>
  <c r="D708" i="10" s="1"/>
  <c r="J708" i="10" l="1"/>
  <c r="D709" i="10" s="1"/>
  <c r="J709" i="10" l="1"/>
  <c r="D710" i="10" s="1"/>
  <c r="J710" i="10" l="1"/>
  <c r="D711" i="10" s="1"/>
  <c r="J711" i="10" l="1"/>
  <c r="D712" i="10" s="1"/>
  <c r="J712" i="10" l="1"/>
  <c r="D713" i="10" s="1"/>
  <c r="J713" i="10" l="1"/>
  <c r="D714" i="10" s="1"/>
  <c r="J714" i="10" l="1"/>
  <c r="D715" i="10" s="1"/>
  <c r="J715" i="10" l="1"/>
  <c r="D716" i="10" s="1"/>
  <c r="J716" i="10" l="1"/>
  <c r="D717" i="10" s="1"/>
  <c r="J717" i="10" l="1"/>
  <c r="D718" i="10" s="1"/>
  <c r="J718" i="10" l="1"/>
  <c r="D719" i="10" s="1"/>
  <c r="J719" i="10" l="1"/>
  <c r="D720" i="10" s="1"/>
  <c r="J720" i="10" l="1"/>
  <c r="D721" i="10" s="1"/>
  <c r="J721" i="10" l="1"/>
  <c r="D722" i="10" s="1"/>
  <c r="J722" i="10" l="1"/>
  <c r="D723" i="10" s="1"/>
  <c r="J723" i="10" l="1"/>
  <c r="D724" i="10" s="1"/>
  <c r="J724" i="10" l="1"/>
  <c r="D725" i="10" s="1"/>
  <c r="J725" i="10" l="1"/>
  <c r="D726" i="10" s="1"/>
  <c r="J726" i="10" l="1"/>
  <c r="D727" i="10" s="1"/>
  <c r="J727" i="10" l="1"/>
  <c r="D728" i="10" s="1"/>
  <c r="J728" i="10" l="1"/>
  <c r="D729" i="10" s="1"/>
  <c r="J729" i="10" l="1"/>
  <c r="D730" i="10" s="1"/>
  <c r="J730" i="10" l="1"/>
  <c r="D731" i="10" s="1"/>
  <c r="J731" i="10" l="1"/>
  <c r="D732" i="10" s="1"/>
  <c r="J732" i="10" l="1"/>
  <c r="D733" i="10" s="1"/>
  <c r="J733" i="10" l="1"/>
  <c r="D734" i="10" s="1"/>
  <c r="J734" i="10" l="1"/>
  <c r="D735" i="10" s="1"/>
  <c r="J735" i="10" l="1"/>
  <c r="D736" i="10" s="1"/>
  <c r="J736" i="10" l="1"/>
  <c r="D737" i="10" s="1"/>
  <c r="J737" i="10" l="1"/>
  <c r="D738" i="10" s="1"/>
  <c r="J738" i="10" l="1"/>
  <c r="D739" i="10" s="1"/>
  <c r="J739" i="10" l="1"/>
  <c r="D740" i="10" s="1"/>
  <c r="J740" i="10" l="1"/>
  <c r="D741" i="10" s="1"/>
  <c r="J741" i="10" l="1"/>
  <c r="D742" i="10" s="1"/>
  <c r="J742" i="10" l="1"/>
  <c r="D743" i="10" s="1"/>
  <c r="J743" i="10" l="1"/>
  <c r="D744" i="10" s="1"/>
  <c r="J744" i="10" l="1"/>
  <c r="D745" i="10" s="1"/>
  <c r="J745" i="10" l="1"/>
  <c r="D746" i="10" s="1"/>
  <c r="J746" i="10" l="1"/>
  <c r="D747" i="10" s="1"/>
  <c r="J747" i="10" l="1"/>
  <c r="D748" i="10" s="1"/>
  <c r="J748" i="10" l="1"/>
  <c r="D749" i="10" s="1"/>
  <c r="J749" i="10" l="1"/>
  <c r="D750" i="10" s="1"/>
  <c r="J750" i="10" l="1"/>
  <c r="D751" i="10" s="1"/>
  <c r="J751" i="10" l="1"/>
  <c r="D752" i="10" s="1"/>
  <c r="J752" i="10" l="1"/>
  <c r="D753" i="10" s="1"/>
  <c r="J753" i="10" l="1"/>
  <c r="D754" i="10" s="1"/>
  <c r="J754" i="10" l="1"/>
  <c r="D755" i="10" s="1"/>
  <c r="J755" i="10" l="1"/>
  <c r="D756" i="10" s="1"/>
  <c r="J756" i="10" l="1"/>
  <c r="D757" i="10" s="1"/>
  <c r="J757" i="10" l="1"/>
  <c r="D758" i="10" s="1"/>
  <c r="J758" i="10" l="1"/>
  <c r="D759" i="10" s="1"/>
  <c r="J759" i="10" l="1"/>
  <c r="D760" i="10" s="1"/>
  <c r="J760" i="10" l="1"/>
  <c r="D761" i="10" s="1"/>
  <c r="J761" i="10" l="1"/>
  <c r="D762" i="10" s="1"/>
  <c r="J762" i="10" l="1"/>
  <c r="D763" i="10" s="1"/>
  <c r="J763" i="10" l="1"/>
  <c r="D764" i="10" s="1"/>
  <c r="J764" i="10" l="1"/>
  <c r="D765" i="10" s="1"/>
  <c r="J765" i="10" l="1"/>
  <c r="D766" i="10" s="1"/>
  <c r="J766" i="10" l="1"/>
  <c r="D767" i="10" s="1"/>
  <c r="J767" i="10" l="1"/>
  <c r="D768" i="10" s="1"/>
  <c r="J768" i="10" l="1"/>
  <c r="D769" i="10" s="1"/>
  <c r="J769" i="10" l="1"/>
  <c r="D770" i="10" s="1"/>
  <c r="J770" i="10" l="1"/>
  <c r="D771" i="10" s="1"/>
  <c r="J771" i="10" l="1"/>
  <c r="D772" i="10" s="1"/>
  <c r="J772" i="10" l="1"/>
  <c r="D773" i="10" s="1"/>
  <c r="J773" i="10" l="1"/>
  <c r="D774" i="10" s="1"/>
  <c r="J774" i="10" l="1"/>
  <c r="D775" i="10" s="1"/>
  <c r="J775" i="10" l="1"/>
  <c r="D776" i="10" s="1"/>
  <c r="J776" i="10" l="1"/>
  <c r="D777" i="10" s="1"/>
  <c r="J777" i="10" l="1"/>
  <c r="D778" i="10" s="1"/>
  <c r="J778" i="10" l="1"/>
  <c r="D779" i="10" s="1"/>
  <c r="J779" i="10" l="1"/>
  <c r="D780" i="10" s="1"/>
  <c r="J780" i="10" l="1"/>
  <c r="D781" i="10" s="1"/>
  <c r="J781" i="10" l="1"/>
  <c r="D782" i="10" s="1"/>
  <c r="J782" i="10" l="1"/>
  <c r="D783" i="10" s="1"/>
  <c r="J783" i="10" l="1"/>
  <c r="D784" i="10" s="1"/>
  <c r="J784" i="10" l="1"/>
  <c r="D785" i="10" s="1"/>
  <c r="J785" i="10" l="1"/>
  <c r="D786" i="10" s="1"/>
  <c r="J786" i="10" l="1"/>
  <c r="D787" i="10" s="1"/>
  <c r="J787" i="10" l="1"/>
  <c r="D788" i="10" s="1"/>
  <c r="J788" i="10" l="1"/>
  <c r="D789" i="10" s="1"/>
  <c r="J789" i="10" l="1"/>
  <c r="D790" i="10" s="1"/>
  <c r="J790" i="10" l="1"/>
  <c r="D791" i="10" s="1"/>
  <c r="J791" i="10" l="1"/>
  <c r="D792" i="10" s="1"/>
  <c r="J792" i="10" l="1"/>
  <c r="D793" i="10" s="1"/>
  <c r="J793" i="10" l="1"/>
  <c r="D794" i="10" s="1"/>
  <c r="J794" i="10" l="1"/>
  <c r="D795" i="10" s="1"/>
  <c r="J795" i="10" l="1"/>
  <c r="D796" i="10" s="1"/>
  <c r="J796" i="10" l="1"/>
  <c r="D797" i="10" s="1"/>
  <c r="J797" i="10" l="1"/>
  <c r="D798" i="10" s="1"/>
  <c r="J798" i="10" l="1"/>
  <c r="D799" i="10" s="1"/>
  <c r="J799" i="10" l="1"/>
  <c r="D800" i="10" s="1"/>
  <c r="J800" i="10" l="1"/>
  <c r="D801" i="10" s="1"/>
  <c r="J801" i="10" l="1"/>
  <c r="D802" i="10" s="1"/>
  <c r="J802" i="10" l="1"/>
  <c r="D803" i="10" s="1"/>
  <c r="J803" i="10" l="1"/>
  <c r="D804" i="10" s="1"/>
  <c r="J804" i="10" l="1"/>
  <c r="D805" i="10" s="1"/>
  <c r="J805" i="10" l="1"/>
  <c r="D806" i="10" s="1"/>
  <c r="J806" i="10" l="1"/>
  <c r="D807" i="10" s="1"/>
  <c r="J807" i="10" l="1"/>
  <c r="D808" i="10" s="1"/>
  <c r="J808" i="10" l="1"/>
  <c r="D809" i="10" s="1"/>
  <c r="J809" i="10" l="1"/>
  <c r="D810" i="10" s="1"/>
  <c r="J810" i="10" l="1"/>
  <c r="D811" i="10" s="1"/>
  <c r="J811" i="10" l="1"/>
  <c r="D812" i="10" s="1"/>
  <c r="J812" i="10" l="1"/>
  <c r="D813" i="10" s="1"/>
  <c r="J813" i="10" l="1"/>
  <c r="D814" i="10" s="1"/>
  <c r="J814" i="10" l="1"/>
  <c r="D815" i="10" s="1"/>
  <c r="J815" i="10" l="1"/>
  <c r="D816" i="10" s="1"/>
  <c r="J816" i="10" l="1"/>
  <c r="D817" i="10" s="1"/>
  <c r="J817" i="10" l="1"/>
  <c r="D818" i="10" s="1"/>
  <c r="J818" i="10" l="1"/>
  <c r="D819" i="10" s="1"/>
  <c r="J819" i="10" l="1"/>
  <c r="D820" i="10" s="1"/>
  <c r="J820" i="10" l="1"/>
  <c r="D821" i="10" s="1"/>
  <c r="J821" i="10" l="1"/>
  <c r="D822" i="10" s="1"/>
  <c r="J822" i="10" l="1"/>
  <c r="D823" i="10" s="1"/>
  <c r="J823" i="10" l="1"/>
  <c r="D824" i="10" s="1"/>
  <c r="J824" i="10" l="1"/>
  <c r="D825" i="10" s="1"/>
  <c r="J825" i="10" l="1"/>
  <c r="D826" i="10" s="1"/>
  <c r="J826" i="10" l="1"/>
  <c r="D827" i="10" s="1"/>
  <c r="J827" i="10" l="1"/>
  <c r="D828" i="10" s="1"/>
  <c r="J828" i="10" l="1"/>
  <c r="D829" i="10" s="1"/>
  <c r="J829" i="10" l="1"/>
  <c r="D830" i="10" s="1"/>
  <c r="J830" i="10" l="1"/>
  <c r="D831" i="10" s="1"/>
  <c r="J831" i="10" l="1"/>
  <c r="D832" i="10" s="1"/>
  <c r="J832" i="10" l="1"/>
  <c r="D833" i="10" s="1"/>
  <c r="J833" i="10" l="1"/>
  <c r="D834" i="10" s="1"/>
  <c r="J834" i="10" l="1"/>
  <c r="D835" i="10" s="1"/>
  <c r="J835" i="10" l="1"/>
  <c r="D836" i="10" s="1"/>
  <c r="J836" i="10" l="1"/>
  <c r="D837" i="10" s="1"/>
  <c r="J837" i="10" l="1"/>
  <c r="D838" i="10" s="1"/>
  <c r="J838" i="10" l="1"/>
  <c r="D839" i="10" s="1"/>
  <c r="J839" i="10" l="1"/>
  <c r="D840" i="10" s="1"/>
  <c r="J840" i="10" l="1"/>
  <c r="D841" i="10" s="1"/>
  <c r="J841" i="10" l="1"/>
  <c r="D842" i="10" s="1"/>
  <c r="J842" i="10" l="1"/>
  <c r="D843" i="10" s="1"/>
  <c r="J843" i="10" l="1"/>
  <c r="D844" i="10" s="1"/>
  <c r="J844" i="10" l="1"/>
  <c r="D845" i="10" s="1"/>
  <c r="J845" i="10" l="1"/>
  <c r="D846" i="10" s="1"/>
  <c r="J846" i="10" l="1"/>
  <c r="D847" i="10" s="1"/>
  <c r="J847" i="10" l="1"/>
  <c r="D848" i="10" s="1"/>
  <c r="J848" i="10" l="1"/>
  <c r="D849" i="10" s="1"/>
  <c r="J849" i="10" l="1"/>
  <c r="D850" i="10" s="1"/>
  <c r="J850" i="10" l="1"/>
  <c r="D851" i="10" s="1"/>
  <c r="J851" i="10" l="1"/>
  <c r="D852" i="10" s="1"/>
  <c r="J852" i="10" l="1"/>
  <c r="D853" i="10" s="1"/>
  <c r="J853" i="10" l="1"/>
  <c r="D854" i="10" s="1"/>
  <c r="J854" i="10" l="1"/>
  <c r="D855" i="10" s="1"/>
  <c r="J855" i="10" l="1"/>
  <c r="D856" i="10" s="1"/>
  <c r="J856" i="10" l="1"/>
  <c r="D857" i="10" s="1"/>
  <c r="J857" i="10" l="1"/>
  <c r="D858" i="10" s="1"/>
  <c r="J858" i="10" l="1"/>
  <c r="D859" i="10" s="1"/>
  <c r="J859" i="10" l="1"/>
  <c r="D860" i="10" s="1"/>
  <c r="J860" i="10" l="1"/>
  <c r="D861" i="10" s="1"/>
  <c r="J861" i="10" l="1"/>
  <c r="D862" i="10" s="1"/>
  <c r="J862" i="10" l="1"/>
  <c r="D863" i="10" s="1"/>
  <c r="J863" i="10" l="1"/>
  <c r="D864" i="10" s="1"/>
  <c r="J864" i="10" l="1"/>
  <c r="D865" i="10" s="1"/>
  <c r="J865" i="10" l="1"/>
  <c r="D866" i="10" s="1"/>
  <c r="J866" i="10" l="1"/>
  <c r="D867" i="10" s="1"/>
  <c r="J867" i="10" l="1"/>
  <c r="D868" i="10" s="1"/>
  <c r="J868" i="10" l="1"/>
  <c r="D869" i="10" s="1"/>
  <c r="J869" i="10" l="1"/>
  <c r="D870" i="10" s="1"/>
  <c r="J870" i="10" l="1"/>
  <c r="D871" i="10" s="1"/>
  <c r="J871" i="10" l="1"/>
  <c r="D872" i="10" s="1"/>
  <c r="J872" i="10" l="1"/>
  <c r="D873" i="10" s="1"/>
  <c r="J873" i="10" l="1"/>
  <c r="D874" i="10" s="1"/>
  <c r="J874" i="10" l="1"/>
  <c r="D875" i="10" s="1"/>
  <c r="J875" i="10" l="1"/>
  <c r="D876" i="10" s="1"/>
  <c r="J876" i="10" l="1"/>
  <c r="D877" i="10" s="1"/>
  <c r="J877" i="10" l="1"/>
  <c r="D878" i="10" s="1"/>
  <c r="J878" i="10" l="1"/>
  <c r="D879" i="10" s="1"/>
  <c r="J879" i="10" l="1"/>
  <c r="D880" i="10" s="1"/>
  <c r="J880" i="10" l="1"/>
  <c r="D881" i="10" s="1"/>
  <c r="J881" i="10" l="1"/>
  <c r="D882" i="10" s="1"/>
  <c r="J882" i="10" l="1"/>
  <c r="D883" i="10" s="1"/>
  <c r="J883" i="10" l="1"/>
  <c r="D884" i="10" s="1"/>
  <c r="J884" i="10" l="1"/>
  <c r="D885" i="10" s="1"/>
  <c r="J885" i="10" l="1"/>
  <c r="D886" i="10" s="1"/>
  <c r="J886" i="10" l="1"/>
  <c r="D887" i="10" s="1"/>
  <c r="J887" i="10" l="1"/>
  <c r="D888" i="10" s="1"/>
  <c r="J888" i="10" l="1"/>
  <c r="D889" i="10" s="1"/>
  <c r="J889" i="10" l="1"/>
  <c r="D890" i="10" s="1"/>
  <c r="J890" i="10" l="1"/>
  <c r="D891" i="10" s="1"/>
  <c r="J891" i="10" l="1"/>
  <c r="D892" i="10" s="1"/>
  <c r="J892" i="10" l="1"/>
  <c r="D893" i="10" s="1"/>
  <c r="J893" i="10" l="1"/>
  <c r="D894" i="10" s="1"/>
  <c r="J894" i="10" l="1"/>
  <c r="D895" i="10" s="1"/>
  <c r="J895" i="10" l="1"/>
  <c r="D896" i="10" s="1"/>
  <c r="J896" i="10" l="1"/>
  <c r="D897" i="10" s="1"/>
  <c r="J897" i="10" l="1"/>
  <c r="D898" i="10" s="1"/>
  <c r="J898" i="10" l="1"/>
  <c r="D899" i="10" s="1"/>
  <c r="J899" i="10" l="1"/>
  <c r="D900" i="10" s="1"/>
  <c r="J900" i="10" l="1"/>
  <c r="D901" i="10" s="1"/>
  <c r="J901" i="10" l="1"/>
  <c r="D902" i="10" s="1"/>
  <c r="J902" i="10" l="1"/>
  <c r="D903" i="10" s="1"/>
  <c r="J903" i="10" l="1"/>
  <c r="D904" i="10" s="1"/>
  <c r="J904" i="10" l="1"/>
  <c r="D905" i="10" s="1"/>
  <c r="J905" i="10" l="1"/>
  <c r="D906" i="10" s="1"/>
  <c r="J906" i="10" l="1"/>
  <c r="D907" i="10" s="1"/>
  <c r="J907" i="10" l="1"/>
  <c r="D908" i="10" s="1"/>
  <c r="J908" i="10" l="1"/>
  <c r="D909" i="10" s="1"/>
  <c r="J909" i="10" l="1"/>
  <c r="D910" i="10" s="1"/>
  <c r="J910" i="10" l="1"/>
  <c r="D911" i="10" s="1"/>
  <c r="J911" i="10" l="1"/>
  <c r="D912" i="10" s="1"/>
  <c r="J912" i="10" l="1"/>
  <c r="D913" i="10" s="1"/>
  <c r="J913" i="10" l="1"/>
  <c r="D914" i="10" s="1"/>
  <c r="J914" i="10" l="1"/>
  <c r="D915" i="10" s="1"/>
  <c r="J915" i="10" l="1"/>
  <c r="D916" i="10" s="1"/>
  <c r="J916" i="10" l="1"/>
  <c r="D917" i="10" s="1"/>
  <c r="J917" i="10" l="1"/>
  <c r="D918" i="10" s="1"/>
  <c r="J918" i="10" l="1"/>
  <c r="D919" i="10" s="1"/>
  <c r="J919" i="10" l="1"/>
  <c r="D920" i="10" s="1"/>
  <c r="J920" i="10" l="1"/>
  <c r="D921" i="10" s="1"/>
  <c r="J921" i="10" l="1"/>
  <c r="D922" i="10" s="1"/>
  <c r="J922" i="10" l="1"/>
  <c r="D923" i="10" s="1"/>
  <c r="J923" i="10" l="1"/>
  <c r="D924" i="10" s="1"/>
  <c r="J924" i="10" l="1"/>
  <c r="D925" i="10" s="1"/>
  <c r="J925" i="10" l="1"/>
  <c r="D926" i="10" s="1"/>
  <c r="J926" i="10" l="1"/>
  <c r="D927" i="10" s="1"/>
  <c r="J927" i="10" l="1"/>
  <c r="D928" i="10" s="1"/>
  <c r="J928" i="10" l="1"/>
  <c r="D929" i="10" s="1"/>
  <c r="J929" i="10" l="1"/>
  <c r="D930" i="10" s="1"/>
  <c r="J930" i="10" l="1"/>
  <c r="D931" i="10" s="1"/>
  <c r="J931" i="10" l="1"/>
  <c r="D932" i="10" s="1"/>
  <c r="J932" i="10" l="1"/>
  <c r="D933" i="10" s="1"/>
  <c r="J933" i="10" l="1"/>
  <c r="D934" i="10" s="1"/>
  <c r="J934" i="10" l="1"/>
  <c r="D935" i="10" s="1"/>
  <c r="J935" i="10" l="1"/>
  <c r="D936" i="10" s="1"/>
  <c r="J936" i="10" l="1"/>
  <c r="D937" i="10" s="1"/>
  <c r="J937" i="10" l="1"/>
  <c r="D938" i="10" s="1"/>
  <c r="J938" i="10" l="1"/>
  <c r="D939" i="10" s="1"/>
  <c r="J939" i="10" l="1"/>
  <c r="D940" i="10" s="1"/>
  <c r="J940" i="10" l="1"/>
  <c r="D941" i="10" s="1"/>
  <c r="J941" i="10" l="1"/>
  <c r="D942" i="10" s="1"/>
  <c r="J942" i="10" l="1"/>
  <c r="D943" i="10" s="1"/>
  <c r="J943" i="10" l="1"/>
  <c r="D944" i="10" s="1"/>
  <c r="J944" i="10" l="1"/>
  <c r="D945" i="10" s="1"/>
  <c r="J945" i="10" l="1"/>
  <c r="D946" i="10" s="1"/>
  <c r="J946" i="10" l="1"/>
  <c r="D947" i="10" s="1"/>
  <c r="J947" i="10" l="1"/>
  <c r="D948" i="10" s="1"/>
  <c r="J948" i="10" l="1"/>
  <c r="D949" i="10" s="1"/>
  <c r="J949" i="10" l="1"/>
  <c r="D950" i="10" s="1"/>
  <c r="J950" i="10" l="1"/>
  <c r="D951" i="10" s="1"/>
  <c r="J951" i="10" l="1"/>
  <c r="D952" i="10" s="1"/>
  <c r="J952" i="10" l="1"/>
  <c r="D953" i="10" s="1"/>
  <c r="J953" i="10" l="1"/>
  <c r="D954" i="10" s="1"/>
  <c r="J954" i="10" l="1"/>
  <c r="D955" i="10" s="1"/>
  <c r="J955" i="10" l="1"/>
  <c r="D956" i="10" s="1"/>
  <c r="J956" i="10" l="1"/>
  <c r="D957" i="10" s="1"/>
  <c r="J957" i="10" l="1"/>
  <c r="D958" i="10" s="1"/>
  <c r="J958" i="10" l="1"/>
  <c r="D959" i="10" s="1"/>
  <c r="J959" i="10" l="1"/>
  <c r="D960" i="10" s="1"/>
  <c r="J960" i="10" l="1"/>
  <c r="D961" i="10" s="1"/>
  <c r="J961" i="10" l="1"/>
  <c r="D962" i="10" s="1"/>
  <c r="J962" i="10" l="1"/>
  <c r="D963" i="10" s="1"/>
  <c r="J963" i="10" l="1"/>
  <c r="D964" i="10" s="1"/>
  <c r="J964" i="10" l="1"/>
  <c r="D965" i="10" s="1"/>
  <c r="J965" i="10" l="1"/>
  <c r="D966" i="10" s="1"/>
  <c r="J966" i="10" l="1"/>
  <c r="J681" i="2"/>
  <c r="M681" i="2" s="1"/>
  <c r="D682" i="2" l="1"/>
  <c r="J682" i="2" s="1"/>
  <c r="D683" i="2" l="1"/>
  <c r="J683" i="2" s="1"/>
  <c r="M683" i="2" s="1"/>
  <c r="M682" i="2"/>
  <c r="D684" i="2"/>
  <c r="J684" i="2" s="1"/>
  <c r="M684" i="2" s="1"/>
  <c r="D685" i="2" l="1"/>
  <c r="J685" i="2" s="1"/>
  <c r="K685" i="2" l="1"/>
  <c r="K686" i="2" s="1"/>
  <c r="K687" i="2" s="1"/>
  <c r="D686" i="2"/>
  <c r="J686" i="2" s="1"/>
  <c r="M686" i="2" l="1"/>
  <c r="M685" i="2"/>
  <c r="D687" i="2"/>
  <c r="J687" i="2" s="1"/>
  <c r="M687" i="2" s="1"/>
  <c r="D688" i="2" l="1"/>
  <c r="J688" i="2" s="1"/>
  <c r="K688" i="2" l="1"/>
  <c r="K689" i="2" s="1"/>
  <c r="K690" i="2" s="1"/>
  <c r="K691" i="2" s="1"/>
  <c r="K692" i="2" s="1"/>
  <c r="D689" i="2"/>
  <c r="J689" i="2" s="1"/>
  <c r="M689" i="2" l="1"/>
  <c r="K693" i="2"/>
  <c r="K694" i="2" s="1"/>
  <c r="M688" i="2"/>
  <c r="D690" i="2"/>
  <c r="J690" i="2" s="1"/>
  <c r="M690" i="2" s="1"/>
  <c r="D691" i="2" l="1"/>
  <c r="J691" i="2" s="1"/>
  <c r="M691" i="2" s="1"/>
  <c r="D692" i="2" l="1"/>
  <c r="J692" i="2" s="1"/>
  <c r="M692" i="2" s="1"/>
  <c r="D693" i="2" l="1"/>
  <c r="J693" i="2" s="1"/>
  <c r="M693" i="2" s="1"/>
  <c r="D694" i="2" l="1"/>
  <c r="J694" i="2" s="1"/>
  <c r="M694" i="2" s="1"/>
  <c r="J305" i="3"/>
  <c r="J718" i="2"/>
  <c r="J306" i="3" l="1"/>
  <c r="M305" i="3"/>
  <c r="D719" i="2"/>
  <c r="J719" i="2" s="1"/>
  <c r="M719" i="2" s="1"/>
  <c r="M718" i="2"/>
  <c r="D307" i="3" l="1"/>
  <c r="J307" i="3" s="1"/>
  <c r="K306" i="3"/>
  <c r="D720" i="2"/>
  <c r="J720" i="2" s="1"/>
  <c r="M720" i="2" s="1"/>
  <c r="D308" i="3" l="1"/>
  <c r="J308" i="3" s="1"/>
  <c r="K307" i="3"/>
  <c r="K308" i="3" s="1"/>
  <c r="D721" i="2"/>
  <c r="J721" i="2" s="1"/>
  <c r="M721" i="2" s="1"/>
  <c r="D309" i="3" l="1"/>
  <c r="J309" i="3" s="1"/>
  <c r="D310" i="3" s="1"/>
  <c r="J310" i="3" s="1"/>
  <c r="D722" i="2"/>
  <c r="J722" i="2" s="1"/>
  <c r="M722" i="2" s="1"/>
  <c r="K309" i="3" l="1"/>
  <c r="K310" i="3" s="1"/>
  <c r="K311" i="3" s="1"/>
  <c r="K312" i="3" s="1"/>
  <c r="K313" i="3" s="1"/>
  <c r="K314" i="3" s="1"/>
  <c r="D311" i="3"/>
  <c r="J311" i="3" s="1"/>
  <c r="D723" i="2"/>
  <c r="J723" i="2" s="1"/>
  <c r="M723" i="2" s="1"/>
  <c r="D312" i="3" l="1"/>
  <c r="J312" i="3" s="1"/>
  <c r="M311" i="3"/>
  <c r="M310" i="3"/>
  <c r="D724" i="2"/>
  <c r="J724" i="2" s="1"/>
  <c r="M724" i="2" s="1"/>
  <c r="D313" i="3" l="1"/>
  <c r="J313" i="3" s="1"/>
  <c r="M312" i="3"/>
  <c r="D725" i="2"/>
  <c r="J725" i="2" s="1"/>
  <c r="M725" i="2" s="1"/>
  <c r="D314" i="3" l="1"/>
  <c r="J314" i="3" s="1"/>
  <c r="M313" i="3"/>
  <c r="D726" i="2"/>
  <c r="J726" i="2" s="1"/>
  <c r="J315" i="3" l="1"/>
  <c r="M314" i="3"/>
  <c r="D727" i="2"/>
  <c r="J727" i="2" s="1"/>
  <c r="K726" i="2"/>
  <c r="K727" i="2" s="1"/>
  <c r="K728" i="2" s="1"/>
  <c r="M727" i="2" l="1"/>
  <c r="M726" i="2"/>
  <c r="D316" i="3"/>
  <c r="J316" i="3" s="1"/>
  <c r="K315" i="3"/>
  <c r="D728" i="2"/>
  <c r="J728" i="2" s="1"/>
  <c r="M728" i="2" s="1"/>
  <c r="D317" i="3" l="1"/>
  <c r="J317" i="3" s="1"/>
  <c r="K316" i="3"/>
  <c r="K317" i="3" s="1"/>
  <c r="K318" i="3" s="1"/>
  <c r="D729" i="2"/>
  <c r="J729" i="2" s="1"/>
  <c r="D318" i="3" l="1"/>
  <c r="J318" i="3" s="1"/>
  <c r="D730" i="2"/>
  <c r="J730" i="2" s="1"/>
  <c r="K729" i="2"/>
  <c r="K730" i="2" s="1"/>
  <c r="K731" i="2" l="1"/>
  <c r="M729" i="2"/>
  <c r="M318" i="3"/>
  <c r="D319" i="3"/>
  <c r="J319" i="3" s="1"/>
  <c r="M730" i="2"/>
  <c r="D731" i="2"/>
  <c r="J731" i="2" s="1"/>
  <c r="M731" i="2" s="1"/>
  <c r="D320" i="3" l="1"/>
  <c r="J320" i="3" s="1"/>
  <c r="J321" i="3" s="1"/>
  <c r="K319" i="3"/>
  <c r="K320" i="3" s="1"/>
  <c r="M320" i="3" s="1"/>
  <c r="D732" i="2"/>
  <c r="J732" i="2" s="1"/>
  <c r="D322" i="3" l="1"/>
  <c r="J322" i="3" s="1"/>
  <c r="K321" i="3"/>
  <c r="K322" i="3" s="1"/>
  <c r="K323" i="3" s="1"/>
  <c r="K732" i="2"/>
  <c r="K733" i="2" s="1"/>
  <c r="K734" i="2" s="1"/>
  <c r="K735" i="2" s="1"/>
  <c r="K736" i="2" s="1"/>
  <c r="K737" i="2" s="1"/>
  <c r="D733" i="2"/>
  <c r="J733" i="2" s="1"/>
  <c r="M733" i="2" l="1"/>
  <c r="M732" i="2"/>
  <c r="D323" i="3"/>
  <c r="J323" i="3" s="1"/>
  <c r="J324" i="3" s="1"/>
  <c r="D734" i="2"/>
  <c r="J734" i="2" s="1"/>
  <c r="M734" i="2" s="1"/>
  <c r="D325" i="3" l="1"/>
  <c r="J325" i="3" s="1"/>
  <c r="K324" i="3"/>
  <c r="M323" i="3"/>
  <c r="D735" i="2"/>
  <c r="J735" i="2" s="1"/>
  <c r="M735" i="2" s="1"/>
  <c r="K325" i="3" l="1"/>
  <c r="D326" i="3"/>
  <c r="J326" i="3" s="1"/>
  <c r="D736" i="2"/>
  <c r="J736" i="2" s="1"/>
  <c r="M736" i="2" s="1"/>
  <c r="K326" i="3" l="1"/>
  <c r="D737" i="2"/>
  <c r="J737" i="2" s="1"/>
  <c r="M737" i="2" l="1"/>
  <c r="D738" i="2"/>
  <c r="J738" i="2" s="1"/>
  <c r="J742" i="2"/>
  <c r="K742" i="2" s="1"/>
  <c r="K738" i="2" l="1"/>
  <c r="M738" i="2" s="1"/>
  <c r="D739" i="2"/>
  <c r="J739" i="2" s="1"/>
  <c r="D743" i="2"/>
  <c r="J743" i="2" s="1"/>
  <c r="K739" i="2" l="1"/>
  <c r="K740" i="2" s="1"/>
  <c r="D740" i="2"/>
  <c r="J740" i="2" s="1"/>
  <c r="D744" i="2"/>
  <c r="J744" i="2" s="1"/>
  <c r="M740" i="2" l="1"/>
  <c r="M739" i="2"/>
  <c r="D745" i="2"/>
  <c r="J745" i="2" s="1"/>
  <c r="D741" i="2"/>
  <c r="J741" i="2" s="1"/>
  <c r="K741" i="2" l="1"/>
  <c r="M741" i="2" s="1"/>
  <c r="K743" i="2"/>
  <c r="D746" i="2"/>
  <c r="J746" i="2" s="1"/>
  <c r="K744" i="2" l="1"/>
  <c r="M744" i="2" s="1"/>
  <c r="M743" i="2"/>
  <c r="D747" i="2"/>
  <c r="J747" i="2" s="1"/>
  <c r="K745" i="2" l="1"/>
  <c r="M745" i="2" s="1"/>
  <c r="D748" i="2"/>
  <c r="J748" i="2" s="1"/>
  <c r="K746" i="2" l="1"/>
  <c r="M746" i="2" s="1"/>
  <c r="D749" i="2"/>
  <c r="J749" i="2" s="1"/>
  <c r="K747" i="2" l="1"/>
  <c r="M747" i="2" s="1"/>
  <c r="D750" i="2"/>
  <c r="J750" i="2" s="1"/>
  <c r="J752" i="2"/>
  <c r="D753" i="2" l="1"/>
  <c r="K752" i="2"/>
  <c r="K753" i="2" s="1"/>
  <c r="K748" i="2"/>
  <c r="M748" i="2" s="1"/>
  <c r="D751" i="2"/>
  <c r="J751" i="2" s="1"/>
  <c r="J753" i="2"/>
  <c r="D754" i="2" l="1"/>
  <c r="M753" i="2"/>
  <c r="K749" i="2"/>
  <c r="J754" i="2"/>
  <c r="D755" i="2" l="1"/>
  <c r="K754" i="2"/>
  <c r="K755" i="2" s="1"/>
  <c r="K756" i="2" s="1"/>
  <c r="K750" i="2"/>
  <c r="M750" i="2" s="1"/>
  <c r="M749" i="2"/>
  <c r="J755" i="2"/>
  <c r="M755" i="2" l="1"/>
  <c r="M754" i="2"/>
  <c r="D756" i="2"/>
  <c r="K751" i="2"/>
  <c r="M751" i="2" s="1"/>
  <c r="J756" i="2"/>
  <c r="M756" i="2" s="1"/>
  <c r="D757" i="2" l="1"/>
  <c r="J757" i="2"/>
  <c r="D758" i="2" l="1"/>
  <c r="K757" i="2"/>
  <c r="K758" i="2" s="1"/>
  <c r="K759" i="2" s="1"/>
  <c r="K760" i="2" s="1"/>
  <c r="K761" i="2" s="1"/>
  <c r="J758" i="2"/>
  <c r="M758" i="2" l="1"/>
  <c r="M757" i="2"/>
  <c r="D759" i="2"/>
  <c r="J759" i="2" s="1"/>
  <c r="M759" i="2" s="1"/>
  <c r="D760" i="2" l="1"/>
  <c r="J760" i="2"/>
  <c r="M760" i="2" s="1"/>
  <c r="D761" i="2" l="1"/>
  <c r="J761" i="2" s="1"/>
  <c r="M761" i="2" s="1"/>
  <c r="D762" i="2" l="1"/>
  <c r="J762" i="2" s="1"/>
  <c r="D763" i="2" l="1"/>
  <c r="J763" i="2" s="1"/>
  <c r="D764" i="2" s="1"/>
  <c r="K762" i="2"/>
  <c r="K763" i="2" s="1"/>
  <c r="M763" i="2" l="1"/>
  <c r="J764" i="2"/>
  <c r="D765" i="2" l="1"/>
  <c r="J765" i="2" s="1"/>
  <c r="K764" i="2"/>
  <c r="K765" i="2" s="1"/>
  <c r="M765" i="2" l="1"/>
  <c r="J766" i="2"/>
  <c r="D767" i="2" l="1"/>
  <c r="J767" i="2" s="1"/>
  <c r="D768" i="2" s="1"/>
  <c r="K766" i="2"/>
  <c r="K767" i="2" s="1"/>
  <c r="M767" i="2" l="1"/>
  <c r="K768" i="2"/>
  <c r="J768" i="2"/>
  <c r="D769" i="2" l="1"/>
  <c r="J769" i="2" s="1"/>
  <c r="M768" i="2"/>
  <c r="D770" i="2" l="1"/>
  <c r="K769" i="2"/>
  <c r="K770" i="2" s="1"/>
  <c r="J770" i="2"/>
  <c r="M769" i="2" l="1"/>
  <c r="M770" i="2"/>
  <c r="J771" i="2"/>
  <c r="D772" i="2" l="1"/>
  <c r="J772" i="2" s="1"/>
  <c r="K771" i="2"/>
  <c r="K772" i="2" s="1"/>
  <c r="K773" i="2" s="1"/>
  <c r="K774" i="2" s="1"/>
  <c r="K775" i="2" s="1"/>
  <c r="M772" i="2" l="1"/>
  <c r="D773" i="2"/>
  <c r="J773" i="2" s="1"/>
  <c r="M773" i="2" s="1"/>
  <c r="D774" i="2" l="1"/>
  <c r="J774" i="2" s="1"/>
  <c r="M774" i="2" s="1"/>
  <c r="D775" i="2" l="1"/>
  <c r="J775" i="2" s="1"/>
  <c r="M775" i="2" s="1"/>
  <c r="D776" i="2" l="1"/>
  <c r="J776" i="2" s="1"/>
  <c r="D777" i="2" l="1"/>
  <c r="J777" i="2" s="1"/>
  <c r="D778" i="2" s="1"/>
  <c r="K776" i="2"/>
  <c r="K777" i="2" s="1"/>
  <c r="M777" i="2" l="1"/>
  <c r="J778" i="2"/>
  <c r="D779" i="2" l="1"/>
  <c r="J779" i="2" s="1"/>
  <c r="D780" i="2" s="1"/>
  <c r="K778" i="2"/>
  <c r="K779" i="2" s="1"/>
  <c r="M779" i="2" l="1"/>
  <c r="J780" i="2"/>
  <c r="D781" i="2" l="1"/>
  <c r="J781" i="2" s="1"/>
  <c r="K780" i="2"/>
  <c r="K781" i="2" s="1"/>
  <c r="K782" i="2" l="1"/>
  <c r="K783" i="2" s="1"/>
  <c r="K784" i="2" s="1"/>
  <c r="K785" i="2" s="1"/>
  <c r="K786" i="2" s="1"/>
  <c r="D782" i="2"/>
  <c r="J782" i="2" s="1"/>
  <c r="M781" i="2"/>
  <c r="D783" i="2" l="1"/>
  <c r="J783" i="2" s="1"/>
  <c r="M782" i="2"/>
  <c r="D784" i="2" l="1"/>
  <c r="J784" i="2" s="1"/>
  <c r="M783" i="2"/>
  <c r="D785" i="2" l="1"/>
  <c r="J785" i="2" s="1"/>
  <c r="M784" i="2"/>
  <c r="D786" i="2" l="1"/>
  <c r="J786" i="2" s="1"/>
  <c r="M785" i="2"/>
  <c r="D787" i="2" l="1"/>
  <c r="J787" i="2" s="1"/>
  <c r="M786" i="2"/>
  <c r="D788" i="2" l="1"/>
  <c r="J788" i="2" s="1"/>
  <c r="K787" i="2"/>
  <c r="K788" i="2" s="1"/>
  <c r="M788" i="2" l="1"/>
  <c r="J789" i="2"/>
  <c r="D790" i="2" l="1"/>
  <c r="J790" i="2" s="1"/>
  <c r="D791" i="2" s="1"/>
  <c r="K789" i="2"/>
  <c r="K790" i="2" s="1"/>
  <c r="M790" i="2" l="1"/>
  <c r="K791" i="2"/>
  <c r="J791" i="2"/>
  <c r="D792" i="2" l="1"/>
  <c r="M791" i="2"/>
  <c r="K792" i="2"/>
  <c r="J792" i="2"/>
  <c r="D793" i="2" s="1"/>
  <c r="M792" i="2" l="1"/>
  <c r="K793" i="2"/>
  <c r="K794" i="2" s="1"/>
  <c r="K795" i="2" s="1"/>
  <c r="J793" i="2"/>
  <c r="M793" i="2" l="1"/>
  <c r="D794" i="2"/>
  <c r="J794" i="2" s="1"/>
  <c r="M794" i="2" s="1"/>
  <c r="D795" i="2" l="1"/>
  <c r="J795" i="2" s="1"/>
  <c r="M795" i="2" s="1"/>
  <c r="J796" i="2" l="1"/>
  <c r="D797" i="2" l="1"/>
  <c r="K796" i="2"/>
  <c r="K797" i="2" s="1"/>
  <c r="J802" i="2"/>
  <c r="D803" i="2" l="1"/>
  <c r="J803" i="2" s="1"/>
  <c r="K802" i="2"/>
  <c r="K803" i="2" s="1"/>
  <c r="K798" i="2"/>
  <c r="D804" i="2" l="1"/>
  <c r="M803" i="2"/>
  <c r="K799" i="2"/>
  <c r="K800" i="2" s="1"/>
  <c r="K804" i="2"/>
  <c r="J804" i="2"/>
  <c r="M804" i="2" l="1"/>
  <c r="K801" i="2"/>
  <c r="J805" i="2"/>
  <c r="D806" i="2" l="1"/>
  <c r="K805" i="2"/>
  <c r="K806" i="2" s="1"/>
  <c r="J814" i="2"/>
  <c r="D815" i="2" l="1"/>
  <c r="J815" i="2" s="1"/>
  <c r="K814" i="2"/>
  <c r="K815" i="2" s="1"/>
  <c r="K807" i="2"/>
  <c r="K808" i="2" s="1"/>
  <c r="M815" i="2" l="1"/>
  <c r="K809" i="2"/>
  <c r="J816" i="2"/>
  <c r="D817" i="2" l="1"/>
  <c r="K816" i="2"/>
  <c r="K810" i="2"/>
  <c r="K811" i="2" s="1"/>
  <c r="K812" i="2" s="1"/>
  <c r="J817" i="2"/>
  <c r="D818" i="2" l="1"/>
  <c r="J818" i="2" s="1"/>
  <c r="K817" i="2"/>
  <c r="K818" i="2" s="1"/>
  <c r="K819" i="2" s="1"/>
  <c r="M818" i="2" l="1"/>
  <c r="M817" i="2"/>
  <c r="D819" i="2"/>
  <c r="J819" i="2" s="1"/>
  <c r="M819" i="2" s="1"/>
  <c r="J820" i="2" l="1"/>
  <c r="K820" i="2" s="1"/>
  <c r="K821" i="2" s="1"/>
  <c r="K822" i="2" l="1"/>
  <c r="J222" i="8"/>
  <c r="D223" i="8" l="1"/>
  <c r="J223" i="8" s="1"/>
  <c r="K222" i="8"/>
  <c r="D224" i="8" l="1"/>
  <c r="J224" i="8" s="1"/>
  <c r="D225" i="8" s="1"/>
  <c r="J225" i="8" s="1"/>
  <c r="D226" i="8" s="1"/>
  <c r="J226" i="8" s="1"/>
  <c r="D227" i="8" s="1"/>
  <c r="J227" i="8" s="1"/>
  <c r="K223" i="8"/>
  <c r="K224" i="8" s="1"/>
  <c r="K225" i="8" s="1"/>
  <c r="K226" i="8" l="1"/>
  <c r="D228" i="8"/>
  <c r="J228" i="8" s="1"/>
  <c r="D229" i="8" l="1"/>
  <c r="J229" i="8" s="1"/>
  <c r="M226" i="8"/>
  <c r="K227" i="8"/>
  <c r="D230" i="8" l="1"/>
  <c r="J230" i="8" s="1"/>
  <c r="K228" i="8"/>
  <c r="M227" i="8"/>
  <c r="K229" i="8" l="1"/>
  <c r="M228" i="8"/>
  <c r="D231" i="8"/>
  <c r="J231" i="8" s="1"/>
  <c r="K230" i="8" l="1"/>
  <c r="M229" i="8"/>
  <c r="D232" i="8"/>
  <c r="J232" i="8" s="1"/>
  <c r="D233" i="8" l="1"/>
  <c r="J233" i="8" s="1"/>
  <c r="K231" i="8"/>
  <c r="M230" i="8"/>
  <c r="K232" i="8" l="1"/>
  <c r="M231" i="8"/>
  <c r="D234" i="8"/>
  <c r="J234" i="8" s="1"/>
  <c r="D235" i="8" s="1"/>
  <c r="J235" i="8" s="1"/>
  <c r="K233" i="8" l="1"/>
  <c r="M232" i="8"/>
  <c r="D236" i="8"/>
  <c r="J236" i="8" s="1"/>
  <c r="D237" i="8" s="1"/>
  <c r="J237" i="8" s="1"/>
  <c r="D238" i="8" l="1"/>
  <c r="J238" i="8" s="1"/>
  <c r="K234" i="8"/>
  <c r="M234" i="8" s="1"/>
  <c r="K235" i="8" s="1"/>
  <c r="K236" i="8" s="1"/>
  <c r="M233" i="8"/>
  <c r="J243" i="8"/>
  <c r="K237" i="8" l="1"/>
  <c r="D239" i="8"/>
  <c r="J239" i="8" s="1"/>
  <c r="J244" i="8"/>
  <c r="K238" i="8" l="1"/>
  <c r="M237" i="8"/>
  <c r="D240" i="8"/>
  <c r="J240" i="8" s="1"/>
  <c r="D245" i="8"/>
  <c r="J245" i="8" s="1"/>
  <c r="D241" i="8" l="1"/>
  <c r="J241" i="8" s="1"/>
  <c r="D246" i="8"/>
  <c r="J246" i="8" s="1"/>
  <c r="K245" i="8"/>
  <c r="K239" i="8"/>
  <c r="M238" i="8"/>
  <c r="D247" i="8"/>
  <c r="J247" i="8" s="1"/>
  <c r="K246" i="8" l="1"/>
  <c r="K247" i="8" s="1"/>
  <c r="K248" i="8" s="1"/>
  <c r="K240" i="8"/>
  <c r="M239" i="8"/>
  <c r="D248" i="8"/>
  <c r="J248" i="8" s="1"/>
  <c r="M247" i="8"/>
  <c r="D242" i="8"/>
  <c r="J242" i="8" s="1"/>
  <c r="J249" i="8"/>
  <c r="M248" i="8" l="1"/>
  <c r="K241" i="8"/>
  <c r="M240" i="8"/>
  <c r="D250" i="8"/>
  <c r="K249" i="8"/>
  <c r="K250" i="8" s="1"/>
  <c r="M250" i="8" s="1"/>
  <c r="J250" i="8"/>
  <c r="K242" i="8" l="1"/>
  <c r="M242" i="8" s="1"/>
  <c r="M241" i="8"/>
  <c r="D251" i="8"/>
  <c r="J251" i="8" s="1"/>
  <c r="J252" i="8" l="1"/>
  <c r="D253" i="8" l="1"/>
  <c r="J253" i="8" s="1"/>
  <c r="M253" i="8" s="1"/>
  <c r="D254" i="8" l="1"/>
  <c r="J254" i="8" s="1"/>
  <c r="D255" i="8" l="1"/>
  <c r="J255" i="8" s="1"/>
  <c r="M255" i="8" s="1"/>
  <c r="D256" i="8" l="1"/>
  <c r="J256" i="8" s="1"/>
  <c r="D257" i="8" l="1"/>
  <c r="J257" i="8" s="1"/>
  <c r="D258" i="8" l="1"/>
  <c r="J258" i="8" s="1"/>
  <c r="D259" i="8" l="1"/>
  <c r="J259" i="8" s="1"/>
  <c r="D260" i="8" l="1"/>
  <c r="J260" i="8" s="1"/>
  <c r="D261" i="8" l="1"/>
  <c r="J261" i="8" s="1"/>
  <c r="D262" i="8" l="1"/>
  <c r="J262" i="8" s="1"/>
  <c r="D263" i="8" l="1"/>
  <c r="J263" i="8" s="1"/>
  <c r="D264" i="8" l="1"/>
  <c r="J264" i="8" s="1"/>
  <c r="D265" i="8" l="1"/>
  <c r="J265" i="8" s="1"/>
  <c r="D266" i="8" l="1"/>
  <c r="J266" i="8" s="1"/>
  <c r="D267" i="8" l="1"/>
  <c r="J267" i="8" s="1"/>
  <c r="D268" i="8" l="1"/>
  <c r="J268" i="8" s="1"/>
  <c r="D269" i="8" l="1"/>
  <c r="J269" i="8" s="1"/>
  <c r="D270" i="8" l="1"/>
  <c r="J270" i="8" s="1"/>
  <c r="D271" i="8" l="1"/>
  <c r="J271" i="8" s="1"/>
  <c r="D272" i="8" l="1"/>
  <c r="J272" i="8" s="1"/>
  <c r="D273" i="8" l="1"/>
  <c r="J273" i="8" s="1"/>
  <c r="D274" i="8" l="1"/>
  <c r="J274" i="8" s="1"/>
  <c r="D275" i="8" l="1"/>
  <c r="J275" i="8" s="1"/>
  <c r="D276" i="8" l="1"/>
  <c r="J276" i="8" s="1"/>
  <c r="D277" i="8" l="1"/>
  <c r="J277" i="8" s="1"/>
  <c r="D278" i="8" l="1"/>
  <c r="J278" i="8" s="1"/>
  <c r="D279" i="8" l="1"/>
  <c r="J279" i="8" s="1"/>
  <c r="D280" i="8" l="1"/>
  <c r="J280" i="8" s="1"/>
  <c r="D281" i="8" l="1"/>
  <c r="J281" i="8" s="1"/>
  <c r="D282" i="8" l="1"/>
  <c r="J282" i="8" s="1"/>
  <c r="D283" i="8" l="1"/>
  <c r="J283" i="8" s="1"/>
  <c r="D284" i="8" l="1"/>
  <c r="J284" i="8" s="1"/>
  <c r="D285" i="8" l="1"/>
  <c r="J285" i="8" s="1"/>
  <c r="D286" i="8" l="1"/>
  <c r="J286" i="8" s="1"/>
  <c r="D287" i="8" l="1"/>
  <c r="J287" i="8" s="1"/>
  <c r="D288" i="8" l="1"/>
  <c r="J288" i="8" s="1"/>
  <c r="D289" i="8" l="1"/>
  <c r="J289" i="8" s="1"/>
  <c r="D290" i="8" l="1"/>
  <c r="J290" i="8" s="1"/>
  <c r="D291" i="8" l="1"/>
  <c r="J291" i="8" s="1"/>
  <c r="D292" i="8" l="1"/>
  <c r="J292" i="8" s="1"/>
  <c r="D293" i="8" l="1"/>
  <c r="J293" i="8" s="1"/>
  <c r="D294" i="8" l="1"/>
  <c r="J294" i="8" s="1"/>
  <c r="D295" i="8" l="1"/>
  <c r="J295" i="8" s="1"/>
  <c r="D296" i="8" l="1"/>
  <c r="J296" i="8" s="1"/>
  <c r="D297" i="8" l="1"/>
  <c r="J297" i="8" s="1"/>
  <c r="D298" i="8" l="1"/>
  <c r="J298" i="8" s="1"/>
  <c r="D299" i="8" l="1"/>
  <c r="J299" i="8" s="1"/>
  <c r="D300" i="8" l="1"/>
  <c r="J300" i="8" s="1"/>
  <c r="D301" i="8" l="1"/>
  <c r="J301" i="8" s="1"/>
  <c r="D302" i="8" l="1"/>
  <c r="J302" i="8" s="1"/>
  <c r="D303" i="8" l="1"/>
  <c r="J303" i="8" s="1"/>
  <c r="D304" i="8" l="1"/>
  <c r="J304" i="8" s="1"/>
  <c r="D305" i="8" l="1"/>
  <c r="J305" i="8" s="1"/>
  <c r="D306" i="8" l="1"/>
  <c r="J306" i="8" s="1"/>
  <c r="D307" i="8" l="1"/>
  <c r="J307" i="8" s="1"/>
  <c r="D308" i="8" l="1"/>
  <c r="J308" i="8" s="1"/>
  <c r="D309" i="8" l="1"/>
  <c r="J309" i="8" s="1"/>
  <c r="D310" i="8" l="1"/>
  <c r="J310" i="8" s="1"/>
  <c r="D311" i="8" l="1"/>
  <c r="J311" i="8" s="1"/>
  <c r="D312" i="8" l="1"/>
  <c r="J312" i="8" s="1"/>
  <c r="D313" i="8" l="1"/>
  <c r="J313" i="8" s="1"/>
  <c r="D314" i="8" l="1"/>
  <c r="J314" i="8" s="1"/>
  <c r="D315" i="8" l="1"/>
  <c r="J315" i="8" s="1"/>
  <c r="D316" i="8" l="1"/>
  <c r="J316" i="8" s="1"/>
  <c r="D317" i="8" l="1"/>
  <c r="J317" i="8" s="1"/>
  <c r="D318" i="8" l="1"/>
  <c r="J318" i="8" s="1"/>
  <c r="D319" i="8" l="1"/>
  <c r="J319" i="8" s="1"/>
  <c r="D320" i="8" l="1"/>
  <c r="J320" i="8" s="1"/>
  <c r="D321" i="8" l="1"/>
  <c r="J321" i="8" s="1"/>
  <c r="D322" i="8" l="1"/>
  <c r="J322" i="8" s="1"/>
  <c r="D323" i="8" l="1"/>
  <c r="J323" i="8" s="1"/>
  <c r="D324" i="8" l="1"/>
  <c r="J324" i="8" s="1"/>
  <c r="D325" i="8" l="1"/>
  <c r="J325" i="8" s="1"/>
  <c r="D326" i="8" l="1"/>
  <c r="J326" i="8" s="1"/>
  <c r="D327" i="8" l="1"/>
  <c r="J327" i="8" s="1"/>
  <c r="D328" i="8" l="1"/>
  <c r="J328" i="8" s="1"/>
  <c r="D329" i="8" l="1"/>
  <c r="J329" i="8" s="1"/>
  <c r="D330" i="8" l="1"/>
  <c r="J330" i="8" s="1"/>
  <c r="D331" i="8" l="1"/>
  <c r="J331" i="8" s="1"/>
  <c r="D332" i="8" l="1"/>
  <c r="J332" i="8" s="1"/>
  <c r="D333" i="8" l="1"/>
  <c r="J333" i="8" s="1"/>
  <c r="D334" i="8" l="1"/>
  <c r="J334" i="8" s="1"/>
  <c r="D335" i="8" l="1"/>
  <c r="J335" i="8" s="1"/>
  <c r="D336" i="8" l="1"/>
  <c r="J336" i="8" s="1"/>
  <c r="D337" i="8" l="1"/>
  <c r="J337" i="8" s="1"/>
  <c r="D338" i="8" l="1"/>
  <c r="J338" i="8" s="1"/>
  <c r="D339" i="8" l="1"/>
  <c r="J339" i="8" s="1"/>
  <c r="D340" i="8" l="1"/>
  <c r="J340" i="8" s="1"/>
  <c r="D341" i="8" l="1"/>
  <c r="J341" i="8" s="1"/>
  <c r="D342" i="8" l="1"/>
  <c r="J342" i="8" s="1"/>
  <c r="D343" i="8" l="1"/>
  <c r="J343" i="8" s="1"/>
  <c r="D344" i="8" l="1"/>
  <c r="J344" i="8" s="1"/>
  <c r="D345" i="8" l="1"/>
  <c r="J345" i="8" s="1"/>
  <c r="D346" i="8" l="1"/>
  <c r="J346" i="8" s="1"/>
  <c r="D347" i="8" l="1"/>
  <c r="J347" i="8" s="1"/>
  <c r="D348" i="8" l="1"/>
  <c r="J348" i="8" s="1"/>
  <c r="D349" i="8" l="1"/>
  <c r="J349" i="8" s="1"/>
  <c r="D350" i="8" l="1"/>
  <c r="J350" i="8" s="1"/>
  <c r="D351" i="8" l="1"/>
  <c r="J351" i="8" s="1"/>
  <c r="D352" i="8" l="1"/>
  <c r="J352" i="8" s="1"/>
  <c r="D353" i="8" l="1"/>
  <c r="J353" i="8" s="1"/>
  <c r="D354" i="8" l="1"/>
  <c r="J354" i="8" s="1"/>
  <c r="D355" i="8" l="1"/>
  <c r="J355" i="8" s="1"/>
  <c r="D356" i="8" l="1"/>
  <c r="J356" i="8" s="1"/>
  <c r="D357" i="8" l="1"/>
  <c r="J357" i="8" s="1"/>
  <c r="D358" i="8" l="1"/>
  <c r="J358" i="8" s="1"/>
  <c r="D359" i="8" l="1"/>
  <c r="J359" i="8" s="1"/>
  <c r="D360" i="8" l="1"/>
  <c r="J360" i="8" s="1"/>
  <c r="D361" i="8" l="1"/>
  <c r="J361" i="8" s="1"/>
  <c r="D362" i="8" l="1"/>
  <c r="J362" i="8" s="1"/>
  <c r="D363" i="8" l="1"/>
  <c r="J363" i="8" s="1"/>
  <c r="D364" i="8" l="1"/>
  <c r="J364" i="8" s="1"/>
  <c r="D365" i="8" l="1"/>
  <c r="J365" i="8" s="1"/>
  <c r="D366" i="8" l="1"/>
  <c r="J366" i="8" s="1"/>
  <c r="D367" i="8" l="1"/>
  <c r="J367" i="8" s="1"/>
  <c r="D368" i="8" l="1"/>
  <c r="J368" i="8" s="1"/>
  <c r="D369" i="8" l="1"/>
  <c r="J369" i="8" s="1"/>
  <c r="D370" i="8" l="1"/>
  <c r="J370" i="8" s="1"/>
  <c r="D371" i="8" l="1"/>
  <c r="J371" i="8" s="1"/>
  <c r="D372" i="8" l="1"/>
  <c r="J372" i="8" s="1"/>
  <c r="D373" i="8" l="1"/>
  <c r="J373" i="8" s="1"/>
  <c r="D374" i="8" l="1"/>
  <c r="J374" i="8" s="1"/>
  <c r="D375" i="8" l="1"/>
  <c r="J375" i="8" s="1"/>
  <c r="D376" i="8" l="1"/>
  <c r="J376" i="8" s="1"/>
  <c r="D377" i="8" l="1"/>
  <c r="J377" i="8" s="1"/>
  <c r="D378" i="8" l="1"/>
  <c r="J378" i="8" s="1"/>
  <c r="D379" i="8" l="1"/>
  <c r="J379" i="8" s="1"/>
  <c r="D380" i="8" l="1"/>
  <c r="J380" i="8" s="1"/>
  <c r="D381" i="8" l="1"/>
  <c r="J381" i="8" s="1"/>
  <c r="D382" i="8" l="1"/>
  <c r="J382" i="8" s="1"/>
  <c r="D383" i="8" l="1"/>
  <c r="J383" i="8" s="1"/>
  <c r="D384" i="8" l="1"/>
  <c r="J384" i="8" s="1"/>
  <c r="D385" i="8" l="1"/>
  <c r="J385" i="8" s="1"/>
  <c r="D386" i="8" l="1"/>
  <c r="J386" i="8" s="1"/>
  <c r="D387" i="8" l="1"/>
  <c r="J387" i="8" s="1"/>
  <c r="D388" i="8" l="1"/>
  <c r="J388" i="8" s="1"/>
  <c r="D389" i="8" l="1"/>
  <c r="J389" i="8" s="1"/>
  <c r="D390" i="8" l="1"/>
  <c r="J390" i="8" s="1"/>
  <c r="D391" i="8" l="1"/>
  <c r="J391" i="8" s="1"/>
  <c r="D392" i="8" l="1"/>
  <c r="J392" i="8" s="1"/>
  <c r="D393" i="8" l="1"/>
  <c r="J393" i="8" s="1"/>
  <c r="D394" i="8" l="1"/>
  <c r="J394" i="8" s="1"/>
  <c r="D395" i="8" l="1"/>
  <c r="J395" i="8" s="1"/>
  <c r="D396" i="8" l="1"/>
  <c r="J396" i="8" s="1"/>
  <c r="D397" i="8" l="1"/>
  <c r="J397" i="8" s="1"/>
  <c r="D398" i="8" l="1"/>
  <c r="J398" i="8" s="1"/>
  <c r="D399" i="8" l="1"/>
  <c r="J399" i="8" s="1"/>
  <c r="D400" i="8" l="1"/>
  <c r="J400" i="8" s="1"/>
  <c r="D401" i="8" l="1"/>
  <c r="J401" i="8" s="1"/>
  <c r="D402" i="8" l="1"/>
  <c r="J402" i="8" s="1"/>
  <c r="D403" i="8" l="1"/>
  <c r="J403" i="8" s="1"/>
  <c r="D404" i="8" l="1"/>
  <c r="J404" i="8" s="1"/>
  <c r="D405" i="8" l="1"/>
  <c r="J405" i="8" s="1"/>
  <c r="D406" i="8" l="1"/>
  <c r="J406" i="8" s="1"/>
  <c r="D407" i="8" l="1"/>
  <c r="J407" i="8" s="1"/>
  <c r="D408" i="8" l="1"/>
  <c r="J408" i="8" s="1"/>
  <c r="D409" i="8" l="1"/>
  <c r="J409" i="8" s="1"/>
  <c r="D410" i="8" l="1"/>
  <c r="J410" i="8" s="1"/>
  <c r="D411" i="8" l="1"/>
  <c r="J411" i="8" s="1"/>
  <c r="D412" i="8" l="1"/>
  <c r="J412" i="8" s="1"/>
  <c r="D413" i="8" l="1"/>
  <c r="J413" i="8" s="1"/>
  <c r="D414" i="8" l="1"/>
  <c r="J414" i="8" s="1"/>
  <c r="D415" i="8" l="1"/>
  <c r="J415" i="8" s="1"/>
  <c r="D416" i="8" l="1"/>
  <c r="J416" i="8" s="1"/>
  <c r="D417" i="8" l="1"/>
  <c r="J417" i="8" s="1"/>
  <c r="D418" i="8" l="1"/>
  <c r="J418" i="8" s="1"/>
  <c r="D419" i="8" l="1"/>
  <c r="J419" i="8" s="1"/>
  <c r="D420" i="8" l="1"/>
  <c r="J420" i="8" s="1"/>
  <c r="D421" i="8" l="1"/>
  <c r="J421" i="8" s="1"/>
  <c r="D422" i="8" l="1"/>
  <c r="J422" i="8" s="1"/>
  <c r="D423" i="8" l="1"/>
  <c r="J423" i="8" s="1"/>
  <c r="D424" i="8" l="1"/>
  <c r="J424" i="8" s="1"/>
  <c r="D425" i="8" l="1"/>
  <c r="J425" i="8" s="1"/>
  <c r="D426" i="8" l="1"/>
  <c r="J426" i="8" s="1"/>
  <c r="D427" i="8" l="1"/>
  <c r="J427" i="8" s="1"/>
  <c r="D428" i="8" l="1"/>
  <c r="J428" i="8" s="1"/>
  <c r="D429" i="8" l="1"/>
  <c r="J429" i="8" s="1"/>
  <c r="D430" i="8" l="1"/>
  <c r="J430" i="8" s="1"/>
  <c r="D431" i="8" l="1"/>
  <c r="J431" i="8" s="1"/>
  <c r="D432" i="8" l="1"/>
  <c r="J432" i="8" s="1"/>
  <c r="D433" i="8" l="1"/>
  <c r="J433" i="8" s="1"/>
  <c r="D434" i="8" l="1"/>
  <c r="J434" i="8" s="1"/>
  <c r="D435" i="8" l="1"/>
  <c r="J435" i="8" s="1"/>
  <c r="D436" i="8" l="1"/>
  <c r="J436" i="8" s="1"/>
  <c r="D437" i="8" l="1"/>
  <c r="J437" i="8" s="1"/>
  <c r="D438" i="8" l="1"/>
  <c r="J438" i="8" s="1"/>
  <c r="D439" i="8" l="1"/>
  <c r="J439" i="8" s="1"/>
  <c r="D440" i="8" l="1"/>
  <c r="J440" i="8" s="1"/>
  <c r="D441" i="8" l="1"/>
  <c r="J441" i="8" s="1"/>
  <c r="D442" i="8" l="1"/>
  <c r="J442" i="8" s="1"/>
  <c r="D443" i="8" l="1"/>
  <c r="J443" i="8" s="1"/>
  <c r="D444" i="8" l="1"/>
  <c r="J444" i="8" s="1"/>
  <c r="D445" i="8" l="1"/>
  <c r="J445" i="8" s="1"/>
  <c r="D446" i="8" l="1"/>
  <c r="J446" i="8" s="1"/>
  <c r="D447" i="8" l="1"/>
  <c r="J447" i="8" s="1"/>
  <c r="D448" i="8" l="1"/>
  <c r="J448" i="8" s="1"/>
  <c r="D449" i="8" l="1"/>
  <c r="J449" i="8" s="1"/>
  <c r="D450" i="8" l="1"/>
  <c r="J450" i="8" s="1"/>
  <c r="D451" i="8" l="1"/>
  <c r="J451" i="8" s="1"/>
  <c r="D452" i="8" l="1"/>
  <c r="J452" i="8" s="1"/>
  <c r="D453" i="8" l="1"/>
  <c r="J453" i="8" s="1"/>
  <c r="D454" i="8" l="1"/>
  <c r="J454" i="8" s="1"/>
  <c r="D455" i="8" l="1"/>
  <c r="J455" i="8" s="1"/>
  <c r="D456" i="8" l="1"/>
  <c r="J456" i="8" s="1"/>
  <c r="D457" i="8" l="1"/>
  <c r="J457" i="8" s="1"/>
  <c r="D458" i="8" l="1"/>
  <c r="J458" i="8" s="1"/>
  <c r="D459" i="8" l="1"/>
  <c r="J459" i="8" s="1"/>
  <c r="D460" i="8" l="1"/>
  <c r="J460" i="8" s="1"/>
  <c r="D461" i="8" l="1"/>
  <c r="J461" i="8" s="1"/>
  <c r="D462" i="8" l="1"/>
  <c r="J462" i="8" s="1"/>
  <c r="D463" i="8" l="1"/>
  <c r="J463" i="8" s="1"/>
  <c r="D464" i="8" l="1"/>
  <c r="J464" i="8" s="1"/>
  <c r="D465" i="8" l="1"/>
  <c r="J465" i="8" s="1"/>
  <c r="D466" i="8" l="1"/>
  <c r="J466" i="8" s="1"/>
  <c r="D467" i="8" l="1"/>
  <c r="J467" i="8" s="1"/>
  <c r="D468" i="8" l="1"/>
  <c r="J468" i="8" s="1"/>
  <c r="D469" i="8" l="1"/>
  <c r="J469" i="8" s="1"/>
  <c r="D470" i="8" l="1"/>
  <c r="J470" i="8" s="1"/>
  <c r="D471" i="8" l="1"/>
  <c r="J471" i="8" s="1"/>
  <c r="D472" i="8" l="1"/>
  <c r="J472" i="8" s="1"/>
  <c r="D473" i="8" l="1"/>
  <c r="J473" i="8" s="1"/>
  <c r="D474" i="8" l="1"/>
  <c r="J474" i="8" s="1"/>
  <c r="D475" i="8" l="1"/>
  <c r="J475" i="8" s="1"/>
  <c r="D476" i="8" l="1"/>
  <c r="J476" i="8" s="1"/>
  <c r="D477" i="8" l="1"/>
  <c r="J477" i="8" s="1"/>
  <c r="D478" i="8" l="1"/>
  <c r="J478" i="8" s="1"/>
  <c r="D479" i="8" l="1"/>
  <c r="J479" i="8" s="1"/>
  <c r="D480" i="8" l="1"/>
  <c r="J480" i="8" s="1"/>
  <c r="D481" i="8" l="1"/>
  <c r="J481" i="8" s="1"/>
  <c r="D482" i="8" l="1"/>
  <c r="J482" i="8" s="1"/>
  <c r="D483" i="8" l="1"/>
  <c r="J483" i="8" s="1"/>
  <c r="D484" i="8" l="1"/>
  <c r="J484" i="8" s="1"/>
  <c r="D485" i="8" l="1"/>
  <c r="J485" i="8" s="1"/>
  <c r="D486" i="8" l="1"/>
  <c r="J486" i="8" s="1"/>
  <c r="D487" i="8" l="1"/>
  <c r="J487" i="8" s="1"/>
  <c r="D488" i="8" l="1"/>
  <c r="J488" i="8" s="1"/>
  <c r="D489" i="8" l="1"/>
  <c r="J489" i="8" s="1"/>
  <c r="D490" i="8" l="1"/>
  <c r="J490" i="8" s="1"/>
  <c r="D491" i="8" l="1"/>
  <c r="J491" i="8" s="1"/>
  <c r="D492" i="8" l="1"/>
  <c r="J492" i="8" s="1"/>
  <c r="D493" i="8" l="1"/>
  <c r="J493" i="8" s="1"/>
  <c r="D494" i="8" l="1"/>
  <c r="J494" i="8" s="1"/>
  <c r="D495" i="8" l="1"/>
  <c r="J495" i="8" s="1"/>
  <c r="D496" i="8" l="1"/>
  <c r="J496" i="8" s="1"/>
  <c r="D497" i="8" l="1"/>
  <c r="J497" i="8" s="1"/>
  <c r="D498" i="8" l="1"/>
  <c r="J498" i="8" s="1"/>
  <c r="D499" i="8" l="1"/>
  <c r="J499" i="8" s="1"/>
  <c r="D500" i="8" l="1"/>
  <c r="J500" i="8" s="1"/>
  <c r="D501" i="8" l="1"/>
  <c r="J501" i="8" s="1"/>
  <c r="D502" i="8" l="1"/>
  <c r="J502" i="8" s="1"/>
  <c r="D503" i="8" l="1"/>
  <c r="J503" i="8" s="1"/>
  <c r="D504" i="8" l="1"/>
  <c r="J504" i="8" s="1"/>
  <c r="D505" i="8" l="1"/>
  <c r="J505" i="8" s="1"/>
  <c r="D506" i="8" l="1"/>
  <c r="J506" i="8" s="1"/>
  <c r="D507" i="8" l="1"/>
  <c r="J507" i="8" s="1"/>
  <c r="D508" i="8" l="1"/>
  <c r="J508" i="8" s="1"/>
  <c r="D509" i="8" l="1"/>
  <c r="J509" i="8" s="1"/>
  <c r="D510" i="8" l="1"/>
  <c r="J510" i="8" s="1"/>
  <c r="D511" i="8" l="1"/>
  <c r="J511" i="8" s="1"/>
  <c r="D512" i="8" l="1"/>
  <c r="J512" i="8" s="1"/>
  <c r="D513" i="8" l="1"/>
  <c r="J513" i="8" s="1"/>
  <c r="D514" i="8" l="1"/>
  <c r="J514" i="8" s="1"/>
  <c r="D515" i="8" l="1"/>
  <c r="J515" i="8" s="1"/>
  <c r="D516" i="8" l="1"/>
  <c r="J516" i="8" s="1"/>
  <c r="D517" i="8" l="1"/>
  <c r="J517" i="8" s="1"/>
  <c r="D518" i="8" l="1"/>
  <c r="J518" i="8" s="1"/>
  <c r="D519" i="8" l="1"/>
  <c r="J519" i="8" s="1"/>
  <c r="D520" i="8" l="1"/>
  <c r="J520" i="8" s="1"/>
  <c r="D521" i="8" l="1"/>
  <c r="J521" i="8" s="1"/>
  <c r="D522" i="8" l="1"/>
  <c r="J522" i="8" s="1"/>
  <c r="D523" i="8" l="1"/>
  <c r="J523" i="8" s="1"/>
  <c r="D524" i="8" l="1"/>
  <c r="J524" i="8" s="1"/>
  <c r="D525" i="8" l="1"/>
  <c r="J525" i="8" s="1"/>
  <c r="D526" i="8" l="1"/>
  <c r="J526" i="8" s="1"/>
  <c r="D527" i="8" l="1"/>
  <c r="J527" i="8" s="1"/>
  <c r="D528" i="8" l="1"/>
  <c r="J528" i="8" s="1"/>
  <c r="D529" i="8" l="1"/>
  <c r="J529" i="8" s="1"/>
  <c r="D530" i="8" l="1"/>
  <c r="J530" i="8" s="1"/>
  <c r="D531" i="8" l="1"/>
  <c r="J531" i="8" s="1"/>
  <c r="D532" i="8" l="1"/>
  <c r="J532" i="8" s="1"/>
  <c r="D533" i="8" l="1"/>
  <c r="J533" i="8" s="1"/>
  <c r="D534" i="8" l="1"/>
  <c r="J534" i="8" s="1"/>
  <c r="D535" i="8" l="1"/>
  <c r="J535" i="8" s="1"/>
  <c r="D536" i="8" l="1"/>
  <c r="J536" i="8" s="1"/>
  <c r="D537" i="8" l="1"/>
  <c r="J537" i="8" s="1"/>
  <c r="D538" i="8" l="1"/>
  <c r="J538" i="8" s="1"/>
  <c r="D539" i="8" l="1"/>
  <c r="J539" i="8" s="1"/>
  <c r="D540" i="8" l="1"/>
  <c r="J540" i="8" s="1"/>
  <c r="D541" i="8" l="1"/>
  <c r="J541" i="8" s="1"/>
  <c r="D542" i="8" l="1"/>
  <c r="J542" i="8" s="1"/>
  <c r="D543" i="8" l="1"/>
  <c r="J543" i="8" s="1"/>
  <c r="D544" i="8" l="1"/>
  <c r="J544" i="8" s="1"/>
  <c r="D545" i="8" l="1"/>
  <c r="J545" i="8" s="1"/>
  <c r="D546" i="8" l="1"/>
  <c r="J546" i="8" s="1"/>
  <c r="D547" i="8" l="1"/>
  <c r="J547" i="8" s="1"/>
  <c r="D548" i="8" l="1"/>
  <c r="J548" i="8" s="1"/>
  <c r="D549" i="8" l="1"/>
  <c r="J549" i="8" s="1"/>
  <c r="D550" i="8" l="1"/>
  <c r="J550" i="8" s="1"/>
  <c r="D551" i="8" l="1"/>
  <c r="J551" i="8" s="1"/>
  <c r="D552" i="8" l="1"/>
  <c r="J552" i="8" s="1"/>
  <c r="D553" i="8" l="1"/>
  <c r="J553" i="8" s="1"/>
  <c r="D554" i="8" l="1"/>
  <c r="J554" i="8" s="1"/>
  <c r="D555" i="8" l="1"/>
  <c r="J555" i="8" s="1"/>
  <c r="D556" i="8" l="1"/>
  <c r="J556" i="8" s="1"/>
  <c r="D557" i="8" l="1"/>
  <c r="J557" i="8" s="1"/>
  <c r="D558" i="8" l="1"/>
  <c r="J558" i="8" s="1"/>
  <c r="D559" i="8" l="1"/>
  <c r="J559" i="8" s="1"/>
  <c r="D560" i="8" l="1"/>
  <c r="J560" i="8" s="1"/>
  <c r="D561" i="8" l="1"/>
  <c r="J561" i="8" s="1"/>
  <c r="D562" i="8" l="1"/>
  <c r="J562" i="8" s="1"/>
  <c r="D563" i="8" l="1"/>
  <c r="J563" i="8" s="1"/>
  <c r="D564" i="8" l="1"/>
  <c r="J564" i="8" s="1"/>
  <c r="D565" i="8" l="1"/>
  <c r="J565" i="8" s="1"/>
  <c r="D566" i="8" l="1"/>
  <c r="J566" i="8" s="1"/>
  <c r="D567" i="8" l="1"/>
  <c r="J567" i="8" s="1"/>
  <c r="D568" i="8" l="1"/>
  <c r="J568" i="8" s="1"/>
  <c r="D569" i="8" l="1"/>
  <c r="J569" i="8" s="1"/>
  <c r="D570" i="8" l="1"/>
  <c r="J570" i="8" s="1"/>
  <c r="D571" i="8" l="1"/>
  <c r="J571" i="8" s="1"/>
  <c r="D572" i="8" l="1"/>
  <c r="J572" i="8" s="1"/>
  <c r="D573" i="8" l="1"/>
  <c r="J573" i="8" s="1"/>
  <c r="D574" i="8" l="1"/>
  <c r="J574" i="8" s="1"/>
  <c r="D575" i="8" l="1"/>
  <c r="J575" i="8" s="1"/>
  <c r="D576" i="8" l="1"/>
  <c r="J576" i="8" s="1"/>
  <c r="D577" i="8" l="1"/>
  <c r="J577" i="8" s="1"/>
  <c r="D578" i="8" l="1"/>
  <c r="J578" i="8" s="1"/>
  <c r="D579" i="8" l="1"/>
  <c r="J579" i="8" s="1"/>
  <c r="D580" i="8" l="1"/>
  <c r="J580" i="8" s="1"/>
  <c r="D581" i="8" l="1"/>
  <c r="J581" i="8" s="1"/>
  <c r="D582" i="8" l="1"/>
  <c r="J582" i="8" s="1"/>
  <c r="D583" i="8" l="1"/>
  <c r="J583" i="8" s="1"/>
  <c r="D584" i="8" l="1"/>
  <c r="J584" i="8" s="1"/>
  <c r="D585" i="8" l="1"/>
  <c r="J585" i="8" s="1"/>
  <c r="D586" i="8" l="1"/>
  <c r="J586" i="8" s="1"/>
  <c r="D587" i="8" l="1"/>
  <c r="J587" i="8" s="1"/>
  <c r="D588" i="8" l="1"/>
  <c r="J588" i="8" s="1"/>
  <c r="D589" i="8" l="1"/>
  <c r="J589" i="8" s="1"/>
  <c r="D590" i="8" l="1"/>
  <c r="J590" i="8" s="1"/>
  <c r="D591" i="8" l="1"/>
  <c r="J591" i="8" s="1"/>
  <c r="D592" i="8" l="1"/>
  <c r="J592" i="8" s="1"/>
  <c r="D593" i="8" l="1"/>
  <c r="J593" i="8" s="1"/>
  <c r="D594" i="8" l="1"/>
  <c r="J594" i="8" s="1"/>
  <c r="D595" i="8" l="1"/>
  <c r="J595" i="8" s="1"/>
  <c r="D596" i="8" l="1"/>
  <c r="J596" i="8" s="1"/>
  <c r="D597" i="8" l="1"/>
  <c r="J597" i="8" s="1"/>
  <c r="D598" i="8" l="1"/>
  <c r="J598" i="8" s="1"/>
  <c r="D599" i="8" l="1"/>
  <c r="J599" i="8" s="1"/>
  <c r="D600" i="8" l="1"/>
  <c r="J600" i="8" s="1"/>
  <c r="D601" i="8" l="1"/>
  <c r="J601" i="8" s="1"/>
  <c r="D602" i="8" l="1"/>
  <c r="J602" i="8" s="1"/>
  <c r="D603" i="8" l="1"/>
  <c r="J603" i="8" s="1"/>
  <c r="D604" i="8" l="1"/>
  <c r="J604" i="8" s="1"/>
  <c r="D605" i="8" l="1"/>
  <c r="J605" i="8" s="1"/>
  <c r="D606" i="8" l="1"/>
  <c r="J606" i="8" s="1"/>
  <c r="D607" i="8" l="1"/>
  <c r="J607" i="8" s="1"/>
  <c r="D608" i="8" l="1"/>
  <c r="J608" i="8" s="1"/>
  <c r="D609" i="8" l="1"/>
  <c r="J609" i="8" s="1"/>
  <c r="D610" i="8" l="1"/>
  <c r="J610" i="8" s="1"/>
  <c r="D611" i="8" l="1"/>
  <c r="J611" i="8" s="1"/>
  <c r="D612" i="8" l="1"/>
  <c r="J612" i="8" s="1"/>
  <c r="D613" i="8" l="1"/>
  <c r="J613" i="8" s="1"/>
  <c r="D614" i="8" l="1"/>
  <c r="J614" i="8" s="1"/>
  <c r="D615" i="8" l="1"/>
  <c r="J615" i="8" s="1"/>
  <c r="D616" i="8" l="1"/>
  <c r="J616" i="8" s="1"/>
  <c r="D617" i="8" l="1"/>
  <c r="J617" i="8" s="1"/>
  <c r="D618" i="8" l="1"/>
  <c r="J618" i="8" s="1"/>
  <c r="D619" i="8" l="1"/>
  <c r="J619" i="8" s="1"/>
  <c r="D620" i="8" l="1"/>
  <c r="J620" i="8" s="1"/>
  <c r="D621" i="8" l="1"/>
  <c r="J621" i="8" s="1"/>
  <c r="D622" i="8" l="1"/>
  <c r="J622" i="8" s="1"/>
  <c r="D623" i="8" l="1"/>
  <c r="J623" i="8" s="1"/>
  <c r="D624" i="8" l="1"/>
  <c r="J624" i="8" s="1"/>
  <c r="D625" i="8" l="1"/>
  <c r="J625" i="8" s="1"/>
  <c r="D626" i="8" l="1"/>
  <c r="J626" i="8" s="1"/>
  <c r="D627" i="8" l="1"/>
  <c r="J627" i="8" s="1"/>
  <c r="D628" i="8" l="1"/>
  <c r="J628" i="8" s="1"/>
  <c r="D629" i="8" l="1"/>
  <c r="J629" i="8" s="1"/>
  <c r="D630" i="8" l="1"/>
  <c r="J630" i="8" s="1"/>
  <c r="D631" i="8" l="1"/>
  <c r="J631" i="8" s="1"/>
  <c r="D632" i="8" l="1"/>
  <c r="J632" i="8" s="1"/>
  <c r="D633" i="8" l="1"/>
  <c r="J633" i="8" s="1"/>
  <c r="D634" i="8" l="1"/>
  <c r="J634" i="8" s="1"/>
  <c r="D635" i="8" l="1"/>
  <c r="J635" i="8" s="1"/>
  <c r="D636" i="8" l="1"/>
  <c r="J636" i="8" s="1"/>
  <c r="D637" i="8" l="1"/>
  <c r="J637" i="8" s="1"/>
  <c r="D638" i="8" l="1"/>
  <c r="J638" i="8" s="1"/>
  <c r="D639" i="8" l="1"/>
  <c r="J639" i="8" s="1"/>
  <c r="D640" i="8" l="1"/>
  <c r="J640" i="8" s="1"/>
  <c r="D641" i="8" l="1"/>
  <c r="J641" i="8" s="1"/>
  <c r="D642" i="8" l="1"/>
  <c r="J642" i="8" s="1"/>
  <c r="D643" i="8" l="1"/>
  <c r="J643" i="8" s="1"/>
  <c r="D644" i="8" l="1"/>
  <c r="J644" i="8" s="1"/>
  <c r="D645" i="8" l="1"/>
  <c r="J645" i="8" s="1"/>
  <c r="D646" i="8" l="1"/>
  <c r="J646" i="8" s="1"/>
  <c r="D647" i="8" l="1"/>
  <c r="J647" i="8" s="1"/>
  <c r="D648" i="8" l="1"/>
  <c r="J648" i="8" s="1"/>
  <c r="D649" i="8" l="1"/>
  <c r="J649" i="8" s="1"/>
  <c r="D650" i="8" l="1"/>
  <c r="J650" i="8" s="1"/>
  <c r="D651" i="8" l="1"/>
  <c r="J651" i="8" s="1"/>
  <c r="D652" i="8" l="1"/>
  <c r="J652" i="8" s="1"/>
  <c r="D653" i="8" l="1"/>
  <c r="J653" i="8" s="1"/>
  <c r="D654" i="8" l="1"/>
  <c r="J654" i="8" s="1"/>
  <c r="D655" i="8" l="1"/>
  <c r="J655" i="8" s="1"/>
  <c r="D656" i="8" l="1"/>
  <c r="J656" i="8" s="1"/>
  <c r="D657" i="8" l="1"/>
  <c r="J657" i="8" s="1"/>
  <c r="D658" i="8" l="1"/>
  <c r="J658" i="8" s="1"/>
  <c r="D659" i="8" l="1"/>
  <c r="J659" i="8" s="1"/>
  <c r="D660" i="8" l="1"/>
  <c r="J660" i="8" s="1"/>
  <c r="D661" i="8" l="1"/>
  <c r="J661" i="8" s="1"/>
  <c r="D662" i="8" l="1"/>
  <c r="J662" i="8" s="1"/>
  <c r="D663" i="8" l="1"/>
  <c r="J663" i="8" s="1"/>
  <c r="D664" i="8" l="1"/>
  <c r="J664" i="8" s="1"/>
  <c r="D665" i="8" l="1"/>
  <c r="J665" i="8" s="1"/>
  <c r="D666" i="8" l="1"/>
  <c r="J666" i="8" s="1"/>
  <c r="D667" i="8" l="1"/>
  <c r="J667" i="8" s="1"/>
  <c r="D668" i="8" l="1"/>
  <c r="J668" i="8" s="1"/>
  <c r="D669" i="8" l="1"/>
  <c r="J669" i="8" s="1"/>
  <c r="D670" i="8" l="1"/>
  <c r="J670" i="8" s="1"/>
  <c r="D671" i="8" l="1"/>
  <c r="J671" i="8" s="1"/>
  <c r="D672" i="8" l="1"/>
  <c r="J672" i="8" s="1"/>
  <c r="D673" i="8" l="1"/>
  <c r="J673" i="8" s="1"/>
  <c r="D674" i="8" l="1"/>
  <c r="J674" i="8" s="1"/>
  <c r="D675" i="8" l="1"/>
  <c r="J675" i="8" s="1"/>
  <c r="D676" i="8" l="1"/>
  <c r="J676" i="8" s="1"/>
  <c r="D677" i="8" l="1"/>
  <c r="J677" i="8" s="1"/>
  <c r="D678" i="8" l="1"/>
  <c r="J678" i="8" s="1"/>
  <c r="D679" i="8" l="1"/>
  <c r="J679" i="8" s="1"/>
  <c r="D680" i="8" l="1"/>
  <c r="J680" i="8" s="1"/>
  <c r="D681" i="8" l="1"/>
  <c r="J681" i="8" s="1"/>
  <c r="D682" i="8" l="1"/>
  <c r="J682" i="8" s="1"/>
  <c r="D683" i="8" l="1"/>
  <c r="J683" i="8" s="1"/>
  <c r="D684" i="8" l="1"/>
  <c r="J684" i="8" s="1"/>
  <c r="D685" i="8" l="1"/>
  <c r="J685" i="8" s="1"/>
  <c r="D686" i="8" l="1"/>
  <c r="J686" i="8" s="1"/>
  <c r="D687" i="8" l="1"/>
  <c r="J687" i="8" s="1"/>
  <c r="D688" i="8" l="1"/>
  <c r="J688" i="8" s="1"/>
  <c r="D689" i="8" l="1"/>
  <c r="J689" i="8" s="1"/>
  <c r="D690" i="8" l="1"/>
  <c r="J690" i="8" s="1"/>
  <c r="D691" i="8" l="1"/>
  <c r="J691" i="8" s="1"/>
  <c r="D692" i="8" l="1"/>
  <c r="J692" i="8" s="1"/>
  <c r="D693" i="8" l="1"/>
  <c r="J693" i="8" s="1"/>
  <c r="D694" i="8" l="1"/>
  <c r="J694" i="8" s="1"/>
  <c r="D695" i="8" l="1"/>
  <c r="J695" i="8" s="1"/>
  <c r="D696" i="8" l="1"/>
  <c r="J696" i="8" s="1"/>
  <c r="D697" i="8" l="1"/>
  <c r="J697" i="8" s="1"/>
  <c r="D698" i="8" l="1"/>
  <c r="J698" i="8" s="1"/>
  <c r="D699" i="8" l="1"/>
  <c r="J699" i="8" s="1"/>
  <c r="D700" i="8" l="1"/>
  <c r="J700" i="8" s="1"/>
  <c r="D701" i="8" l="1"/>
  <c r="J701" i="8" s="1"/>
  <c r="D702" i="8" l="1"/>
  <c r="J702" i="8" s="1"/>
  <c r="D703" i="8" l="1"/>
  <c r="J703" i="8" s="1"/>
  <c r="D704" i="8" l="1"/>
  <c r="J704" i="8" s="1"/>
  <c r="D705" i="8" l="1"/>
  <c r="J705" i="8" s="1"/>
  <c r="D706" i="8" l="1"/>
  <c r="J706" i="8" s="1"/>
  <c r="D707" i="8" l="1"/>
  <c r="J707" i="8" s="1"/>
  <c r="D708" i="8" l="1"/>
  <c r="J708" i="8" s="1"/>
  <c r="D709" i="8" l="1"/>
  <c r="J709" i="8" s="1"/>
  <c r="D710" i="8" l="1"/>
  <c r="J710" i="8" s="1"/>
  <c r="D711" i="8" l="1"/>
  <c r="J711" i="8" s="1"/>
  <c r="D712" i="8" l="1"/>
  <c r="J712" i="8" s="1"/>
  <c r="D713" i="8" l="1"/>
  <c r="J713" i="8" s="1"/>
  <c r="D714" i="8" l="1"/>
  <c r="J714" i="8" s="1"/>
  <c r="D715" i="8" l="1"/>
  <c r="J715" i="8" s="1"/>
  <c r="D716" i="8" l="1"/>
  <c r="J716" i="8" s="1"/>
  <c r="D717" i="8" l="1"/>
  <c r="J717" i="8" s="1"/>
  <c r="D718" i="8" l="1"/>
  <c r="J718" i="8" s="1"/>
  <c r="D719" i="8" l="1"/>
  <c r="J719" i="8" s="1"/>
  <c r="D720" i="8" l="1"/>
  <c r="J720" i="8" s="1"/>
  <c r="D721" i="8" l="1"/>
  <c r="J721" i="8" s="1"/>
  <c r="D722" i="8" l="1"/>
  <c r="J722" i="8" s="1"/>
  <c r="D723" i="8" l="1"/>
  <c r="J723" i="8" s="1"/>
  <c r="D724" i="8" l="1"/>
  <c r="J724" i="8" s="1"/>
  <c r="D725" i="8" l="1"/>
  <c r="J725" i="8" s="1"/>
  <c r="D726" i="8" l="1"/>
  <c r="J726" i="8" s="1"/>
  <c r="D727" i="8" l="1"/>
  <c r="J727" i="8" s="1"/>
  <c r="D728" i="8" l="1"/>
  <c r="J728" i="8" s="1"/>
  <c r="D729" i="8" l="1"/>
  <c r="J729" i="8" s="1"/>
  <c r="D730" i="8" l="1"/>
  <c r="J730" i="8" s="1"/>
  <c r="D731" i="8" l="1"/>
  <c r="J731" i="8" s="1"/>
  <c r="D732" i="8" l="1"/>
  <c r="J732" i="8" s="1"/>
  <c r="D733" i="8" l="1"/>
  <c r="J733" i="8" s="1"/>
  <c r="D734" i="8" l="1"/>
  <c r="J734" i="8" s="1"/>
  <c r="D735" i="8" l="1"/>
  <c r="J735" i="8" s="1"/>
  <c r="D736" i="8" l="1"/>
  <c r="J736" i="8" s="1"/>
  <c r="D737" i="8" l="1"/>
  <c r="J737" i="8" s="1"/>
  <c r="D738" i="8" l="1"/>
  <c r="J738" i="8" s="1"/>
  <c r="D739" i="8" l="1"/>
  <c r="J739" i="8" s="1"/>
  <c r="D740" i="8" l="1"/>
  <c r="J740" i="8" s="1"/>
  <c r="D741" i="8" l="1"/>
  <c r="J741" i="8" s="1"/>
  <c r="D742" i="8" l="1"/>
  <c r="J742" i="8" s="1"/>
  <c r="D743" i="8" l="1"/>
  <c r="J743" i="8" s="1"/>
  <c r="D744" i="8" l="1"/>
  <c r="J744" i="8" s="1"/>
  <c r="D745" i="8" l="1"/>
  <c r="J745" i="8" s="1"/>
  <c r="D746" i="8" l="1"/>
  <c r="J746" i="8" s="1"/>
  <c r="D747" i="8" l="1"/>
  <c r="J747" i="8" s="1"/>
  <c r="D748" i="8" l="1"/>
  <c r="J748" i="8" s="1"/>
  <c r="D749" i="8" l="1"/>
  <c r="J749" i="8" s="1"/>
  <c r="D750" i="8" l="1"/>
  <c r="J750" i="8" s="1"/>
  <c r="D751" i="8" l="1"/>
  <c r="J751" i="8" s="1"/>
  <c r="D752" i="8" l="1"/>
  <c r="J752" i="8" s="1"/>
  <c r="D753" i="8" l="1"/>
  <c r="J753" i="8" s="1"/>
  <c r="D754" i="8" l="1"/>
  <c r="J754" i="8" s="1"/>
  <c r="D755" i="8" l="1"/>
  <c r="J755" i="8" s="1"/>
  <c r="D756" i="8" l="1"/>
  <c r="J756" i="8" s="1"/>
  <c r="D757" i="8" l="1"/>
  <c r="J757" i="8" s="1"/>
  <c r="D758" i="8" l="1"/>
  <c r="J758" i="8" s="1"/>
  <c r="D759" i="8" l="1"/>
  <c r="J759" i="8" s="1"/>
  <c r="D760" i="8" l="1"/>
  <c r="J760" i="8" s="1"/>
  <c r="D761" i="8" l="1"/>
  <c r="J761" i="8" s="1"/>
  <c r="D762" i="8" l="1"/>
  <c r="J762" i="8" s="1"/>
  <c r="D763" i="8" l="1"/>
  <c r="J763" i="8" s="1"/>
  <c r="D764" i="8" l="1"/>
  <c r="J764" i="8" s="1"/>
  <c r="D765" i="8" l="1"/>
  <c r="J765" i="8" s="1"/>
  <c r="D766" i="8" l="1"/>
  <c r="J766" i="8" s="1"/>
  <c r="D767" i="8" l="1"/>
  <c r="J767" i="8" s="1"/>
  <c r="D768" i="8" l="1"/>
  <c r="J768" i="8" s="1"/>
  <c r="D769" i="8" l="1"/>
  <c r="J769" i="8" s="1"/>
  <c r="D770" i="8" l="1"/>
  <c r="J770" i="8" s="1"/>
  <c r="D771" i="8" l="1"/>
  <c r="J771" i="8" s="1"/>
  <c r="D772" i="8" l="1"/>
  <c r="J772" i="8" s="1"/>
  <c r="D773" i="8" l="1"/>
  <c r="J773" i="8" s="1"/>
  <c r="D774" i="8" l="1"/>
  <c r="J774" i="8" s="1"/>
  <c r="D775" i="8" l="1"/>
  <c r="J775" i="8" s="1"/>
  <c r="D776" i="8" l="1"/>
  <c r="J776" i="8" s="1"/>
  <c r="D777" i="8" l="1"/>
  <c r="J777" i="8" s="1"/>
  <c r="D778" i="8" l="1"/>
  <c r="J778" i="8" s="1"/>
  <c r="D779" i="8" l="1"/>
  <c r="J779" i="8" s="1"/>
  <c r="D780" i="8" l="1"/>
  <c r="J780" i="8" s="1"/>
  <c r="D781" i="8" l="1"/>
  <c r="J781" i="8" s="1"/>
  <c r="D782" i="8" l="1"/>
  <c r="J782" i="8" s="1"/>
  <c r="D783" i="8" l="1"/>
  <c r="J783" i="8" s="1"/>
  <c r="D784" i="8" l="1"/>
  <c r="J784" i="8" s="1"/>
  <c r="D785" i="8" l="1"/>
  <c r="J785" i="8" s="1"/>
  <c r="D786" i="8" l="1"/>
  <c r="J786" i="8" s="1"/>
  <c r="D787" i="8" l="1"/>
  <c r="J787" i="8" s="1"/>
  <c r="D788" i="8" l="1"/>
  <c r="J788" i="8" s="1"/>
  <c r="D789" i="8" l="1"/>
  <c r="J789" i="8" s="1"/>
  <c r="D790" i="8" l="1"/>
  <c r="J790" i="8" s="1"/>
  <c r="D791" i="8" l="1"/>
  <c r="J791" i="8" s="1"/>
  <c r="D792" i="8" l="1"/>
  <c r="J792" i="8" s="1"/>
  <c r="D793" i="8" l="1"/>
  <c r="J793" i="8" s="1"/>
  <c r="D794" i="8" l="1"/>
  <c r="J794" i="8" s="1"/>
  <c r="D795" i="8" l="1"/>
  <c r="J795" i="8" s="1"/>
  <c r="D796" i="8" l="1"/>
  <c r="J796" i="8" s="1"/>
  <c r="D797" i="8" l="1"/>
  <c r="J797" i="8" s="1"/>
  <c r="D798" i="8" l="1"/>
  <c r="J798" i="8" s="1"/>
  <c r="D799" i="8" l="1"/>
  <c r="J799" i="8" s="1"/>
  <c r="D800" i="8" l="1"/>
  <c r="J800" i="8" s="1"/>
  <c r="D801" i="8" l="1"/>
  <c r="J801" i="8" s="1"/>
  <c r="D802" i="8" l="1"/>
  <c r="J802" i="8" s="1"/>
  <c r="D803" i="8" l="1"/>
  <c r="J803" i="8" s="1"/>
  <c r="D804" i="8" l="1"/>
  <c r="J804" i="8" s="1"/>
  <c r="D805" i="8" l="1"/>
  <c r="J805" i="8" s="1"/>
  <c r="D806" i="8" l="1"/>
  <c r="J806" i="8" s="1"/>
  <c r="D807" i="8" l="1"/>
  <c r="J807" i="8" s="1"/>
  <c r="D808" i="8" l="1"/>
  <c r="J808" i="8" s="1"/>
  <c r="D809" i="8" l="1"/>
  <c r="J809" i="8" s="1"/>
  <c r="D810" i="8" l="1"/>
  <c r="J810" i="8" s="1"/>
  <c r="D811" i="8" l="1"/>
  <c r="J811" i="8" s="1"/>
  <c r="D812" i="8" l="1"/>
  <c r="J812" i="8" s="1"/>
  <c r="D813" i="8" l="1"/>
  <c r="J813" i="8" s="1"/>
  <c r="D814" i="8" l="1"/>
  <c r="J814" i="8" s="1"/>
  <c r="D815" i="8" l="1"/>
  <c r="J815" i="8" s="1"/>
  <c r="D816" i="8" l="1"/>
  <c r="J816" i="8" s="1"/>
  <c r="D817" i="8" l="1"/>
  <c r="J817" i="8" s="1"/>
  <c r="D818" i="8" l="1"/>
  <c r="J818" i="8" s="1"/>
  <c r="D819" i="8" l="1"/>
  <c r="J819" i="8" s="1"/>
  <c r="D820" i="8" l="1"/>
  <c r="J820" i="8" s="1"/>
  <c r="D821" i="8" l="1"/>
  <c r="J821" i="8" s="1"/>
  <c r="D822" i="8" l="1"/>
  <c r="J822" i="8" s="1"/>
  <c r="D823" i="8" l="1"/>
  <c r="J823" i="8" s="1"/>
  <c r="D824" i="8" l="1"/>
  <c r="J824" i="8" s="1"/>
  <c r="D825" i="8" l="1"/>
  <c r="J825" i="8" s="1"/>
  <c r="D826" i="8" l="1"/>
  <c r="J826" i="8" s="1"/>
  <c r="D827" i="8" l="1"/>
  <c r="J827" i="8" s="1"/>
  <c r="D828" i="8" l="1"/>
  <c r="J828" i="8" s="1"/>
  <c r="D829" i="8" l="1"/>
  <c r="J829" i="8" s="1"/>
  <c r="J634" i="1"/>
  <c r="M634" i="1" s="1"/>
  <c r="D635" i="1" l="1"/>
  <c r="J635" i="1" s="1"/>
  <c r="K635" i="1" l="1"/>
  <c r="K636" i="1" s="1"/>
  <c r="D636" i="1"/>
  <c r="J636" i="1" s="1"/>
  <c r="M636" i="1" l="1"/>
  <c r="M635" i="1"/>
  <c r="D637" i="1"/>
  <c r="J637" i="1" s="1"/>
  <c r="K637" i="1" s="1"/>
  <c r="M637" i="1" l="1"/>
  <c r="K638" i="1"/>
  <c r="D638" i="1"/>
  <c r="J638" i="1" s="1"/>
  <c r="M638" i="1" l="1"/>
  <c r="D639" i="1"/>
  <c r="J639" i="1" s="1"/>
  <c r="K639" i="1" s="1"/>
  <c r="M639" i="1" l="1"/>
  <c r="K640" i="1"/>
  <c r="D640" i="1"/>
  <c r="J640" i="1" s="1"/>
  <c r="M640" i="1" l="1"/>
  <c r="D641" i="1"/>
  <c r="J641" i="1" s="1"/>
  <c r="K641" i="1" l="1"/>
  <c r="K642" i="1" s="1"/>
  <c r="D642" i="1"/>
  <c r="J642" i="1" s="1"/>
  <c r="M642" i="1" l="1"/>
  <c r="M641" i="1"/>
  <c r="D643" i="1"/>
  <c r="J643" i="1" s="1"/>
  <c r="K643" i="1" l="1"/>
  <c r="K644" i="1" s="1"/>
  <c r="D644" i="1"/>
  <c r="J644" i="1" s="1"/>
  <c r="M643" i="1" l="1"/>
  <c r="M644" i="1"/>
  <c r="D645" i="1"/>
  <c r="J645" i="1" s="1"/>
  <c r="K645" i="1" l="1"/>
  <c r="K646" i="1" s="1"/>
  <c r="D646" i="1"/>
  <c r="J646" i="1" s="1"/>
  <c r="M646" i="1" l="1"/>
  <c r="M645" i="1"/>
  <c r="D647" i="1"/>
  <c r="J647" i="1" s="1"/>
  <c r="K647" i="1" s="1"/>
  <c r="M647" i="1" l="1"/>
  <c r="K648" i="1"/>
  <c r="D648" i="1"/>
  <c r="J648" i="1" s="1"/>
  <c r="M648" i="1" l="1"/>
  <c r="D649" i="1"/>
  <c r="J649" i="1" s="1"/>
  <c r="K649" i="1" s="1"/>
  <c r="M649" i="1" l="1"/>
  <c r="K650" i="1"/>
  <c r="D650" i="1"/>
  <c r="J650" i="1" s="1"/>
  <c r="M650" i="1" l="1"/>
  <c r="J651" i="1"/>
  <c r="K651" i="1" s="1"/>
  <c r="M651" i="1" l="1"/>
  <c r="K652" i="1"/>
  <c r="D652" i="1"/>
  <c r="J652" i="1" s="1"/>
  <c r="M652" i="1" l="1"/>
  <c r="D653" i="1"/>
  <c r="J653" i="1" s="1"/>
  <c r="K653" i="1" s="1"/>
  <c r="M653" i="1" l="1"/>
  <c r="K654" i="1"/>
  <c r="D654" i="1"/>
  <c r="J654" i="1" s="1"/>
  <c r="M654" i="1" l="1"/>
  <c r="K655" i="1"/>
  <c r="D655" i="1"/>
  <c r="J655" i="1" s="1"/>
  <c r="M655" i="1" l="1"/>
  <c r="D656" i="1"/>
  <c r="J656" i="1" s="1"/>
  <c r="D657" i="1" l="1"/>
  <c r="J657" i="1" s="1"/>
  <c r="D658" i="1" l="1"/>
  <c r="J658" i="1" s="1"/>
  <c r="D659" i="1"/>
  <c r="J659" i="1" s="1"/>
  <c r="D660" i="1" l="1"/>
  <c r="J660" i="1" s="1"/>
  <c r="D661" i="1" l="1"/>
  <c r="J661" i="1" s="1"/>
  <c r="D662" i="1" l="1"/>
  <c r="J662" i="1" s="1"/>
  <c r="D663" i="1" s="1"/>
  <c r="J663" i="1" s="1"/>
  <c r="D664" i="1" s="1"/>
  <c r="J664" i="1" s="1"/>
  <c r="D665" i="1" l="1"/>
  <c r="J665" i="1" s="1"/>
  <c r="D666" i="1" s="1"/>
  <c r="J666" i="1" s="1"/>
  <c r="D667" i="1" l="1"/>
  <c r="J667" i="1" s="1"/>
  <c r="D668" i="1" s="1"/>
  <c r="J668" i="1" s="1"/>
  <c r="D669" i="1" l="1"/>
  <c r="J669" i="1" s="1"/>
  <c r="D670" i="1" s="1"/>
  <c r="J670" i="1" s="1"/>
  <c r="D671" i="1" l="1"/>
  <c r="J671" i="1" s="1"/>
  <c r="D672" i="1" s="1"/>
  <c r="J672" i="1" s="1"/>
  <c r="D673" i="1" l="1"/>
  <c r="J673" i="1" s="1"/>
  <c r="D674" i="1" s="1"/>
  <c r="J674" i="1" s="1"/>
  <c r="D675" i="1" l="1"/>
  <c r="J675" i="1" s="1"/>
  <c r="D676" i="1" l="1"/>
  <c r="J676" i="1" s="1"/>
  <c r="D677" i="1" l="1"/>
  <c r="J677" i="1" s="1"/>
  <c r="D678" i="1" l="1"/>
  <c r="J678" i="1" s="1"/>
  <c r="D679" i="1" l="1"/>
  <c r="J679" i="1" s="1"/>
  <c r="D680" i="1" l="1"/>
  <c r="J680" i="1" s="1"/>
  <c r="D681" i="1" s="1"/>
  <c r="J681" i="1" s="1"/>
  <c r="D682" i="1" l="1"/>
  <c r="J682" i="1" s="1"/>
  <c r="D683" i="1" s="1"/>
  <c r="J683" i="1" s="1"/>
  <c r="D684" i="1" l="1"/>
  <c r="J684" i="1" s="1"/>
  <c r="D685" i="1" l="1"/>
  <c r="J685" i="1" s="1"/>
  <c r="D686" i="1" s="1"/>
  <c r="J686" i="1" l="1"/>
  <c r="D687" i="1" l="1"/>
  <c r="J687" i="1" s="1"/>
  <c r="D688" i="1" l="1"/>
  <c r="J688" i="1" s="1"/>
  <c r="D689" i="1" l="1"/>
  <c r="J689" i="1" s="1"/>
  <c r="D690" i="1" s="1"/>
  <c r="J690" i="1" s="1"/>
  <c r="D691" i="1" l="1"/>
  <c r="J691" i="1" s="1"/>
  <c r="D692" i="1" s="1"/>
  <c r="J692" i="1" s="1"/>
  <c r="D693" i="1" l="1"/>
  <c r="J693" i="1" s="1"/>
  <c r="D694" i="1" s="1"/>
  <c r="J694" i="1" s="1"/>
  <c r="D695" i="1" l="1"/>
  <c r="J695" i="1" s="1"/>
  <c r="D696" i="1" s="1"/>
  <c r="J696" i="1" s="1"/>
  <c r="D697" i="1" l="1"/>
  <c r="J697" i="1" s="1"/>
  <c r="D698" i="1" s="1"/>
  <c r="J698" i="1" l="1"/>
  <c r="D699" i="1" l="1"/>
  <c r="J699" i="1" s="1"/>
  <c r="D700" i="1" s="1"/>
  <c r="J700" i="1" s="1"/>
  <c r="D701" i="1" l="1"/>
  <c r="J701" i="1" s="1"/>
  <c r="D702" i="1" s="1"/>
  <c r="J702" i="1" s="1"/>
  <c r="D703" i="1" l="1"/>
  <c r="J703" i="1" s="1"/>
  <c r="D704" i="1" l="1"/>
  <c r="J704" i="1" s="1"/>
  <c r="D705" i="1" l="1"/>
  <c r="J705" i="1" s="1"/>
  <c r="D706" i="1" l="1"/>
  <c r="J706" i="1" s="1"/>
  <c r="D707" i="1" l="1"/>
  <c r="J707" i="1" s="1"/>
  <c r="D708" i="1" l="1"/>
  <c r="J708" i="1" s="1"/>
  <c r="D709" i="1" l="1"/>
  <c r="J709" i="1" s="1"/>
  <c r="D710" i="1" l="1"/>
  <c r="J710" i="1" s="1"/>
  <c r="D711" i="1" l="1"/>
  <c r="J711" i="1" s="1"/>
  <c r="D712" i="1" l="1"/>
  <c r="J712" i="1" s="1"/>
  <c r="D713" i="1" l="1"/>
  <c r="J713" i="1" s="1"/>
  <c r="D714" i="1" l="1"/>
  <c r="J714" i="1" s="1"/>
  <c r="D715" i="1" l="1"/>
  <c r="J715" i="1" s="1"/>
  <c r="D716" i="1" l="1"/>
  <c r="J716" i="1" s="1"/>
  <c r="D717" i="1" l="1"/>
  <c r="J717" i="1" s="1"/>
  <c r="D718" i="1" l="1"/>
  <c r="J718" i="1" s="1"/>
  <c r="D719" i="1" l="1"/>
  <c r="J719" i="1" s="1"/>
  <c r="D720" i="1" l="1"/>
  <c r="J720" i="1" s="1"/>
  <c r="D721" i="1" l="1"/>
  <c r="J721" i="1" s="1"/>
  <c r="D722" i="1" l="1"/>
  <c r="J722" i="1" s="1"/>
  <c r="D723" i="1" l="1"/>
  <c r="J723" i="1" s="1"/>
  <c r="D724" i="1" l="1"/>
  <c r="J724" i="1" s="1"/>
  <c r="D725" i="1" l="1"/>
  <c r="J725" i="1" s="1"/>
  <c r="D726" i="1" l="1"/>
  <c r="J726" i="1" s="1"/>
  <c r="D727" i="1" l="1"/>
  <c r="J727" i="1" s="1"/>
  <c r="D728" i="1" l="1"/>
  <c r="J728" i="1" s="1"/>
  <c r="D729" i="1" l="1"/>
  <c r="J729" i="1" s="1"/>
  <c r="D730" i="1" l="1"/>
  <c r="J730" i="1" s="1"/>
  <c r="K730" i="1" l="1"/>
  <c r="M730" i="1"/>
  <c r="K731" i="1"/>
  <c r="M731" i="1" s="1"/>
  <c r="D731" i="1"/>
  <c r="J731" i="1" s="1"/>
  <c r="D732" i="1" l="1"/>
  <c r="J732" i="1" s="1"/>
  <c r="K732" i="1" l="1"/>
  <c r="K733" i="1" s="1"/>
  <c r="D733" i="1"/>
  <c r="J733" i="1" s="1"/>
  <c r="D734" i="1" l="1"/>
  <c r="J734" i="1" s="1"/>
  <c r="M733" i="1"/>
  <c r="K734" i="1"/>
  <c r="M734" i="1" s="1"/>
  <c r="M732" i="1"/>
  <c r="D735" i="1"/>
  <c r="J735" i="1" s="1"/>
  <c r="K735" i="1" l="1"/>
  <c r="K736" i="1" s="1"/>
  <c r="D736" i="1"/>
  <c r="J736" i="1" s="1"/>
  <c r="K737" i="1" l="1"/>
  <c r="M736" i="1"/>
  <c r="M735" i="1"/>
  <c r="D737" i="1"/>
  <c r="J737" i="1" s="1"/>
  <c r="M737" i="1" s="1"/>
  <c r="D738" i="1" l="1"/>
  <c r="J738" i="1" s="1"/>
  <c r="K738" i="1" l="1"/>
  <c r="K739" i="1" s="1"/>
  <c r="D739" i="1"/>
  <c r="J739" i="1" s="1"/>
  <c r="D740" i="1" l="1"/>
  <c r="J740" i="1" s="1"/>
  <c r="M739" i="1"/>
  <c r="K740" i="1"/>
  <c r="K741" i="1" s="1"/>
  <c r="M738" i="1"/>
  <c r="D741" i="1"/>
  <c r="J741" i="1" s="1"/>
  <c r="M741" i="1" l="1"/>
  <c r="M740" i="1"/>
  <c r="D742" i="1"/>
  <c r="J742" i="1" s="1"/>
  <c r="K742" i="1" l="1"/>
  <c r="K743" i="1" s="1"/>
  <c r="D743" i="1"/>
  <c r="J743" i="1" s="1"/>
  <c r="M743" i="1" l="1"/>
  <c r="M742" i="1"/>
  <c r="D744" i="1"/>
  <c r="J744" i="1" s="1"/>
  <c r="D745" i="1" l="1"/>
  <c r="J745" i="1" s="1"/>
  <c r="K744" i="1"/>
  <c r="K745" i="1" s="1"/>
  <c r="M745" i="1" l="1"/>
  <c r="D746" i="1"/>
  <c r="M744" i="1"/>
  <c r="J746" i="1"/>
  <c r="D747" i="1" l="1"/>
  <c r="K746" i="1"/>
  <c r="K747" i="1" s="1"/>
  <c r="J747" i="1"/>
  <c r="M746" i="1" l="1"/>
  <c r="M747" i="1"/>
  <c r="D748" i="1"/>
  <c r="J748" i="1" s="1"/>
  <c r="D749" i="1" l="1"/>
  <c r="J749" i="1" s="1"/>
  <c r="K748" i="1"/>
  <c r="K749" i="1" s="1"/>
  <c r="D750" i="1"/>
  <c r="J750" i="1" s="1"/>
  <c r="M749" i="1" l="1"/>
  <c r="K750" i="1"/>
  <c r="K751" i="1" s="1"/>
  <c r="M748" i="1"/>
  <c r="D751" i="1"/>
  <c r="J751" i="1" s="1"/>
  <c r="D752" i="1" l="1"/>
  <c r="J752" i="1" s="1"/>
  <c r="M751" i="1"/>
  <c r="M750" i="1"/>
  <c r="K752" i="1"/>
  <c r="K753" i="1" s="1"/>
  <c r="D753" i="1"/>
  <c r="J753" i="1" s="1"/>
  <c r="D754" i="1" l="1"/>
  <c r="J754" i="1" s="1"/>
  <c r="M753" i="1"/>
  <c r="K754" i="1"/>
  <c r="K755" i="1" s="1"/>
  <c r="M752" i="1"/>
  <c r="D755" i="1"/>
  <c r="J755" i="1" s="1"/>
  <c r="D756" i="1" s="1"/>
  <c r="J756" i="1" s="1"/>
  <c r="M754" i="1" l="1"/>
  <c r="M755" i="1"/>
  <c r="K756" i="1" s="1"/>
  <c r="K757" i="1" s="1"/>
  <c r="D757" i="1"/>
  <c r="J757" i="1" s="1"/>
  <c r="D758" i="1" l="1"/>
  <c r="J758" i="1" s="1"/>
  <c r="M757" i="1"/>
  <c r="K758" i="1"/>
  <c r="K759" i="1" s="1"/>
  <c r="M756" i="1"/>
  <c r="D759" i="1"/>
  <c r="J759" i="1" s="1"/>
  <c r="D760" i="1" s="1"/>
  <c r="J760" i="1" s="1"/>
  <c r="M758" i="1" l="1"/>
  <c r="M759" i="1"/>
  <c r="K760" i="1" s="1"/>
  <c r="K761" i="1" s="1"/>
  <c r="D761" i="1"/>
  <c r="J761" i="1" s="1"/>
  <c r="M761" i="1" l="1"/>
  <c r="M760" i="1"/>
  <c r="D762" i="1"/>
  <c r="J762" i="1" s="1"/>
  <c r="K762" i="1" l="1"/>
  <c r="K763" i="1" s="1"/>
  <c r="D763" i="1"/>
  <c r="J763" i="1" s="1"/>
  <c r="D764" i="1" l="1"/>
  <c r="J764" i="1" s="1"/>
  <c r="M763" i="1"/>
  <c r="K764" i="1"/>
  <c r="K765" i="1" s="1"/>
  <c r="M762" i="1"/>
  <c r="D765" i="1"/>
  <c r="J765" i="1" s="1"/>
  <c r="M765" i="1" l="1"/>
  <c r="M764" i="1"/>
  <c r="D766" i="1"/>
  <c r="J766" i="1" s="1"/>
  <c r="K766" i="1" l="1"/>
  <c r="K767" i="1" s="1"/>
  <c r="D767" i="1"/>
  <c r="J767" i="1" s="1"/>
  <c r="M767" i="1" l="1"/>
  <c r="M766" i="1"/>
  <c r="J134" i="6" l="1"/>
  <c r="M134" i="6" s="1"/>
  <c r="J455" i="7"/>
  <c r="D456" i="7" l="1"/>
  <c r="J456" i="7" s="1"/>
  <c r="K455" i="7"/>
  <c r="D135" i="6"/>
  <c r="J135" i="6" s="1"/>
  <c r="D457" i="7" l="1"/>
  <c r="J457" i="7" s="1"/>
  <c r="K456" i="7"/>
  <c r="K457" i="7" s="1"/>
  <c r="K458" i="7" s="1"/>
  <c r="K459" i="7" s="1"/>
  <c r="K460" i="7" s="1"/>
  <c r="J136" i="6"/>
  <c r="M135" i="6"/>
  <c r="M456" i="7" l="1"/>
  <c r="M457" i="7"/>
  <c r="D458" i="7"/>
  <c r="J458" i="7" s="1"/>
  <c r="D137" i="6"/>
  <c r="J137" i="6" s="1"/>
  <c r="K136" i="6"/>
  <c r="K137" i="6" s="1"/>
  <c r="M137" i="6" s="1"/>
  <c r="D459" i="7" l="1"/>
  <c r="J459" i="7" s="1"/>
  <c r="M458" i="7"/>
  <c r="J462" i="7"/>
  <c r="M459" i="7" l="1"/>
  <c r="D460" i="7"/>
  <c r="J460" i="7" s="1"/>
  <c r="D463" i="7"/>
  <c r="J463" i="7" s="1"/>
  <c r="M463" i="7" s="1"/>
  <c r="M460" i="7" l="1"/>
  <c r="D461" i="7"/>
  <c r="J461" i="7" s="1"/>
  <c r="D464" i="7"/>
  <c r="J464" i="7" s="1"/>
  <c r="D465" i="7" l="1"/>
  <c r="K464" i="7"/>
  <c r="K465" i="7" s="1"/>
  <c r="K461" i="7"/>
  <c r="M461" i="7" s="1"/>
  <c r="J465" i="7"/>
  <c r="M465" i="7" l="1"/>
  <c r="J466" i="7"/>
  <c r="D467" i="7" l="1"/>
  <c r="J467" i="7" s="1"/>
  <c r="K466" i="7"/>
  <c r="D468" i="7" l="1"/>
  <c r="J468" i="7" s="1"/>
  <c r="K467" i="7"/>
  <c r="M467" i="7" s="1"/>
  <c r="K468" i="7" l="1"/>
  <c r="K469" i="7" s="1"/>
  <c r="D469" i="7"/>
  <c r="J469" i="7" s="1"/>
  <c r="D470" i="7" s="1"/>
  <c r="J470" i="7" s="1"/>
  <c r="D471" i="7" s="1"/>
  <c r="J471" i="7" s="1"/>
  <c r="M471" i="7" s="1"/>
  <c r="M469" i="7" l="1"/>
  <c r="M468" i="7"/>
  <c r="D472" i="7"/>
  <c r="J472" i="7" s="1"/>
  <c r="D473" i="7" l="1"/>
  <c r="M472" i="7"/>
  <c r="J473" i="7"/>
  <c r="M473" i="7" s="1"/>
  <c r="J797" i="2" l="1"/>
  <c r="M797" i="2" s="1"/>
  <c r="D798" i="2" l="1"/>
  <c r="J798" i="2" s="1"/>
  <c r="D799" i="2" l="1"/>
  <c r="J799" i="2" s="1"/>
  <c r="M799" i="2" s="1"/>
  <c r="M798" i="2"/>
  <c r="D800" i="2" l="1"/>
  <c r="J800" i="2" s="1"/>
  <c r="M800" i="2" s="1"/>
  <c r="J335" i="3"/>
  <c r="J806" i="2"/>
  <c r="J345" i="3"/>
  <c r="D346" i="3" l="1"/>
  <c r="J346" i="3" s="1"/>
  <c r="K345" i="3"/>
  <c r="D336" i="3"/>
  <c r="J336" i="3" s="1"/>
  <c r="K335" i="3"/>
  <c r="D801" i="2"/>
  <c r="J801" i="2" s="1"/>
  <c r="M801" i="2" s="1"/>
  <c r="D807" i="2"/>
  <c r="J807" i="2" s="1"/>
  <c r="M806" i="2"/>
  <c r="D347" i="3"/>
  <c r="J347" i="3" s="1"/>
  <c r="D337" i="3" l="1"/>
  <c r="J337" i="3" s="1"/>
  <c r="K336" i="3"/>
  <c r="K337" i="3" s="1"/>
  <c r="K338" i="3" s="1"/>
  <c r="D348" i="3"/>
  <c r="J348" i="3" s="1"/>
  <c r="K346" i="3"/>
  <c r="K347" i="3" s="1"/>
  <c r="D808" i="2"/>
  <c r="J808" i="2" s="1"/>
  <c r="M807" i="2"/>
  <c r="K348" i="3" l="1"/>
  <c r="K349" i="3" s="1"/>
  <c r="K350" i="3" s="1"/>
  <c r="K351" i="3" s="1"/>
  <c r="D349" i="3"/>
  <c r="J349" i="3" s="1"/>
  <c r="K339" i="3"/>
  <c r="M337" i="3"/>
  <c r="D338" i="3"/>
  <c r="J338" i="3" s="1"/>
  <c r="D339" i="3" s="1"/>
  <c r="J339" i="3" s="1"/>
  <c r="D340" i="3" s="1"/>
  <c r="J340" i="3" s="1"/>
  <c r="D809" i="2"/>
  <c r="J809" i="2" s="1"/>
  <c r="M808" i="2"/>
  <c r="M348" i="3" l="1"/>
  <c r="M339" i="3"/>
  <c r="M349" i="3"/>
  <c r="D341" i="3"/>
  <c r="J341" i="3" s="1"/>
  <c r="K340" i="3"/>
  <c r="M338" i="3"/>
  <c r="D350" i="3"/>
  <c r="J350" i="3" s="1"/>
  <c r="M350" i="3" s="1"/>
  <c r="D810" i="2"/>
  <c r="J810" i="2" s="1"/>
  <c r="M810" i="2" s="1"/>
  <c r="M809" i="2"/>
  <c r="D821" i="2"/>
  <c r="J821" i="2" s="1"/>
  <c r="J474" i="7"/>
  <c r="D351" i="3" l="1"/>
  <c r="J351" i="3" s="1"/>
  <c r="M351" i="3" s="1"/>
  <c r="D475" i="7"/>
  <c r="J475" i="7" s="1"/>
  <c r="K474" i="7"/>
  <c r="K341" i="3"/>
  <c r="K342" i="3" s="1"/>
  <c r="K343" i="3" s="1"/>
  <c r="K344" i="3" s="1"/>
  <c r="D342" i="3"/>
  <c r="J342" i="3" s="1"/>
  <c r="D822" i="2"/>
  <c r="J822" i="2" s="1"/>
  <c r="M822" i="2" s="1"/>
  <c r="M821" i="2"/>
  <c r="D811" i="2"/>
  <c r="J811" i="2" s="1"/>
  <c r="M811" i="2" s="1"/>
  <c r="J478" i="7"/>
  <c r="D479" i="7" l="1"/>
  <c r="J479" i="7" s="1"/>
  <c r="K478" i="7"/>
  <c r="D476" i="7"/>
  <c r="J476" i="7" s="1"/>
  <c r="K475" i="7"/>
  <c r="M475" i="7" s="1"/>
  <c r="M341" i="3"/>
  <c r="D343" i="3"/>
  <c r="J343" i="3" s="1"/>
  <c r="M342" i="3"/>
  <c r="D812" i="2"/>
  <c r="J812" i="2" s="1"/>
  <c r="M812" i="2" s="1"/>
  <c r="D823" i="2"/>
  <c r="J823" i="2" s="1"/>
  <c r="K823" i="2" l="1"/>
  <c r="K824" i="2" s="1"/>
  <c r="K476" i="7"/>
  <c r="K477" i="7" s="1"/>
  <c r="D477" i="7"/>
  <c r="J477" i="7" s="1"/>
  <c r="D480" i="7"/>
  <c r="J480" i="7" s="1"/>
  <c r="K479" i="7"/>
  <c r="K480" i="7" s="1"/>
  <c r="K481" i="7" s="1"/>
  <c r="K482" i="7" s="1"/>
  <c r="D344" i="3"/>
  <c r="J344" i="3" s="1"/>
  <c r="M344" i="3" s="1"/>
  <c r="M343" i="3"/>
  <c r="D824" i="2"/>
  <c r="J824" i="2" s="1"/>
  <c r="D813" i="2"/>
  <c r="J813" i="2" s="1"/>
  <c r="M479" i="7" l="1"/>
  <c r="M824" i="2"/>
  <c r="M823" i="2"/>
  <c r="M477" i="7"/>
  <c r="M476" i="7"/>
  <c r="D481" i="7"/>
  <c r="J481" i="7" s="1"/>
  <c r="M480" i="7"/>
  <c r="K813" i="2"/>
  <c r="M813" i="2" s="1"/>
  <c r="D825" i="2"/>
  <c r="J825" i="2" s="1"/>
  <c r="K825" i="2" l="1"/>
  <c r="K826" i="2" s="1"/>
  <c r="K827" i="2" s="1"/>
  <c r="K828" i="2" s="1"/>
  <c r="D482" i="7"/>
  <c r="J482" i="7" s="1"/>
  <c r="M482" i="7" s="1"/>
  <c r="M481" i="7"/>
  <c r="D826" i="2"/>
  <c r="J826" i="2" s="1"/>
  <c r="M826" i="2" l="1"/>
  <c r="K829" i="2"/>
  <c r="M825" i="2"/>
  <c r="D827" i="2"/>
  <c r="J827" i="2" s="1"/>
  <c r="M827" i="2" s="1"/>
  <c r="D828" i="2" l="1"/>
  <c r="J828" i="2" s="1"/>
  <c r="J838" i="2"/>
  <c r="M828" i="2" l="1"/>
  <c r="D829" i="2"/>
  <c r="J829" i="2" s="1"/>
  <c r="M829" i="2" s="1"/>
  <c r="D839" i="2"/>
  <c r="J839" i="2" s="1"/>
  <c r="K838" i="2"/>
  <c r="K839" i="2" s="1"/>
  <c r="D840" i="2" l="1"/>
  <c r="J840" i="2" s="1"/>
  <c r="M839" i="2"/>
  <c r="J830" i="2"/>
  <c r="K840" i="2"/>
  <c r="D841" i="2" l="1"/>
  <c r="J841" i="2" s="1"/>
  <c r="M840" i="2"/>
  <c r="D831" i="2"/>
  <c r="J831" i="2" s="1"/>
  <c r="K830" i="2"/>
  <c r="K831" i="2" s="1"/>
  <c r="K841" i="2"/>
  <c r="J483" i="7"/>
  <c r="J298" i="4"/>
  <c r="M298" i="4" s="1"/>
  <c r="J832" i="2" l="1"/>
  <c r="M831" i="2"/>
  <c r="M841" i="2"/>
  <c r="D842" i="2"/>
  <c r="J842" i="2" s="1"/>
  <c r="D484" i="7"/>
  <c r="J484" i="7" s="1"/>
  <c r="K483" i="7"/>
  <c r="K832" i="2"/>
  <c r="K833" i="2" s="1"/>
  <c r="D833" i="2"/>
  <c r="J833" i="2" s="1"/>
  <c r="K842" i="2"/>
  <c r="J488" i="7"/>
  <c r="M488" i="7" s="1"/>
  <c r="D299" i="4"/>
  <c r="J299" i="4" s="1"/>
  <c r="M299" i="4" s="1"/>
  <c r="D834" i="2" l="1"/>
  <c r="J834" i="2" s="1"/>
  <c r="M833" i="2"/>
  <c r="M842" i="2"/>
  <c r="D843" i="2"/>
  <c r="J843" i="2" s="1"/>
  <c r="K843" i="2" s="1"/>
  <c r="K844" i="2" s="1"/>
  <c r="D485" i="7"/>
  <c r="J485" i="7" s="1"/>
  <c r="K484" i="7"/>
  <c r="M484" i="7" s="1"/>
  <c r="D835" i="2"/>
  <c r="J835" i="2" s="1"/>
  <c r="K834" i="2"/>
  <c r="D300" i="4"/>
  <c r="J300" i="4" s="1"/>
  <c r="M843" i="2" l="1"/>
  <c r="D844" i="2"/>
  <c r="J844" i="2" s="1"/>
  <c r="M834" i="2"/>
  <c r="K835" i="2" s="1"/>
  <c r="K485" i="7"/>
  <c r="K486" i="7" s="1"/>
  <c r="K487" i="7" s="1"/>
  <c r="D486" i="7"/>
  <c r="J486" i="7" s="1"/>
  <c r="K300" i="4"/>
  <c r="K301" i="4" s="1"/>
  <c r="D836" i="2"/>
  <c r="J836" i="2" s="1"/>
  <c r="D301" i="4"/>
  <c r="J301" i="4" s="1"/>
  <c r="M485" i="7" l="1"/>
  <c r="K836" i="2"/>
  <c r="K837" i="2" s="1"/>
  <c r="M835" i="2"/>
  <c r="M836" i="2"/>
  <c r="M844" i="2"/>
  <c r="D845" i="2"/>
  <c r="J845" i="2" s="1"/>
  <c r="D487" i="7"/>
  <c r="J487" i="7" s="1"/>
  <c r="M487" i="7" s="1"/>
  <c r="M486" i="7"/>
  <c r="M301" i="4"/>
  <c r="D837" i="2"/>
  <c r="J837" i="2" s="1"/>
  <c r="M837" i="2" s="1"/>
  <c r="D302" i="4"/>
  <c r="J302" i="4" s="1"/>
  <c r="D846" i="2" l="1"/>
  <c r="J846" i="2" s="1"/>
  <c r="K845" i="2"/>
  <c r="K846" i="2" s="1"/>
  <c r="K847" i="2" s="1"/>
  <c r="K848" i="2" s="1"/>
  <c r="K849" i="2" s="1"/>
  <c r="K850" i="2" s="1"/>
  <c r="K851" i="2" s="1"/>
  <c r="K302" i="4"/>
  <c r="K303" i="4" s="1"/>
  <c r="K304" i="4" s="1"/>
  <c r="D303" i="4"/>
  <c r="J303" i="4" s="1"/>
  <c r="M846" i="2" l="1"/>
  <c r="D847" i="2"/>
  <c r="J847" i="2" s="1"/>
  <c r="M845" i="2"/>
  <c r="M303" i="4"/>
  <c r="D304" i="4"/>
  <c r="J304" i="4" s="1"/>
  <c r="J305" i="4" s="1"/>
  <c r="M847" i="2" l="1"/>
  <c r="D848" i="2"/>
  <c r="J848" i="2" s="1"/>
  <c r="D306" i="4"/>
  <c r="J306" i="4" s="1"/>
  <c r="K305" i="4"/>
  <c r="K306" i="4" s="1"/>
  <c r="K307" i="4" s="1"/>
  <c r="K308" i="4" s="1"/>
  <c r="M304" i="4"/>
  <c r="D307" i="4"/>
  <c r="J307" i="4" s="1"/>
  <c r="M848" i="2" l="1"/>
  <c r="D849" i="2"/>
  <c r="J849" i="2" s="1"/>
  <c r="M307" i="4"/>
  <c r="D308" i="4"/>
  <c r="J308" i="4" s="1"/>
  <c r="M308" i="4" s="1"/>
  <c r="M849" i="2" l="1"/>
  <c r="D850" i="2"/>
  <c r="J850" i="2" s="1"/>
  <c r="J352" i="3"/>
  <c r="J359" i="3"/>
  <c r="J361" i="3"/>
  <c r="J138" i="6"/>
  <c r="J142" i="6"/>
  <c r="M142" i="6" s="1"/>
  <c r="J143" i="6"/>
  <c r="J489" i="7"/>
  <c r="M850" i="2" l="1"/>
  <c r="D851" i="2"/>
  <c r="J851" i="2" s="1"/>
  <c r="D490" i="7"/>
  <c r="J490" i="7" s="1"/>
  <c r="K489" i="7"/>
  <c r="D360" i="3"/>
  <c r="J360" i="3" s="1"/>
  <c r="K359" i="3"/>
  <c r="K360" i="3" s="1"/>
  <c r="M360" i="3" s="1"/>
  <c r="D353" i="3"/>
  <c r="J353" i="3" s="1"/>
  <c r="K352" i="3"/>
  <c r="K353" i="3" s="1"/>
  <c r="K354" i="3" s="1"/>
  <c r="K355" i="3" s="1"/>
  <c r="K356" i="3" s="1"/>
  <c r="K357" i="3" s="1"/>
  <c r="K358" i="3" s="1"/>
  <c r="K143" i="6"/>
  <c r="M143" i="6" s="1"/>
  <c r="D139" i="6"/>
  <c r="J139" i="6" s="1"/>
  <c r="K138" i="6"/>
  <c r="D144" i="6"/>
  <c r="J144" i="6" s="1"/>
  <c r="D362" i="3"/>
  <c r="J362" i="3" s="1"/>
  <c r="D363" i="3" s="1"/>
  <c r="J363" i="3" s="1"/>
  <c r="D364" i="3" s="1"/>
  <c r="J364" i="3" s="1"/>
  <c r="K361" i="3"/>
  <c r="K362" i="3" s="1"/>
  <c r="J853" i="2"/>
  <c r="K490" i="7" l="1"/>
  <c r="M490" i="7"/>
  <c r="M851" i="2"/>
  <c r="D852" i="2"/>
  <c r="J852" i="2" s="1"/>
  <c r="D145" i="6"/>
  <c r="J145" i="6" s="1"/>
  <c r="D146" i="6" s="1"/>
  <c r="J146" i="6" s="1"/>
  <c r="D147" i="6" s="1"/>
  <c r="J147" i="6" s="1"/>
  <c r="D148" i="6" s="1"/>
  <c r="J148" i="6" s="1"/>
  <c r="D149" i="6" s="1"/>
  <c r="J149" i="6" s="1"/>
  <c r="D150" i="6" s="1"/>
  <c r="J150" i="6" s="1"/>
  <c r="D151" i="6" s="1"/>
  <c r="J151" i="6" s="1"/>
  <c r="D152" i="6" s="1"/>
  <c r="J152" i="6" s="1"/>
  <c r="D153" i="6" s="1"/>
  <c r="J153" i="6" s="1"/>
  <c r="D154" i="6" s="1"/>
  <c r="J154" i="6" s="1"/>
  <c r="D155" i="6" s="1"/>
  <c r="J155" i="6" s="1"/>
  <c r="D156" i="6" s="1"/>
  <c r="J156" i="6" s="1"/>
  <c r="D157" i="6" s="1"/>
  <c r="J157" i="6" s="1"/>
  <c r="D158" i="6" s="1"/>
  <c r="J158" i="6" s="1"/>
  <c r="D159" i="6" s="1"/>
  <c r="J159" i="6" s="1"/>
  <c r="D160" i="6" s="1"/>
  <c r="J160" i="6" s="1"/>
  <c r="D161" i="6" s="1"/>
  <c r="J161" i="6" s="1"/>
  <c r="D162" i="6" s="1"/>
  <c r="J162" i="6" s="1"/>
  <c r="D163" i="6" s="1"/>
  <c r="J163" i="6" s="1"/>
  <c r="D164" i="6" s="1"/>
  <c r="J164" i="6" s="1"/>
  <c r="D165" i="6" s="1"/>
  <c r="J165" i="6" s="1"/>
  <c r="D166" i="6" s="1"/>
  <c r="J166" i="6" s="1"/>
  <c r="D167" i="6" s="1"/>
  <c r="J167" i="6" s="1"/>
  <c r="D168" i="6" s="1"/>
  <c r="J168" i="6" s="1"/>
  <c r="D169" i="6" s="1"/>
  <c r="J169" i="6" s="1"/>
  <c r="D170" i="6" s="1"/>
  <c r="J170" i="6" s="1"/>
  <c r="D171" i="6" s="1"/>
  <c r="J171" i="6" s="1"/>
  <c r="D172" i="6" s="1"/>
  <c r="J172" i="6" s="1"/>
  <c r="D173" i="6" s="1"/>
  <c r="J173" i="6" s="1"/>
  <c r="D174" i="6" s="1"/>
  <c r="J174" i="6" s="1"/>
  <c r="D175" i="6" s="1"/>
  <c r="J175" i="6" s="1"/>
  <c r="D176" i="6" s="1"/>
  <c r="J176" i="6" s="1"/>
  <c r="D177" i="6" s="1"/>
  <c r="J177" i="6" s="1"/>
  <c r="D178" i="6" s="1"/>
  <c r="J178" i="6" s="1"/>
  <c r="D179" i="6" s="1"/>
  <c r="J179" i="6" s="1"/>
  <c r="D180" i="6" s="1"/>
  <c r="J180" i="6" s="1"/>
  <c r="D181" i="6" s="1"/>
  <c r="J181" i="6" s="1"/>
  <c r="D182" i="6" s="1"/>
  <c r="J182" i="6" s="1"/>
  <c r="D183" i="6" s="1"/>
  <c r="J183" i="6" s="1"/>
  <c r="D184" i="6" s="1"/>
  <c r="J184" i="6" s="1"/>
  <c r="D185" i="6" s="1"/>
  <c r="J185" i="6" s="1"/>
  <c r="D186" i="6" s="1"/>
  <c r="J186" i="6" s="1"/>
  <c r="D187" i="6" s="1"/>
  <c r="J187" i="6" s="1"/>
  <c r="D188" i="6" s="1"/>
  <c r="J188" i="6" s="1"/>
  <c r="D189" i="6" s="1"/>
  <c r="J189" i="6" s="1"/>
  <c r="D190" i="6" s="1"/>
  <c r="J190" i="6" s="1"/>
  <c r="D191" i="6" s="1"/>
  <c r="J191" i="6" s="1"/>
  <c r="D192" i="6" s="1"/>
  <c r="J192" i="6" s="1"/>
  <c r="D193" i="6" s="1"/>
  <c r="J193" i="6" s="1"/>
  <c r="D194" i="6" s="1"/>
  <c r="J194" i="6" s="1"/>
  <c r="D195" i="6" s="1"/>
  <c r="J195" i="6" s="1"/>
  <c r="D196" i="6" s="1"/>
  <c r="J196" i="6" s="1"/>
  <c r="D197" i="6" s="1"/>
  <c r="J197" i="6" s="1"/>
  <c r="D198" i="6" s="1"/>
  <c r="J198" i="6" s="1"/>
  <c r="D199" i="6" s="1"/>
  <c r="J199" i="6" s="1"/>
  <c r="D200" i="6" s="1"/>
  <c r="J200" i="6" s="1"/>
  <c r="D201" i="6" s="1"/>
  <c r="J201" i="6" s="1"/>
  <c r="D202" i="6" s="1"/>
  <c r="J202" i="6" s="1"/>
  <c r="D203" i="6" s="1"/>
  <c r="J203" i="6" s="1"/>
  <c r="D204" i="6" s="1"/>
  <c r="J204" i="6" s="1"/>
  <c r="D205" i="6" s="1"/>
  <c r="J205" i="6" s="1"/>
  <c r="D206" i="6" s="1"/>
  <c r="J206" i="6" s="1"/>
  <c r="D207" i="6" s="1"/>
  <c r="J207" i="6" s="1"/>
  <c r="D208" i="6" s="1"/>
  <c r="J208" i="6" s="1"/>
  <c r="D209" i="6" s="1"/>
  <c r="J209" i="6" s="1"/>
  <c r="D210" i="6" s="1"/>
  <c r="J210" i="6" s="1"/>
  <c r="D211" i="6" s="1"/>
  <c r="J211" i="6" s="1"/>
  <c r="D212" i="6" s="1"/>
  <c r="J212" i="6" s="1"/>
  <c r="D213" i="6" s="1"/>
  <c r="J213" i="6" s="1"/>
  <c r="D214" i="6" s="1"/>
  <c r="J214" i="6" s="1"/>
  <c r="D215" i="6" s="1"/>
  <c r="J215" i="6" s="1"/>
  <c r="D216" i="6" s="1"/>
  <c r="J216" i="6" s="1"/>
  <c r="D217" i="6" s="1"/>
  <c r="J217" i="6" s="1"/>
  <c r="D218" i="6" s="1"/>
  <c r="J218" i="6" s="1"/>
  <c r="D219" i="6" s="1"/>
  <c r="J219" i="6" s="1"/>
  <c r="D220" i="6" s="1"/>
  <c r="J220" i="6" s="1"/>
  <c r="D221" i="6" s="1"/>
  <c r="J221" i="6" s="1"/>
  <c r="D222" i="6" s="1"/>
  <c r="J222" i="6" s="1"/>
  <c r="D223" i="6" s="1"/>
  <c r="J223" i="6" s="1"/>
  <c r="D224" i="6" s="1"/>
  <c r="J224" i="6" s="1"/>
  <c r="D225" i="6" s="1"/>
  <c r="J225" i="6" s="1"/>
  <c r="D226" i="6" s="1"/>
  <c r="J226" i="6" s="1"/>
  <c r="D227" i="6" s="1"/>
  <c r="J227" i="6" s="1"/>
  <c r="D228" i="6" s="1"/>
  <c r="J228" i="6" s="1"/>
  <c r="D229" i="6" s="1"/>
  <c r="J229" i="6" s="1"/>
  <c r="D230" i="6" s="1"/>
  <c r="J230" i="6" s="1"/>
  <c r="D231" i="6" s="1"/>
  <c r="J231" i="6" s="1"/>
  <c r="D232" i="6" s="1"/>
  <c r="J232" i="6" s="1"/>
  <c r="D233" i="6" s="1"/>
  <c r="J233" i="6" s="1"/>
  <c r="D234" i="6" s="1"/>
  <c r="J234" i="6" s="1"/>
  <c r="D235" i="6" s="1"/>
  <c r="J235" i="6" s="1"/>
  <c r="D236" i="6" s="1"/>
  <c r="J236" i="6" s="1"/>
  <c r="D237" i="6" s="1"/>
  <c r="J237" i="6" s="1"/>
  <c r="D238" i="6" s="1"/>
  <c r="J238" i="6" s="1"/>
  <c r="D239" i="6" s="1"/>
  <c r="J239" i="6" s="1"/>
  <c r="D240" i="6" s="1"/>
  <c r="J240" i="6" s="1"/>
  <c r="D241" i="6" s="1"/>
  <c r="J241" i="6" s="1"/>
  <c r="D242" i="6" s="1"/>
  <c r="J242" i="6" s="1"/>
  <c r="D243" i="6" s="1"/>
  <c r="J243" i="6" s="1"/>
  <c r="D244" i="6" s="1"/>
  <c r="J244" i="6" s="1"/>
  <c r="D245" i="6" s="1"/>
  <c r="J245" i="6" s="1"/>
  <c r="D246" i="6" s="1"/>
  <c r="J246" i="6" s="1"/>
  <c r="D247" i="6" s="1"/>
  <c r="J247" i="6" s="1"/>
  <c r="D248" i="6" s="1"/>
  <c r="J248" i="6" s="1"/>
  <c r="D249" i="6" s="1"/>
  <c r="J249" i="6" s="1"/>
  <c r="D250" i="6" s="1"/>
  <c r="J250" i="6" s="1"/>
  <c r="D251" i="6" s="1"/>
  <c r="J251" i="6" s="1"/>
  <c r="D252" i="6" s="1"/>
  <c r="J252" i="6" s="1"/>
  <c r="D253" i="6" s="1"/>
  <c r="J253" i="6" s="1"/>
  <c r="D254" i="6" s="1"/>
  <c r="J254" i="6" s="1"/>
  <c r="D255" i="6" s="1"/>
  <c r="J255" i="6" s="1"/>
  <c r="D256" i="6" s="1"/>
  <c r="J256" i="6" s="1"/>
  <c r="D257" i="6" s="1"/>
  <c r="J257" i="6" s="1"/>
  <c r="D258" i="6" s="1"/>
  <c r="J258" i="6" s="1"/>
  <c r="D259" i="6" s="1"/>
  <c r="J259" i="6" s="1"/>
  <c r="D260" i="6" s="1"/>
  <c r="J260" i="6" s="1"/>
  <c r="D261" i="6" s="1"/>
  <c r="J261" i="6" s="1"/>
  <c r="D262" i="6" s="1"/>
  <c r="J262" i="6" s="1"/>
  <c r="D263" i="6" s="1"/>
  <c r="J263" i="6" s="1"/>
  <c r="D264" i="6" s="1"/>
  <c r="J264" i="6" s="1"/>
  <c r="D265" i="6" s="1"/>
  <c r="J265" i="6" s="1"/>
  <c r="D266" i="6" s="1"/>
  <c r="J266" i="6" s="1"/>
  <c r="D267" i="6" s="1"/>
  <c r="J267" i="6" s="1"/>
  <c r="D268" i="6" s="1"/>
  <c r="J268" i="6" s="1"/>
  <c r="D269" i="6" s="1"/>
  <c r="J269" i="6" s="1"/>
  <c r="D270" i="6" s="1"/>
  <c r="J270" i="6" s="1"/>
  <c r="D271" i="6" s="1"/>
  <c r="J271" i="6" s="1"/>
  <c r="D272" i="6" s="1"/>
  <c r="J272" i="6" s="1"/>
  <c r="D273" i="6" s="1"/>
  <c r="J273" i="6" s="1"/>
  <c r="D274" i="6" s="1"/>
  <c r="J274" i="6" s="1"/>
  <c r="D275" i="6" s="1"/>
  <c r="J275" i="6" s="1"/>
  <c r="D276" i="6" s="1"/>
  <c r="J276" i="6" s="1"/>
  <c r="D277" i="6" s="1"/>
  <c r="J277" i="6" s="1"/>
  <c r="D278" i="6" s="1"/>
  <c r="J278" i="6" s="1"/>
  <c r="D279" i="6" s="1"/>
  <c r="J279" i="6" s="1"/>
  <c r="D280" i="6" s="1"/>
  <c r="J280" i="6" s="1"/>
  <c r="D281" i="6" s="1"/>
  <c r="J281" i="6" s="1"/>
  <c r="D282" i="6" s="1"/>
  <c r="J282" i="6" s="1"/>
  <c r="D283" i="6" s="1"/>
  <c r="J283" i="6" s="1"/>
  <c r="D284" i="6" s="1"/>
  <c r="J284" i="6" s="1"/>
  <c r="D285" i="6" s="1"/>
  <c r="J285" i="6" s="1"/>
  <c r="D286" i="6" s="1"/>
  <c r="J286" i="6" s="1"/>
  <c r="D287" i="6" s="1"/>
  <c r="J287" i="6" s="1"/>
  <c r="D288" i="6" s="1"/>
  <c r="J288" i="6" s="1"/>
  <c r="D289" i="6" s="1"/>
  <c r="J289" i="6" s="1"/>
  <c r="D290" i="6" s="1"/>
  <c r="J290" i="6" s="1"/>
  <c r="D291" i="6" s="1"/>
  <c r="J291" i="6" s="1"/>
  <c r="D292" i="6" s="1"/>
  <c r="J292" i="6" s="1"/>
  <c r="D293" i="6" s="1"/>
  <c r="J293" i="6" s="1"/>
  <c r="D294" i="6" s="1"/>
  <c r="J294" i="6" s="1"/>
  <c r="D295" i="6" s="1"/>
  <c r="J295" i="6" s="1"/>
  <c r="D296" i="6" s="1"/>
  <c r="J296" i="6" s="1"/>
  <c r="D297" i="6" s="1"/>
  <c r="J297" i="6" s="1"/>
  <c r="D298" i="6" s="1"/>
  <c r="J298" i="6" s="1"/>
  <c r="D299" i="6" s="1"/>
  <c r="J299" i="6" s="1"/>
  <c r="D300" i="6" s="1"/>
  <c r="J300" i="6" s="1"/>
  <c r="D301" i="6" s="1"/>
  <c r="J301" i="6" s="1"/>
  <c r="D302" i="6" s="1"/>
  <c r="J302" i="6" s="1"/>
  <c r="D303" i="6" s="1"/>
  <c r="J303" i="6" s="1"/>
  <c r="D304" i="6" s="1"/>
  <c r="J304" i="6" s="1"/>
  <c r="D305" i="6" s="1"/>
  <c r="J305" i="6" s="1"/>
  <c r="D306" i="6" s="1"/>
  <c r="J306" i="6" s="1"/>
  <c r="D307" i="6" s="1"/>
  <c r="J307" i="6" s="1"/>
  <c r="D308" i="6" s="1"/>
  <c r="J308" i="6" s="1"/>
  <c r="D309" i="6" s="1"/>
  <c r="J309" i="6" s="1"/>
  <c r="D310" i="6" s="1"/>
  <c r="J310" i="6" s="1"/>
  <c r="D311" i="6" s="1"/>
  <c r="J311" i="6" s="1"/>
  <c r="D312" i="6" s="1"/>
  <c r="J312" i="6" s="1"/>
  <c r="D313" i="6" s="1"/>
  <c r="J313" i="6" s="1"/>
  <c r="D314" i="6" s="1"/>
  <c r="J314" i="6" s="1"/>
  <c r="D315" i="6" s="1"/>
  <c r="J315" i="6" s="1"/>
  <c r="D316" i="6" s="1"/>
  <c r="J316" i="6" s="1"/>
  <c r="D317" i="6" s="1"/>
  <c r="J317" i="6" s="1"/>
  <c r="D318" i="6" s="1"/>
  <c r="J318" i="6" s="1"/>
  <c r="D319" i="6" s="1"/>
  <c r="J319" i="6" s="1"/>
  <c r="D320" i="6" s="1"/>
  <c r="J320" i="6" s="1"/>
  <c r="D321" i="6" s="1"/>
  <c r="J321" i="6" s="1"/>
  <c r="D322" i="6" s="1"/>
  <c r="J322" i="6" s="1"/>
  <c r="D323" i="6" s="1"/>
  <c r="J323" i="6" s="1"/>
  <c r="D324" i="6" s="1"/>
  <c r="J324" i="6" s="1"/>
  <c r="D325" i="6" s="1"/>
  <c r="J325" i="6" s="1"/>
  <c r="D326" i="6" s="1"/>
  <c r="J326" i="6" s="1"/>
  <c r="D327" i="6" s="1"/>
  <c r="J327" i="6" s="1"/>
  <c r="D328" i="6" s="1"/>
  <c r="J328" i="6" s="1"/>
  <c r="D329" i="6" s="1"/>
  <c r="J329" i="6" s="1"/>
  <c r="D330" i="6" s="1"/>
  <c r="J330" i="6" s="1"/>
  <c r="D331" i="6" s="1"/>
  <c r="J331" i="6" s="1"/>
  <c r="D332" i="6" s="1"/>
  <c r="J332" i="6" s="1"/>
  <c r="D333" i="6" s="1"/>
  <c r="J333" i="6" s="1"/>
  <c r="D334" i="6" s="1"/>
  <c r="J334" i="6" s="1"/>
  <c r="D335" i="6" s="1"/>
  <c r="J335" i="6" s="1"/>
  <c r="D336" i="6" s="1"/>
  <c r="J336" i="6" s="1"/>
  <c r="D337" i="6" s="1"/>
  <c r="J337" i="6" s="1"/>
  <c r="D338" i="6" s="1"/>
  <c r="J338" i="6" s="1"/>
  <c r="D339" i="6" s="1"/>
  <c r="J339" i="6" s="1"/>
  <c r="D340" i="6" s="1"/>
  <c r="J340" i="6" s="1"/>
  <c r="D341" i="6" s="1"/>
  <c r="J341" i="6" s="1"/>
  <c r="D342" i="6" s="1"/>
  <c r="J342" i="6" s="1"/>
  <c r="D343" i="6" s="1"/>
  <c r="J343" i="6" s="1"/>
  <c r="D344" i="6" s="1"/>
  <c r="J344" i="6" s="1"/>
  <c r="D345" i="6" s="1"/>
  <c r="J345" i="6" s="1"/>
  <c r="D346" i="6" s="1"/>
  <c r="J346" i="6" s="1"/>
  <c r="D347" i="6" s="1"/>
  <c r="J347" i="6" s="1"/>
  <c r="D348" i="6" s="1"/>
  <c r="J348" i="6" s="1"/>
  <c r="D349" i="6" s="1"/>
  <c r="J349" i="6" s="1"/>
  <c r="D350" i="6" s="1"/>
  <c r="J350" i="6" s="1"/>
  <c r="D351" i="6" s="1"/>
  <c r="J351" i="6" s="1"/>
  <c r="D352" i="6" s="1"/>
  <c r="J352" i="6" s="1"/>
  <c r="D353" i="6" s="1"/>
  <c r="J353" i="6" s="1"/>
  <c r="D354" i="6" s="1"/>
  <c r="J354" i="6" s="1"/>
  <c r="D355" i="6" s="1"/>
  <c r="J355" i="6" s="1"/>
  <c r="D356" i="6" s="1"/>
  <c r="J356" i="6" s="1"/>
  <c r="D357" i="6" s="1"/>
  <c r="J357" i="6" s="1"/>
  <c r="D358" i="6" s="1"/>
  <c r="J358" i="6" s="1"/>
  <c r="D359" i="6" s="1"/>
  <c r="J359" i="6" s="1"/>
  <c r="D360" i="6" s="1"/>
  <c r="J360" i="6" s="1"/>
  <c r="D361" i="6" s="1"/>
  <c r="J361" i="6" s="1"/>
  <c r="D362" i="6" s="1"/>
  <c r="J362" i="6" s="1"/>
  <c r="D363" i="6" s="1"/>
  <c r="J363" i="6" s="1"/>
  <c r="D364" i="6" s="1"/>
  <c r="J364" i="6" s="1"/>
  <c r="D365" i="6" s="1"/>
  <c r="J365" i="6" s="1"/>
  <c r="D366" i="6" s="1"/>
  <c r="J366" i="6" s="1"/>
  <c r="D367" i="6" s="1"/>
  <c r="J367" i="6" s="1"/>
  <c r="D368" i="6" s="1"/>
  <c r="J368" i="6" s="1"/>
  <c r="D369" i="6" s="1"/>
  <c r="J369" i="6" s="1"/>
  <c r="D370" i="6" s="1"/>
  <c r="J370" i="6" s="1"/>
  <c r="D371" i="6" s="1"/>
  <c r="J371" i="6" s="1"/>
  <c r="D372" i="6" s="1"/>
  <c r="J372" i="6" s="1"/>
  <c r="D373" i="6" s="1"/>
  <c r="J373" i="6" s="1"/>
  <c r="D374" i="6" s="1"/>
  <c r="J374" i="6" s="1"/>
  <c r="D375" i="6" s="1"/>
  <c r="J375" i="6" s="1"/>
  <c r="D376" i="6" s="1"/>
  <c r="J376" i="6" s="1"/>
  <c r="D377" i="6" s="1"/>
  <c r="J377" i="6" s="1"/>
  <c r="D378" i="6" s="1"/>
  <c r="J378" i="6" s="1"/>
  <c r="D379" i="6" s="1"/>
  <c r="J379" i="6" s="1"/>
  <c r="D380" i="6" s="1"/>
  <c r="J380" i="6" s="1"/>
  <c r="D381" i="6" s="1"/>
  <c r="J381" i="6" s="1"/>
  <c r="D382" i="6" s="1"/>
  <c r="J382" i="6" s="1"/>
  <c r="D383" i="6" s="1"/>
  <c r="J383" i="6" s="1"/>
  <c r="D384" i="6" s="1"/>
  <c r="J384" i="6" s="1"/>
  <c r="D385" i="6" s="1"/>
  <c r="J385" i="6" s="1"/>
  <c r="D386" i="6" s="1"/>
  <c r="J386" i="6" s="1"/>
  <c r="D387" i="6" s="1"/>
  <c r="J387" i="6" s="1"/>
  <c r="D388" i="6" s="1"/>
  <c r="J388" i="6" s="1"/>
  <c r="D389" i="6" s="1"/>
  <c r="J389" i="6" s="1"/>
  <c r="D390" i="6" s="1"/>
  <c r="J390" i="6" s="1"/>
  <c r="D391" i="6" s="1"/>
  <c r="J391" i="6" s="1"/>
  <c r="D392" i="6" s="1"/>
  <c r="J392" i="6" s="1"/>
  <c r="D393" i="6" s="1"/>
  <c r="J393" i="6" s="1"/>
  <c r="D394" i="6" s="1"/>
  <c r="J394" i="6" s="1"/>
  <c r="D395" i="6" s="1"/>
  <c r="J395" i="6" s="1"/>
  <c r="D396" i="6" s="1"/>
  <c r="J396" i="6" s="1"/>
  <c r="D397" i="6" s="1"/>
  <c r="J397" i="6" s="1"/>
  <c r="D398" i="6" s="1"/>
  <c r="J398" i="6" s="1"/>
  <c r="D399" i="6" s="1"/>
  <c r="J399" i="6" s="1"/>
  <c r="D400" i="6" s="1"/>
  <c r="J400" i="6" s="1"/>
  <c r="D401" i="6" s="1"/>
  <c r="J401" i="6" s="1"/>
  <c r="D402" i="6" s="1"/>
  <c r="J402" i="6" s="1"/>
  <c r="D403" i="6" s="1"/>
  <c r="J403" i="6" s="1"/>
  <c r="D404" i="6" s="1"/>
  <c r="J404" i="6" s="1"/>
  <c r="D405" i="6" s="1"/>
  <c r="J405" i="6" s="1"/>
  <c r="D406" i="6" s="1"/>
  <c r="J406" i="6" s="1"/>
  <c r="D407" i="6" s="1"/>
  <c r="J407" i="6" s="1"/>
  <c r="D408" i="6" s="1"/>
  <c r="J408" i="6" s="1"/>
  <c r="D409" i="6" s="1"/>
  <c r="J409" i="6" s="1"/>
  <c r="D410" i="6" s="1"/>
  <c r="J410" i="6" s="1"/>
  <c r="D411" i="6" s="1"/>
  <c r="J411" i="6" s="1"/>
  <c r="D412" i="6" s="1"/>
  <c r="J412" i="6" s="1"/>
  <c r="D413" i="6" s="1"/>
  <c r="J413" i="6" s="1"/>
  <c r="D414" i="6" s="1"/>
  <c r="J414" i="6" s="1"/>
  <c r="D415" i="6" s="1"/>
  <c r="J415" i="6" s="1"/>
  <c r="D416" i="6" s="1"/>
  <c r="J416" i="6" s="1"/>
  <c r="D417" i="6" s="1"/>
  <c r="J417" i="6" s="1"/>
  <c r="D418" i="6" s="1"/>
  <c r="J418" i="6" s="1"/>
  <c r="D419" i="6" s="1"/>
  <c r="J419" i="6" s="1"/>
  <c r="D420" i="6" s="1"/>
  <c r="J420" i="6" s="1"/>
  <c r="D421" i="6" s="1"/>
  <c r="J421" i="6" s="1"/>
  <c r="D422" i="6" s="1"/>
  <c r="J422" i="6" s="1"/>
  <c r="D423" i="6" s="1"/>
  <c r="J423" i="6" s="1"/>
  <c r="D424" i="6" s="1"/>
  <c r="J424" i="6" s="1"/>
  <c r="D425" i="6" s="1"/>
  <c r="J425" i="6" s="1"/>
  <c r="D426" i="6" s="1"/>
  <c r="J426" i="6" s="1"/>
  <c r="D427" i="6" s="1"/>
  <c r="J427" i="6" s="1"/>
  <c r="D428" i="6" s="1"/>
  <c r="J428" i="6" s="1"/>
  <c r="D429" i="6" s="1"/>
  <c r="J429" i="6" s="1"/>
  <c r="D430" i="6" s="1"/>
  <c r="J430" i="6" s="1"/>
  <c r="D431" i="6" s="1"/>
  <c r="J431" i="6" s="1"/>
  <c r="D432" i="6" s="1"/>
  <c r="J432" i="6" s="1"/>
  <c r="D433" i="6" s="1"/>
  <c r="J433" i="6" s="1"/>
  <c r="D434" i="6" s="1"/>
  <c r="J434" i="6" s="1"/>
  <c r="D435" i="6" s="1"/>
  <c r="J435" i="6" s="1"/>
  <c r="D436" i="6" s="1"/>
  <c r="J436" i="6" s="1"/>
  <c r="D437" i="6" s="1"/>
  <c r="J437" i="6" s="1"/>
  <c r="D438" i="6" s="1"/>
  <c r="J438" i="6" s="1"/>
  <c r="D439" i="6" s="1"/>
  <c r="J439" i="6" s="1"/>
  <c r="D440" i="6" s="1"/>
  <c r="J440" i="6" s="1"/>
  <c r="D441" i="6" s="1"/>
  <c r="J441" i="6" s="1"/>
  <c r="D442" i="6" s="1"/>
  <c r="J442" i="6" s="1"/>
  <c r="D443" i="6" s="1"/>
  <c r="J443" i="6" s="1"/>
  <c r="D444" i="6" s="1"/>
  <c r="J444" i="6" s="1"/>
  <c r="D445" i="6" s="1"/>
  <c r="J445" i="6" s="1"/>
  <c r="D446" i="6" s="1"/>
  <c r="J446" i="6" s="1"/>
  <c r="D447" i="6" s="1"/>
  <c r="J447" i="6" s="1"/>
  <c r="D448" i="6" s="1"/>
  <c r="J448" i="6" s="1"/>
  <c r="D449" i="6" s="1"/>
  <c r="J449" i="6" s="1"/>
  <c r="D450" i="6" s="1"/>
  <c r="J450" i="6" s="1"/>
  <c r="D451" i="6" s="1"/>
  <c r="J451" i="6" s="1"/>
  <c r="D452" i="6" s="1"/>
  <c r="J452" i="6" s="1"/>
  <c r="D453" i="6" s="1"/>
  <c r="J453" i="6" s="1"/>
  <c r="D454" i="6" s="1"/>
  <c r="J454" i="6" s="1"/>
  <c r="D455" i="6" s="1"/>
  <c r="J455" i="6" s="1"/>
  <c r="D456" i="6" s="1"/>
  <c r="J456" i="6" s="1"/>
  <c r="D457" i="6" s="1"/>
  <c r="J457" i="6" s="1"/>
  <c r="D458" i="6" s="1"/>
  <c r="J458" i="6" s="1"/>
  <c r="D459" i="6" s="1"/>
  <c r="J459" i="6" s="1"/>
  <c r="D460" i="6" s="1"/>
  <c r="J460" i="6" s="1"/>
  <c r="D461" i="6" s="1"/>
  <c r="J461" i="6" s="1"/>
  <c r="D462" i="6" s="1"/>
  <c r="J462" i="6" s="1"/>
  <c r="D463" i="6" s="1"/>
  <c r="J463" i="6" s="1"/>
  <c r="D464" i="6" s="1"/>
  <c r="J464" i="6" s="1"/>
  <c r="D465" i="6" s="1"/>
  <c r="J465" i="6" s="1"/>
  <c r="D466" i="6" s="1"/>
  <c r="J466" i="6" s="1"/>
  <c r="D467" i="6" s="1"/>
  <c r="J467" i="6" s="1"/>
  <c r="D468" i="6" s="1"/>
  <c r="J468" i="6" s="1"/>
  <c r="D469" i="6" s="1"/>
  <c r="J469" i="6" s="1"/>
  <c r="D470" i="6" s="1"/>
  <c r="J470" i="6" s="1"/>
  <c r="D471" i="6" s="1"/>
  <c r="J471" i="6" s="1"/>
  <c r="D472" i="6" s="1"/>
  <c r="J472" i="6" s="1"/>
  <c r="D473" i="6" s="1"/>
  <c r="J473" i="6" s="1"/>
  <c r="D474" i="6" s="1"/>
  <c r="J474" i="6" s="1"/>
  <c r="D475" i="6" s="1"/>
  <c r="J475" i="6" s="1"/>
  <c r="D476" i="6" s="1"/>
  <c r="J476" i="6" s="1"/>
  <c r="D477" i="6" s="1"/>
  <c r="J477" i="6" s="1"/>
  <c r="D478" i="6" s="1"/>
  <c r="J478" i="6" s="1"/>
  <c r="D479" i="6" s="1"/>
  <c r="J479" i="6" s="1"/>
  <c r="D480" i="6" s="1"/>
  <c r="J480" i="6" s="1"/>
  <c r="D481" i="6" s="1"/>
  <c r="J481" i="6" s="1"/>
  <c r="D482" i="6" s="1"/>
  <c r="J482" i="6" s="1"/>
  <c r="D483" i="6" s="1"/>
  <c r="J483" i="6" s="1"/>
  <c r="D484" i="6" s="1"/>
  <c r="J484" i="6" s="1"/>
  <c r="D485" i="6" s="1"/>
  <c r="J485" i="6" s="1"/>
  <c r="D486" i="6" s="1"/>
  <c r="J486" i="6" s="1"/>
  <c r="D487" i="6" s="1"/>
  <c r="J487" i="6" s="1"/>
  <c r="D488" i="6" s="1"/>
  <c r="J488" i="6" s="1"/>
  <c r="D489" i="6" s="1"/>
  <c r="J489" i="6" s="1"/>
  <c r="D490" i="6" s="1"/>
  <c r="J490" i="6" s="1"/>
  <c r="D491" i="6" s="1"/>
  <c r="J491" i="6" s="1"/>
  <c r="D492" i="6" s="1"/>
  <c r="J492" i="6" s="1"/>
  <c r="D493" i="6" s="1"/>
  <c r="J493" i="6" s="1"/>
  <c r="D494" i="6" s="1"/>
  <c r="J494" i="6" s="1"/>
  <c r="D495" i="6" s="1"/>
  <c r="J495" i="6" s="1"/>
  <c r="D496" i="6" s="1"/>
  <c r="J496" i="6" s="1"/>
  <c r="D497" i="6" s="1"/>
  <c r="J497" i="6" s="1"/>
  <c r="D498" i="6" s="1"/>
  <c r="J498" i="6" s="1"/>
  <c r="D499" i="6" s="1"/>
  <c r="J499" i="6" s="1"/>
  <c r="D500" i="6" s="1"/>
  <c r="J500" i="6" s="1"/>
  <c r="D501" i="6" s="1"/>
  <c r="J501" i="6" s="1"/>
  <c r="D502" i="6" s="1"/>
  <c r="J502" i="6" s="1"/>
  <c r="D503" i="6" s="1"/>
  <c r="J503" i="6" s="1"/>
  <c r="D504" i="6" s="1"/>
  <c r="J504" i="6" s="1"/>
  <c r="D505" i="6" s="1"/>
  <c r="J505" i="6" s="1"/>
  <c r="D506" i="6" s="1"/>
  <c r="J506" i="6" s="1"/>
  <c r="D507" i="6" s="1"/>
  <c r="J507" i="6" s="1"/>
  <c r="D508" i="6" s="1"/>
  <c r="J508" i="6" s="1"/>
  <c r="D509" i="6" s="1"/>
  <c r="J509" i="6" s="1"/>
  <c r="D510" i="6" s="1"/>
  <c r="J510" i="6" s="1"/>
  <c r="D511" i="6" s="1"/>
  <c r="J511" i="6" s="1"/>
  <c r="D512" i="6" s="1"/>
  <c r="J512" i="6" s="1"/>
  <c r="D513" i="6" s="1"/>
  <c r="J513" i="6" s="1"/>
  <c r="D514" i="6" s="1"/>
  <c r="J514" i="6" s="1"/>
  <c r="D515" i="6" s="1"/>
  <c r="J515" i="6" s="1"/>
  <c r="D516" i="6" s="1"/>
  <c r="J516" i="6" s="1"/>
  <c r="D517" i="6" s="1"/>
  <c r="J517" i="6" s="1"/>
  <c r="D518" i="6" s="1"/>
  <c r="J518" i="6" s="1"/>
  <c r="D519" i="6" s="1"/>
  <c r="J519" i="6" s="1"/>
  <c r="D520" i="6" s="1"/>
  <c r="J520" i="6" s="1"/>
  <c r="D521" i="6" s="1"/>
  <c r="J521" i="6" s="1"/>
  <c r="D522" i="6" s="1"/>
  <c r="J522" i="6" s="1"/>
  <c r="D523" i="6" s="1"/>
  <c r="J523" i="6" s="1"/>
  <c r="D524" i="6" s="1"/>
  <c r="J524" i="6" s="1"/>
  <c r="D525" i="6" s="1"/>
  <c r="J525" i="6" s="1"/>
  <c r="D526" i="6" s="1"/>
  <c r="J526" i="6" s="1"/>
  <c r="D527" i="6" s="1"/>
  <c r="J527" i="6" s="1"/>
  <c r="D528" i="6" s="1"/>
  <c r="J528" i="6" s="1"/>
  <c r="D529" i="6" s="1"/>
  <c r="J529" i="6" s="1"/>
  <c r="D530" i="6" s="1"/>
  <c r="J530" i="6" s="1"/>
  <c r="D531" i="6" s="1"/>
  <c r="J531" i="6" s="1"/>
  <c r="D532" i="6" s="1"/>
  <c r="J532" i="6" s="1"/>
  <c r="D533" i="6" s="1"/>
  <c r="J533" i="6" s="1"/>
  <c r="D534" i="6" s="1"/>
  <c r="J534" i="6" s="1"/>
  <c r="D535" i="6" s="1"/>
  <c r="J535" i="6" s="1"/>
  <c r="D536" i="6" s="1"/>
  <c r="J536" i="6" s="1"/>
  <c r="D537" i="6" s="1"/>
  <c r="J537" i="6" s="1"/>
  <c r="D538" i="6" s="1"/>
  <c r="J538" i="6" s="1"/>
  <c r="D539" i="6" s="1"/>
  <c r="J539" i="6" s="1"/>
  <c r="D540" i="6" s="1"/>
  <c r="J540" i="6" s="1"/>
  <c r="D541" i="6" s="1"/>
  <c r="J541" i="6" s="1"/>
  <c r="D542" i="6" s="1"/>
  <c r="J542" i="6" s="1"/>
  <c r="D543" i="6" s="1"/>
  <c r="J543" i="6" s="1"/>
  <c r="D544" i="6" s="1"/>
  <c r="J544" i="6" s="1"/>
  <c r="D545" i="6" s="1"/>
  <c r="J545" i="6" s="1"/>
  <c r="D546" i="6" s="1"/>
  <c r="J546" i="6" s="1"/>
  <c r="D547" i="6" s="1"/>
  <c r="J547" i="6" s="1"/>
  <c r="D548" i="6" s="1"/>
  <c r="J548" i="6" s="1"/>
  <c r="D549" i="6" s="1"/>
  <c r="J549" i="6" s="1"/>
  <c r="D550" i="6" s="1"/>
  <c r="J550" i="6" s="1"/>
  <c r="D551" i="6" s="1"/>
  <c r="J551" i="6" s="1"/>
  <c r="D552" i="6" s="1"/>
  <c r="J552" i="6" s="1"/>
  <c r="D553" i="6" s="1"/>
  <c r="J553" i="6" s="1"/>
  <c r="D554" i="6" s="1"/>
  <c r="J554" i="6" s="1"/>
  <c r="D555" i="6" s="1"/>
  <c r="J555" i="6" s="1"/>
  <c r="D556" i="6" s="1"/>
  <c r="J556" i="6" s="1"/>
  <c r="D557" i="6" s="1"/>
  <c r="J557" i="6" s="1"/>
  <c r="D558" i="6" s="1"/>
  <c r="J558" i="6" s="1"/>
  <c r="D559" i="6" s="1"/>
  <c r="J559" i="6" s="1"/>
  <c r="D560" i="6" s="1"/>
  <c r="J560" i="6" s="1"/>
  <c r="D561" i="6" s="1"/>
  <c r="J561" i="6" s="1"/>
  <c r="D562" i="6" s="1"/>
  <c r="J562" i="6" s="1"/>
  <c r="D563" i="6" s="1"/>
  <c r="J563" i="6" s="1"/>
  <c r="D564" i="6" s="1"/>
  <c r="J564" i="6" s="1"/>
  <c r="D565" i="6" s="1"/>
  <c r="J565" i="6" s="1"/>
  <c r="D566" i="6" s="1"/>
  <c r="J566" i="6" s="1"/>
  <c r="D567" i="6" s="1"/>
  <c r="J567" i="6" s="1"/>
  <c r="D568" i="6" s="1"/>
  <c r="J568" i="6" s="1"/>
  <c r="D569" i="6" s="1"/>
  <c r="J569" i="6" s="1"/>
  <c r="D570" i="6" s="1"/>
  <c r="J570" i="6" s="1"/>
  <c r="D571" i="6" s="1"/>
  <c r="J571" i="6" s="1"/>
  <c r="D572" i="6" s="1"/>
  <c r="J572" i="6" s="1"/>
  <c r="D573" i="6" s="1"/>
  <c r="J573" i="6" s="1"/>
  <c r="D574" i="6" s="1"/>
  <c r="J574" i="6" s="1"/>
  <c r="D575" i="6" s="1"/>
  <c r="J575" i="6" s="1"/>
  <c r="D576" i="6" s="1"/>
  <c r="J576" i="6" s="1"/>
  <c r="D577" i="6" s="1"/>
  <c r="J577" i="6" s="1"/>
  <c r="D578" i="6" s="1"/>
  <c r="J578" i="6" s="1"/>
  <c r="D579" i="6" s="1"/>
  <c r="J579" i="6" s="1"/>
  <c r="D580" i="6" s="1"/>
  <c r="J580" i="6" s="1"/>
  <c r="D581" i="6" s="1"/>
  <c r="J581" i="6" s="1"/>
  <c r="D582" i="6" s="1"/>
  <c r="J582" i="6" s="1"/>
  <c r="D583" i="6" s="1"/>
  <c r="J583" i="6" s="1"/>
  <c r="D584" i="6" s="1"/>
  <c r="J584" i="6" s="1"/>
  <c r="D585" i="6" s="1"/>
  <c r="J585" i="6" s="1"/>
  <c r="D586" i="6" s="1"/>
  <c r="J586" i="6" s="1"/>
  <c r="D587" i="6" s="1"/>
  <c r="J587" i="6" s="1"/>
  <c r="D588" i="6" s="1"/>
  <c r="J588" i="6" s="1"/>
  <c r="D589" i="6" s="1"/>
  <c r="J589" i="6" s="1"/>
  <c r="D590" i="6" s="1"/>
  <c r="J590" i="6" s="1"/>
  <c r="D591" i="6" s="1"/>
  <c r="J591" i="6" s="1"/>
  <c r="D592" i="6" s="1"/>
  <c r="J592" i="6" s="1"/>
  <c r="D593" i="6" s="1"/>
  <c r="J593" i="6" s="1"/>
  <c r="D594" i="6" s="1"/>
  <c r="J594" i="6" s="1"/>
  <c r="D595" i="6" s="1"/>
  <c r="J595" i="6" s="1"/>
  <c r="D596" i="6" s="1"/>
  <c r="J596" i="6" s="1"/>
  <c r="D597" i="6" s="1"/>
  <c r="J597" i="6" s="1"/>
  <c r="D598" i="6" s="1"/>
  <c r="J598" i="6" s="1"/>
  <c r="D599" i="6" s="1"/>
  <c r="J599" i="6" s="1"/>
  <c r="D600" i="6" s="1"/>
  <c r="J600" i="6" s="1"/>
  <c r="D601" i="6" s="1"/>
  <c r="J601" i="6" s="1"/>
  <c r="D602" i="6" s="1"/>
  <c r="J602" i="6" s="1"/>
  <c r="D603" i="6" s="1"/>
  <c r="J603" i="6" s="1"/>
  <c r="D604" i="6" s="1"/>
  <c r="J604" i="6" s="1"/>
  <c r="D605" i="6" s="1"/>
  <c r="J605" i="6" s="1"/>
  <c r="D606" i="6" s="1"/>
  <c r="J606" i="6" s="1"/>
  <c r="D607" i="6" s="1"/>
  <c r="J607" i="6" s="1"/>
  <c r="D608" i="6" s="1"/>
  <c r="J608" i="6" s="1"/>
  <c r="D609" i="6" s="1"/>
  <c r="J609" i="6" s="1"/>
  <c r="D610" i="6" s="1"/>
  <c r="J610" i="6" s="1"/>
  <c r="D611" i="6" s="1"/>
  <c r="J611" i="6" s="1"/>
  <c r="D612" i="6" s="1"/>
  <c r="J612" i="6" s="1"/>
  <c r="D613" i="6" s="1"/>
  <c r="J613" i="6" s="1"/>
  <c r="D614" i="6" s="1"/>
  <c r="J614" i="6" s="1"/>
  <c r="D615" i="6" s="1"/>
  <c r="J615" i="6" s="1"/>
  <c r="D616" i="6" s="1"/>
  <c r="J616" i="6" s="1"/>
  <c r="D617" i="6" s="1"/>
  <c r="J617" i="6" s="1"/>
  <c r="D618" i="6" s="1"/>
  <c r="J618" i="6" s="1"/>
  <c r="D619" i="6" s="1"/>
  <c r="J619" i="6" s="1"/>
  <c r="D620" i="6" s="1"/>
  <c r="J620" i="6" s="1"/>
  <c r="D621" i="6" s="1"/>
  <c r="J621" i="6" s="1"/>
  <c r="D622" i="6" s="1"/>
  <c r="J622" i="6" s="1"/>
  <c r="D623" i="6" s="1"/>
  <c r="J623" i="6" s="1"/>
  <c r="D624" i="6" s="1"/>
  <c r="J624" i="6" s="1"/>
  <c r="D625" i="6" s="1"/>
  <c r="J625" i="6" s="1"/>
  <c r="D626" i="6" s="1"/>
  <c r="J626" i="6" s="1"/>
  <c r="D627" i="6" s="1"/>
  <c r="J627" i="6" s="1"/>
  <c r="D628" i="6" s="1"/>
  <c r="J628" i="6" s="1"/>
  <c r="D629" i="6" s="1"/>
  <c r="J629" i="6" s="1"/>
  <c r="D630" i="6" s="1"/>
  <c r="J630" i="6" s="1"/>
  <c r="D631" i="6" s="1"/>
  <c r="J631" i="6" s="1"/>
  <c r="D632" i="6" s="1"/>
  <c r="J632" i="6" s="1"/>
  <c r="D633" i="6" s="1"/>
  <c r="J633" i="6" s="1"/>
  <c r="D634" i="6" s="1"/>
  <c r="J634" i="6" s="1"/>
  <c r="D635" i="6" s="1"/>
  <c r="J635" i="6" s="1"/>
  <c r="D636" i="6" s="1"/>
  <c r="J636" i="6" s="1"/>
  <c r="D637" i="6" s="1"/>
  <c r="J637" i="6" s="1"/>
  <c r="D638" i="6" s="1"/>
  <c r="J638" i="6" s="1"/>
  <c r="D639" i="6" s="1"/>
  <c r="J639" i="6" s="1"/>
  <c r="D640" i="6" s="1"/>
  <c r="J640" i="6" s="1"/>
  <c r="D641" i="6" s="1"/>
  <c r="J641" i="6" s="1"/>
  <c r="D642" i="6" s="1"/>
  <c r="J642" i="6" s="1"/>
  <c r="D643" i="6" s="1"/>
  <c r="J643" i="6" s="1"/>
  <c r="D644" i="6" s="1"/>
  <c r="J644" i="6" s="1"/>
  <c r="D645" i="6" s="1"/>
  <c r="J645" i="6" s="1"/>
  <c r="D646" i="6" s="1"/>
  <c r="J646" i="6" s="1"/>
  <c r="D647" i="6" s="1"/>
  <c r="J647" i="6" s="1"/>
  <c r="D648" i="6" s="1"/>
  <c r="J648" i="6" s="1"/>
  <c r="D649" i="6" s="1"/>
  <c r="J649" i="6" s="1"/>
  <c r="D650" i="6" s="1"/>
  <c r="J650" i="6" s="1"/>
  <c r="D651" i="6" s="1"/>
  <c r="J651" i="6" s="1"/>
  <c r="D652" i="6" s="1"/>
  <c r="J652" i="6" s="1"/>
  <c r="D653" i="6" s="1"/>
  <c r="J653" i="6" s="1"/>
  <c r="D654" i="6" s="1"/>
  <c r="J654" i="6" s="1"/>
  <c r="D655" i="6" s="1"/>
  <c r="J655" i="6" s="1"/>
  <c r="D656" i="6" s="1"/>
  <c r="J656" i="6" s="1"/>
  <c r="D657" i="6" s="1"/>
  <c r="J657" i="6" s="1"/>
  <c r="D658" i="6" s="1"/>
  <c r="J658" i="6" s="1"/>
  <c r="D659" i="6" s="1"/>
  <c r="J659" i="6" s="1"/>
  <c r="D660" i="6" s="1"/>
  <c r="J660" i="6" s="1"/>
  <c r="D661" i="6" s="1"/>
  <c r="J661" i="6" s="1"/>
  <c r="D662" i="6" s="1"/>
  <c r="J662" i="6" s="1"/>
  <c r="D663" i="6" s="1"/>
  <c r="J663" i="6" s="1"/>
  <c r="D664" i="6" s="1"/>
  <c r="J664" i="6" s="1"/>
  <c r="D665" i="6" s="1"/>
  <c r="J665" i="6" s="1"/>
  <c r="D666" i="6" s="1"/>
  <c r="J666" i="6" s="1"/>
  <c r="D667" i="6" s="1"/>
  <c r="J667" i="6" s="1"/>
  <c r="D668" i="6" s="1"/>
  <c r="J668" i="6" s="1"/>
  <c r="D669" i="6" s="1"/>
  <c r="J669" i="6" s="1"/>
  <c r="D670" i="6" s="1"/>
  <c r="J670" i="6" s="1"/>
  <c r="D671" i="6" s="1"/>
  <c r="J671" i="6" s="1"/>
  <c r="D672" i="6" s="1"/>
  <c r="J672" i="6" s="1"/>
  <c r="D673" i="6" s="1"/>
  <c r="J673" i="6" s="1"/>
  <c r="D674" i="6" s="1"/>
  <c r="J674" i="6" s="1"/>
  <c r="D675" i="6" s="1"/>
  <c r="J675" i="6" s="1"/>
  <c r="D676" i="6" s="1"/>
  <c r="J676" i="6" s="1"/>
  <c r="D677" i="6" s="1"/>
  <c r="J677" i="6" s="1"/>
  <c r="D678" i="6" s="1"/>
  <c r="J678" i="6" s="1"/>
  <c r="D679" i="6" s="1"/>
  <c r="J679" i="6" s="1"/>
  <c r="D680" i="6" s="1"/>
  <c r="J680" i="6" s="1"/>
  <c r="D681" i="6" s="1"/>
  <c r="J681" i="6" s="1"/>
  <c r="D682" i="6" s="1"/>
  <c r="J682" i="6" s="1"/>
  <c r="D683" i="6" s="1"/>
  <c r="J683" i="6" s="1"/>
  <c r="D684" i="6" s="1"/>
  <c r="J684" i="6" s="1"/>
  <c r="D685" i="6" s="1"/>
  <c r="J685" i="6" s="1"/>
  <c r="D686" i="6" s="1"/>
  <c r="J686" i="6" s="1"/>
  <c r="D687" i="6" s="1"/>
  <c r="J687" i="6" s="1"/>
  <c r="D688" i="6" s="1"/>
  <c r="J688" i="6" s="1"/>
  <c r="D689" i="6" s="1"/>
  <c r="J689" i="6" s="1"/>
  <c r="D690" i="6" s="1"/>
  <c r="J690" i="6" s="1"/>
  <c r="D691" i="6" s="1"/>
  <c r="J691" i="6" s="1"/>
  <c r="D692" i="6" s="1"/>
  <c r="J692" i="6" s="1"/>
  <c r="D693" i="6" s="1"/>
  <c r="J693" i="6" s="1"/>
  <c r="D694" i="6" s="1"/>
  <c r="J694" i="6" s="1"/>
  <c r="D695" i="6" s="1"/>
  <c r="J695" i="6" s="1"/>
  <c r="D696" i="6" s="1"/>
  <c r="J696" i="6" s="1"/>
  <c r="D697" i="6" s="1"/>
  <c r="J697" i="6" s="1"/>
  <c r="D698" i="6" s="1"/>
  <c r="J698" i="6" s="1"/>
  <c r="D699" i="6" s="1"/>
  <c r="J699" i="6" s="1"/>
  <c r="D700" i="6" s="1"/>
  <c r="J700" i="6" s="1"/>
  <c r="D701" i="6" s="1"/>
  <c r="J701" i="6" s="1"/>
  <c r="D702" i="6" s="1"/>
  <c r="J702" i="6" s="1"/>
  <c r="D703" i="6" s="1"/>
  <c r="J703" i="6" s="1"/>
  <c r="D704" i="6" s="1"/>
  <c r="J704" i="6" s="1"/>
  <c r="D705" i="6" s="1"/>
  <c r="J705" i="6" s="1"/>
  <c r="D706" i="6" s="1"/>
  <c r="J706" i="6" s="1"/>
  <c r="D707" i="6" s="1"/>
  <c r="J707" i="6" s="1"/>
  <c r="D708" i="6" s="1"/>
  <c r="J708" i="6" s="1"/>
  <c r="D709" i="6" s="1"/>
  <c r="J709" i="6" s="1"/>
  <c r="D710" i="6" s="1"/>
  <c r="J710" i="6" s="1"/>
  <c r="D711" i="6" s="1"/>
  <c r="J711" i="6" s="1"/>
  <c r="D712" i="6" s="1"/>
  <c r="J712" i="6" s="1"/>
  <c r="D713" i="6" s="1"/>
  <c r="J713" i="6" s="1"/>
  <c r="D714" i="6" s="1"/>
  <c r="J714" i="6" s="1"/>
  <c r="D715" i="6" s="1"/>
  <c r="J715" i="6" s="1"/>
  <c r="D716" i="6" s="1"/>
  <c r="J716" i="6" s="1"/>
  <c r="D717" i="6" s="1"/>
  <c r="J717" i="6" s="1"/>
  <c r="D718" i="6" s="1"/>
  <c r="J718" i="6" s="1"/>
  <c r="D719" i="6" s="1"/>
  <c r="J719" i="6" s="1"/>
  <c r="D720" i="6" s="1"/>
  <c r="J720" i="6" s="1"/>
  <c r="D721" i="6" s="1"/>
  <c r="J721" i="6" s="1"/>
  <c r="D722" i="6" s="1"/>
  <c r="J722" i="6" s="1"/>
  <c r="D723" i="6" s="1"/>
  <c r="J723" i="6" s="1"/>
  <c r="D724" i="6" s="1"/>
  <c r="J724" i="6" s="1"/>
  <c r="D725" i="6" s="1"/>
  <c r="J725" i="6" s="1"/>
  <c r="D726" i="6" s="1"/>
  <c r="J726" i="6" s="1"/>
  <c r="D727" i="6" s="1"/>
  <c r="J727" i="6" s="1"/>
  <c r="D728" i="6" s="1"/>
  <c r="J728" i="6" s="1"/>
  <c r="D729" i="6" s="1"/>
  <c r="J729" i="6" s="1"/>
  <c r="D730" i="6" s="1"/>
  <c r="J730" i="6" s="1"/>
  <c r="D731" i="6" s="1"/>
  <c r="J731" i="6" s="1"/>
  <c r="D732" i="6" s="1"/>
  <c r="J732" i="6" s="1"/>
  <c r="D733" i="6" s="1"/>
  <c r="J733" i="6" s="1"/>
  <c r="D734" i="6" s="1"/>
  <c r="J734" i="6" s="1"/>
  <c r="D735" i="6" s="1"/>
  <c r="J735" i="6" s="1"/>
  <c r="D736" i="6" s="1"/>
  <c r="J736" i="6" s="1"/>
  <c r="D737" i="6" s="1"/>
  <c r="J737" i="6" s="1"/>
  <c r="D738" i="6" s="1"/>
  <c r="J738" i="6" s="1"/>
  <c r="D739" i="6" s="1"/>
  <c r="J739" i="6" s="1"/>
  <c r="D740" i="6" s="1"/>
  <c r="J740" i="6" s="1"/>
  <c r="D741" i="6" s="1"/>
  <c r="J741" i="6" s="1"/>
  <c r="D742" i="6" s="1"/>
  <c r="J742" i="6" s="1"/>
  <c r="D743" i="6" s="1"/>
  <c r="J743" i="6" s="1"/>
  <c r="D744" i="6" s="1"/>
  <c r="J744" i="6" s="1"/>
  <c r="D745" i="6" s="1"/>
  <c r="J745" i="6" s="1"/>
  <c r="D746" i="6" s="1"/>
  <c r="J746" i="6" s="1"/>
  <c r="D747" i="6" s="1"/>
  <c r="J747" i="6" s="1"/>
  <c r="D748" i="6" s="1"/>
  <c r="J748" i="6" s="1"/>
  <c r="D749" i="6" s="1"/>
  <c r="J749" i="6" s="1"/>
  <c r="D750" i="6" s="1"/>
  <c r="J750" i="6" s="1"/>
  <c r="D751" i="6" s="1"/>
  <c r="J751" i="6" s="1"/>
  <c r="D752" i="6" s="1"/>
  <c r="J752" i="6" s="1"/>
  <c r="D753" i="6" s="1"/>
  <c r="J753" i="6" s="1"/>
  <c r="D754" i="6" s="1"/>
  <c r="J754" i="6" s="1"/>
  <c r="D755" i="6" s="1"/>
  <c r="J755" i="6" s="1"/>
  <c r="D756" i="6" s="1"/>
  <c r="J756" i="6" s="1"/>
  <c r="D757" i="6" s="1"/>
  <c r="J757" i="6" s="1"/>
  <c r="D758" i="6" s="1"/>
  <c r="J758" i="6" s="1"/>
  <c r="D759" i="6" s="1"/>
  <c r="J759" i="6" s="1"/>
  <c r="D760" i="6" s="1"/>
  <c r="J760" i="6" s="1"/>
  <c r="D761" i="6" s="1"/>
  <c r="J761" i="6" s="1"/>
  <c r="D762" i="6" s="1"/>
  <c r="J762" i="6" s="1"/>
  <c r="D763" i="6" s="1"/>
  <c r="J763" i="6" s="1"/>
  <c r="D764" i="6" s="1"/>
  <c r="J764" i="6" s="1"/>
  <c r="D765" i="6" s="1"/>
  <c r="J765" i="6" s="1"/>
  <c r="D766" i="6" s="1"/>
  <c r="J766" i="6" s="1"/>
  <c r="D767" i="6" s="1"/>
  <c r="J767" i="6" s="1"/>
  <c r="D768" i="6" s="1"/>
  <c r="J768" i="6" s="1"/>
  <c r="D769" i="6" s="1"/>
  <c r="J769" i="6" s="1"/>
  <c r="D770" i="6" s="1"/>
  <c r="J770" i="6" s="1"/>
  <c r="D771" i="6" s="1"/>
  <c r="J771" i="6" s="1"/>
  <c r="D772" i="6" s="1"/>
  <c r="J772" i="6" s="1"/>
  <c r="D773" i="6" s="1"/>
  <c r="J773" i="6" s="1"/>
  <c r="D774" i="6" s="1"/>
  <c r="J774" i="6" s="1"/>
  <c r="D775" i="6" s="1"/>
  <c r="J775" i="6" s="1"/>
  <c r="D776" i="6" s="1"/>
  <c r="J776" i="6" s="1"/>
  <c r="D777" i="6" s="1"/>
  <c r="J777" i="6" s="1"/>
  <c r="D778" i="6" s="1"/>
  <c r="J778" i="6" s="1"/>
  <c r="D779" i="6" s="1"/>
  <c r="J779" i="6" s="1"/>
  <c r="D780" i="6" s="1"/>
  <c r="J780" i="6" s="1"/>
  <c r="D781" i="6" s="1"/>
  <c r="J781" i="6" s="1"/>
  <c r="D782" i="6" s="1"/>
  <c r="J782" i="6" s="1"/>
  <c r="D783" i="6" s="1"/>
  <c r="J783" i="6" s="1"/>
  <c r="D784" i="6" s="1"/>
  <c r="J784" i="6" s="1"/>
  <c r="D785" i="6" s="1"/>
  <c r="J785" i="6" s="1"/>
  <c r="D786" i="6" s="1"/>
  <c r="J786" i="6" s="1"/>
  <c r="D787" i="6" s="1"/>
  <c r="J787" i="6" s="1"/>
  <c r="D788" i="6" s="1"/>
  <c r="J788" i="6" s="1"/>
  <c r="D789" i="6" s="1"/>
  <c r="J789" i="6" s="1"/>
  <c r="D790" i="6" s="1"/>
  <c r="J790" i="6" s="1"/>
  <c r="D791" i="6" s="1"/>
  <c r="J791" i="6" s="1"/>
  <c r="D792" i="6" s="1"/>
  <c r="J792" i="6" s="1"/>
  <c r="D793" i="6" s="1"/>
  <c r="J793" i="6" s="1"/>
  <c r="D794" i="6" s="1"/>
  <c r="J794" i="6" s="1"/>
  <c r="D795" i="6" s="1"/>
  <c r="J795" i="6" s="1"/>
  <c r="D796" i="6" s="1"/>
  <c r="J796" i="6" s="1"/>
  <c r="D797" i="6" s="1"/>
  <c r="J797" i="6" s="1"/>
  <c r="D798" i="6" s="1"/>
  <c r="J798" i="6" s="1"/>
  <c r="D799" i="6" s="1"/>
  <c r="J799" i="6" s="1"/>
  <c r="D800" i="6" s="1"/>
  <c r="J800" i="6" s="1"/>
  <c r="D801" i="6" s="1"/>
  <c r="J801" i="6" s="1"/>
  <c r="D802" i="6" s="1"/>
  <c r="J802" i="6" s="1"/>
  <c r="D803" i="6" s="1"/>
  <c r="J803" i="6" s="1"/>
  <c r="D804" i="6" s="1"/>
  <c r="J804" i="6" s="1"/>
  <c r="D805" i="6" s="1"/>
  <c r="J805" i="6" s="1"/>
  <c r="D806" i="6" s="1"/>
  <c r="J806" i="6" s="1"/>
  <c r="D807" i="6" s="1"/>
  <c r="J807" i="6" s="1"/>
  <c r="D808" i="6" s="1"/>
  <c r="J808" i="6" s="1"/>
  <c r="D809" i="6" s="1"/>
  <c r="J809" i="6" s="1"/>
  <c r="D810" i="6" s="1"/>
  <c r="J810" i="6" s="1"/>
  <c r="D811" i="6" s="1"/>
  <c r="J811" i="6" s="1"/>
  <c r="D812" i="6" s="1"/>
  <c r="J812" i="6" s="1"/>
  <c r="D813" i="6" s="1"/>
  <c r="J813" i="6" s="1"/>
  <c r="D814" i="6" s="1"/>
  <c r="J814" i="6" s="1"/>
  <c r="D815" i="6" s="1"/>
  <c r="J815" i="6" s="1"/>
  <c r="D816" i="6" s="1"/>
  <c r="J816" i="6" s="1"/>
  <c r="D817" i="6" s="1"/>
  <c r="J817" i="6" s="1"/>
  <c r="D818" i="6" s="1"/>
  <c r="J818" i="6" s="1"/>
  <c r="D819" i="6" s="1"/>
  <c r="J819" i="6" s="1"/>
  <c r="D820" i="6" s="1"/>
  <c r="J820" i="6" s="1"/>
  <c r="D821" i="6" s="1"/>
  <c r="J821" i="6" s="1"/>
  <c r="D822" i="6" s="1"/>
  <c r="J822" i="6" s="1"/>
  <c r="D823" i="6" s="1"/>
  <c r="J823" i="6" s="1"/>
  <c r="D824" i="6" s="1"/>
  <c r="J824" i="6" s="1"/>
  <c r="D825" i="6" s="1"/>
  <c r="J825" i="6" s="1"/>
  <c r="D826" i="6" s="1"/>
  <c r="J826" i="6" s="1"/>
  <c r="D827" i="6" s="1"/>
  <c r="J827" i="6" s="1"/>
  <c r="D828" i="6" s="1"/>
  <c r="J828" i="6" s="1"/>
  <c r="D829" i="6" s="1"/>
  <c r="J829" i="6" s="1"/>
  <c r="D830" i="6" s="1"/>
  <c r="J830" i="6" s="1"/>
  <c r="D831" i="6" s="1"/>
  <c r="J831" i="6" s="1"/>
  <c r="D832" i="6" s="1"/>
  <c r="J832" i="6" s="1"/>
  <c r="D833" i="6" s="1"/>
  <c r="J833" i="6" s="1"/>
  <c r="D834" i="6" s="1"/>
  <c r="J834" i="6" s="1"/>
  <c r="D835" i="6" s="1"/>
  <c r="J835" i="6" s="1"/>
  <c r="D836" i="6" s="1"/>
  <c r="J836" i="6" s="1"/>
  <c r="D837" i="6" s="1"/>
  <c r="J837" i="6" s="1"/>
  <c r="D838" i="6" s="1"/>
  <c r="J838" i="6" s="1"/>
  <c r="D839" i="6" s="1"/>
  <c r="J839" i="6" s="1"/>
  <c r="D840" i="6" s="1"/>
  <c r="J840" i="6" s="1"/>
  <c r="D841" i="6" s="1"/>
  <c r="J841" i="6" s="1"/>
  <c r="D842" i="6" s="1"/>
  <c r="J842" i="6" s="1"/>
  <c r="D843" i="6" s="1"/>
  <c r="J843" i="6" s="1"/>
  <c r="D844" i="6" s="1"/>
  <c r="J844" i="6" s="1"/>
  <c r="D845" i="6" s="1"/>
  <c r="J845" i="6" s="1"/>
  <c r="D846" i="6" s="1"/>
  <c r="J846" i="6" s="1"/>
  <c r="D847" i="6" s="1"/>
  <c r="J847" i="6" s="1"/>
  <c r="D848" i="6" s="1"/>
  <c r="J848" i="6" s="1"/>
  <c r="D849" i="6" s="1"/>
  <c r="J849" i="6" s="1"/>
  <c r="D850" i="6" s="1"/>
  <c r="J850" i="6" s="1"/>
  <c r="D851" i="6" s="1"/>
  <c r="J851" i="6" s="1"/>
  <c r="D852" i="6" s="1"/>
  <c r="J852" i="6" s="1"/>
  <c r="D853" i="6" s="1"/>
  <c r="J853" i="6" s="1"/>
  <c r="D854" i="6" s="1"/>
  <c r="J854" i="6" s="1"/>
  <c r="D855" i="6" s="1"/>
  <c r="J855" i="6" s="1"/>
  <c r="D856" i="6" s="1"/>
  <c r="J856" i="6" s="1"/>
  <c r="D857" i="6" s="1"/>
  <c r="J857" i="6" s="1"/>
  <c r="D858" i="6" s="1"/>
  <c r="J858" i="6" s="1"/>
  <c r="D859" i="6" s="1"/>
  <c r="J859" i="6" s="1"/>
  <c r="D860" i="6" s="1"/>
  <c r="J860" i="6" s="1"/>
  <c r="D861" i="6" s="1"/>
  <c r="J861" i="6" s="1"/>
  <c r="D862" i="6" s="1"/>
  <c r="J862" i="6" s="1"/>
  <c r="D863" i="6" s="1"/>
  <c r="J863" i="6" s="1"/>
  <c r="D864" i="6" s="1"/>
  <c r="J864" i="6" s="1"/>
  <c r="D865" i="6" s="1"/>
  <c r="J865" i="6" s="1"/>
  <c r="D866" i="6" s="1"/>
  <c r="J866" i="6" s="1"/>
  <c r="D867" i="6" s="1"/>
  <c r="J867" i="6" s="1"/>
  <c r="D868" i="6" s="1"/>
  <c r="J868" i="6" s="1"/>
  <c r="K144" i="6"/>
  <c r="M144" i="6" s="1"/>
  <c r="D491" i="7"/>
  <c r="J491" i="7" s="1"/>
  <c r="D492" i="7" s="1"/>
  <c r="J492" i="7" s="1"/>
  <c r="D493" i="7" s="1"/>
  <c r="J493" i="7" s="1"/>
  <c r="D494" i="7" s="1"/>
  <c r="J494" i="7" s="1"/>
  <c r="D495" i="7" s="1"/>
  <c r="J495" i="7" s="1"/>
  <c r="D354" i="3"/>
  <c r="J354" i="3" s="1"/>
  <c r="M353" i="3"/>
  <c r="D140" i="6"/>
  <c r="J140" i="6" s="1"/>
  <c r="K139" i="6"/>
  <c r="K140" i="6" s="1"/>
  <c r="K141" i="6" s="1"/>
  <c r="M362" i="3"/>
  <c r="K363" i="3"/>
  <c r="D365" i="3"/>
  <c r="J365" i="3" s="1"/>
  <c r="D854" i="2"/>
  <c r="J854" i="2" s="1"/>
  <c r="K853" i="2"/>
  <c r="K854" i="2" s="1"/>
  <c r="M854" i="2" l="1"/>
  <c r="K852" i="2"/>
  <c r="M852" i="2" s="1"/>
  <c r="M139" i="6"/>
  <c r="K491" i="7"/>
  <c r="D355" i="3"/>
  <c r="J355" i="3" s="1"/>
  <c r="M354" i="3"/>
  <c r="D141" i="6"/>
  <c r="J141" i="6" s="1"/>
  <c r="M141" i="6" s="1"/>
  <c r="M140" i="6"/>
  <c r="D366" i="3"/>
  <c r="J366" i="3" s="1"/>
  <c r="J367" i="3" s="1"/>
  <c r="K364" i="3"/>
  <c r="K855" i="2"/>
  <c r="K856" i="2" s="1"/>
  <c r="K857" i="2" s="1"/>
  <c r="K858" i="2" s="1"/>
  <c r="K859" i="2" s="1"/>
  <c r="K860" i="2" s="1"/>
  <c r="D496" i="7"/>
  <c r="J496" i="7" s="1"/>
  <c r="K861" i="2" l="1"/>
  <c r="M491" i="7"/>
  <c r="K492" i="7"/>
  <c r="K367" i="3"/>
  <c r="D356" i="3"/>
  <c r="J356" i="3" s="1"/>
  <c r="M355" i="3"/>
  <c r="K365" i="3"/>
  <c r="M364" i="3"/>
  <c r="D497" i="7"/>
  <c r="J497" i="7" s="1"/>
  <c r="M492" i="7" l="1"/>
  <c r="K493" i="7"/>
  <c r="D357" i="3"/>
  <c r="J357" i="3" s="1"/>
  <c r="M356" i="3"/>
  <c r="M365" i="3"/>
  <c r="K366" i="3" s="1"/>
  <c r="D498" i="7"/>
  <c r="J498" i="7" s="1"/>
  <c r="K494" i="7" l="1"/>
  <c r="M493" i="7"/>
  <c r="D358" i="3"/>
  <c r="J358" i="3" s="1"/>
  <c r="M358" i="3" s="1"/>
  <c r="M357" i="3"/>
  <c r="D499" i="7"/>
  <c r="J499" i="7" s="1"/>
  <c r="M494" i="7" l="1"/>
  <c r="K495" i="7"/>
  <c r="D500" i="7"/>
  <c r="J500" i="7" s="1"/>
  <c r="K496" i="7" l="1"/>
  <c r="M495" i="7"/>
  <c r="D501" i="7"/>
  <c r="J501" i="7" s="1"/>
  <c r="M496" i="7" l="1"/>
  <c r="K497" i="7" s="1"/>
  <c r="M497" i="7" s="1"/>
  <c r="D502" i="7"/>
  <c r="J502" i="7" s="1"/>
  <c r="K498" i="7" l="1"/>
  <c r="D503" i="7"/>
  <c r="J503" i="7" s="1"/>
  <c r="K499" i="7" l="1"/>
  <c r="M498" i="7"/>
  <c r="D504" i="7"/>
  <c r="J504" i="7" s="1"/>
  <c r="M499" i="7" l="1"/>
  <c r="K500" i="7" s="1"/>
  <c r="M500" i="7" s="1"/>
  <c r="D505" i="7"/>
  <c r="J505" i="7" s="1"/>
  <c r="K501" i="7" l="1"/>
  <c r="D506" i="7"/>
  <c r="J506" i="7" s="1"/>
  <c r="M501" i="7" l="1"/>
  <c r="K502" i="7"/>
  <c r="D507" i="7"/>
  <c r="J507" i="7" s="1"/>
  <c r="K503" i="7" l="1"/>
  <c r="M502" i="7"/>
  <c r="D508" i="7"/>
  <c r="J508" i="7" s="1"/>
  <c r="M503" i="7" l="1"/>
  <c r="K504" i="7" s="1"/>
  <c r="M504" i="7" s="1"/>
  <c r="D509" i="7"/>
  <c r="J509" i="7" s="1"/>
  <c r="K505" i="7" l="1"/>
  <c r="D510" i="7"/>
  <c r="J510" i="7" s="1"/>
  <c r="M505" i="7" l="1"/>
  <c r="K506" i="7" s="1"/>
  <c r="M506" i="7" s="1"/>
  <c r="D511" i="7"/>
  <c r="J511" i="7" s="1"/>
  <c r="D309" i="4"/>
  <c r="J309" i="4"/>
  <c r="J775" i="1"/>
  <c r="D776" i="1" s="1"/>
  <c r="J776" i="1" s="1"/>
  <c r="K507" i="7" l="1"/>
  <c r="D310" i="4"/>
  <c r="J310" i="4" s="1"/>
  <c r="D311" i="4" s="1"/>
  <c r="J311" i="4" s="1"/>
  <c r="K309" i="4"/>
  <c r="K310" i="4" s="1"/>
  <c r="M310" i="4" s="1"/>
  <c r="D777" i="1"/>
  <c r="J777" i="1" s="1"/>
  <c r="K508" i="7" l="1"/>
  <c r="M507" i="7"/>
  <c r="D312" i="4"/>
  <c r="J312" i="4" s="1"/>
  <c r="D313" i="4" s="1"/>
  <c r="J313" i="4" s="1"/>
  <c r="K311" i="4"/>
  <c r="K312" i="4" s="1"/>
  <c r="M312" i="4" s="1"/>
  <c r="D778" i="1"/>
  <c r="J778" i="1" s="1"/>
  <c r="K509" i="7" l="1"/>
  <c r="M508" i="7"/>
  <c r="J314" i="4"/>
  <c r="K313" i="4"/>
  <c r="D779" i="1"/>
  <c r="J779" i="1" s="1"/>
  <c r="D780" i="1" s="1"/>
  <c r="J780" i="1" s="1"/>
  <c r="M509" i="7" l="1"/>
  <c r="K510" i="7" s="1"/>
  <c r="M510" i="7" s="1"/>
  <c r="J315" i="4"/>
  <c r="K314" i="4"/>
  <c r="D781" i="1"/>
  <c r="J781" i="1" s="1"/>
  <c r="J512" i="7"/>
  <c r="D513" i="7" l="1"/>
  <c r="J513" i="7" s="1"/>
  <c r="K512" i="7"/>
  <c r="K511" i="7"/>
  <c r="M511" i="7" s="1"/>
  <c r="D316" i="4"/>
  <c r="J316" i="4" s="1"/>
  <c r="K315" i="4"/>
  <c r="K316" i="4" s="1"/>
  <c r="D782" i="1"/>
  <c r="J782" i="1" s="1"/>
  <c r="D783" i="1" s="1"/>
  <c r="J783" i="1" s="1"/>
  <c r="D784" i="1" s="1"/>
  <c r="J784" i="1" s="1"/>
  <c r="D785" i="1" l="1"/>
  <c r="J785" i="1" s="1"/>
  <c r="D786" i="1" s="1"/>
  <c r="J786" i="1" s="1"/>
  <c r="D514" i="7"/>
  <c r="J514" i="7" s="1"/>
  <c r="D515" i="7" s="1"/>
  <c r="J515" i="7" s="1"/>
  <c r="K513" i="7"/>
  <c r="K514" i="7" s="1"/>
  <c r="J317" i="4"/>
  <c r="M316" i="4"/>
  <c r="M513" i="7" l="1"/>
  <c r="D787" i="1"/>
  <c r="J787" i="1" s="1"/>
  <c r="D788" i="1" s="1"/>
  <c r="J788" i="1" s="1"/>
  <c r="M514" i="7"/>
  <c r="K515" i="7"/>
  <c r="K516" i="7" s="1"/>
  <c r="K517" i="7" s="1"/>
  <c r="K518" i="7" s="1"/>
  <c r="D516" i="7"/>
  <c r="J516" i="7" s="1"/>
  <c r="D318" i="4"/>
  <c r="J318" i="4" s="1"/>
  <c r="K317" i="4"/>
  <c r="K318" i="4" s="1"/>
  <c r="K319" i="4" s="1"/>
  <c r="D789" i="1" l="1"/>
  <c r="J789" i="1" s="1"/>
  <c r="D790" i="1" s="1"/>
  <c r="J790" i="1" s="1"/>
  <c r="M515" i="7"/>
  <c r="D517" i="7"/>
  <c r="J517" i="7" s="1"/>
  <c r="M516" i="7"/>
  <c r="M318" i="4"/>
  <c r="D319" i="4"/>
  <c r="J319" i="4" s="1"/>
  <c r="D320" i="4" s="1"/>
  <c r="J320" i="4" s="1"/>
  <c r="D321" i="4" s="1"/>
  <c r="J321" i="4" s="1"/>
  <c r="D322" i="4" s="1"/>
  <c r="J322" i="4" s="1"/>
  <c r="D323" i="4" s="1"/>
  <c r="J323" i="4" s="1"/>
  <c r="D324" i="4" s="1"/>
  <c r="J324" i="4" s="1"/>
  <c r="D325" i="4" s="1"/>
  <c r="J325" i="4" s="1"/>
  <c r="D326" i="4" s="1"/>
  <c r="J326" i="4" s="1"/>
  <c r="D327" i="4" s="1"/>
  <c r="J327" i="4" s="1"/>
  <c r="D328" i="4" s="1"/>
  <c r="J328" i="4" s="1"/>
  <c r="D329" i="4" s="1"/>
  <c r="J329" i="4" s="1"/>
  <c r="D330" i="4" s="1"/>
  <c r="J330" i="4" s="1"/>
  <c r="D331" i="4" s="1"/>
  <c r="J331" i="4" s="1"/>
  <c r="D332" i="4" s="1"/>
  <c r="J332" i="4" s="1"/>
  <c r="D333" i="4" s="1"/>
  <c r="J333" i="4" s="1"/>
  <c r="D334" i="4" s="1"/>
  <c r="J334" i="4" s="1"/>
  <c r="D335" i="4" s="1"/>
  <c r="J335" i="4" s="1"/>
  <c r="D336" i="4" s="1"/>
  <c r="J336" i="4" s="1"/>
  <c r="D337" i="4" s="1"/>
  <c r="J337" i="4" s="1"/>
  <c r="D338" i="4" s="1"/>
  <c r="J338" i="4" s="1"/>
  <c r="D339" i="4" s="1"/>
  <c r="J339" i="4" s="1"/>
  <c r="D340" i="4" s="1"/>
  <c r="J340" i="4" s="1"/>
  <c r="D341" i="4" s="1"/>
  <c r="J341" i="4" s="1"/>
  <c r="D342" i="4" s="1"/>
  <c r="J342" i="4" s="1"/>
  <c r="D343" i="4" s="1"/>
  <c r="J343" i="4" s="1"/>
  <c r="D344" i="4" s="1"/>
  <c r="J344" i="4" s="1"/>
  <c r="D345" i="4" s="1"/>
  <c r="J345" i="4" s="1"/>
  <c r="D346" i="4" s="1"/>
  <c r="J346" i="4" s="1"/>
  <c r="D347" i="4" s="1"/>
  <c r="J347" i="4" s="1"/>
  <c r="D348" i="4" s="1"/>
  <c r="J348" i="4" s="1"/>
  <c r="D349" i="4" s="1"/>
  <c r="J349" i="4" s="1"/>
  <c r="D350" i="4" s="1"/>
  <c r="J350" i="4" s="1"/>
  <c r="D351" i="4" s="1"/>
  <c r="J351" i="4" s="1"/>
  <c r="D352" i="4" s="1"/>
  <c r="J352" i="4" s="1"/>
  <c r="D353" i="4" s="1"/>
  <c r="J353" i="4" s="1"/>
  <c r="D354" i="4" s="1"/>
  <c r="J354" i="4" s="1"/>
  <c r="D355" i="4" s="1"/>
  <c r="J355" i="4" s="1"/>
  <c r="D356" i="4" s="1"/>
  <c r="J356" i="4" s="1"/>
  <c r="D357" i="4" s="1"/>
  <c r="J357" i="4" s="1"/>
  <c r="D358" i="4" s="1"/>
  <c r="J358" i="4" s="1"/>
  <c r="D359" i="4" s="1"/>
  <c r="J359" i="4" s="1"/>
  <c r="D360" i="4" s="1"/>
  <c r="J360" i="4" s="1"/>
  <c r="D361" i="4" s="1"/>
  <c r="J361" i="4" s="1"/>
  <c r="D362" i="4" s="1"/>
  <c r="J362" i="4" s="1"/>
  <c r="D363" i="4" s="1"/>
  <c r="J363" i="4" s="1"/>
  <c r="D364" i="4" s="1"/>
  <c r="J364" i="4" s="1"/>
  <c r="D365" i="4" s="1"/>
  <c r="J365" i="4" s="1"/>
  <c r="D366" i="4" s="1"/>
  <c r="J366" i="4" s="1"/>
  <c r="D367" i="4" s="1"/>
  <c r="J367" i="4" s="1"/>
  <c r="D368" i="4" s="1"/>
  <c r="J368" i="4" s="1"/>
  <c r="D369" i="4" s="1"/>
  <c r="J369" i="4" s="1"/>
  <c r="D370" i="4" s="1"/>
  <c r="J370" i="4" s="1"/>
  <c r="D371" i="4" s="1"/>
  <c r="J371" i="4" s="1"/>
  <c r="D372" i="4" s="1"/>
  <c r="J372" i="4" s="1"/>
  <c r="D373" i="4" s="1"/>
  <c r="J373" i="4" s="1"/>
  <c r="D374" i="4" s="1"/>
  <c r="J374" i="4" s="1"/>
  <c r="D375" i="4" s="1"/>
  <c r="J375" i="4" s="1"/>
  <c r="D376" i="4" s="1"/>
  <c r="J376" i="4" s="1"/>
  <c r="D377" i="4" s="1"/>
  <c r="J377" i="4" s="1"/>
  <c r="D378" i="4" s="1"/>
  <c r="J378" i="4" s="1"/>
  <c r="D379" i="4" s="1"/>
  <c r="J379" i="4" s="1"/>
  <c r="D380" i="4" s="1"/>
  <c r="J380" i="4" s="1"/>
  <c r="D381" i="4" s="1"/>
  <c r="J381" i="4" s="1"/>
  <c r="D382" i="4" s="1"/>
  <c r="J382" i="4" s="1"/>
  <c r="D383" i="4" s="1"/>
  <c r="J383" i="4" s="1"/>
  <c r="D384" i="4" s="1"/>
  <c r="J384" i="4" s="1"/>
  <c r="D385" i="4" s="1"/>
  <c r="J385" i="4" s="1"/>
  <c r="D386" i="4" s="1"/>
  <c r="J386" i="4" s="1"/>
  <c r="D387" i="4" s="1"/>
  <c r="J387" i="4" s="1"/>
  <c r="D388" i="4" s="1"/>
  <c r="J388" i="4" s="1"/>
  <c r="D389" i="4" s="1"/>
  <c r="J389" i="4" s="1"/>
  <c r="D390" i="4" s="1"/>
  <c r="J390" i="4" s="1"/>
  <c r="D391" i="4" s="1"/>
  <c r="J391" i="4" s="1"/>
  <c r="D392" i="4" s="1"/>
  <c r="J392" i="4" s="1"/>
  <c r="D393" i="4" s="1"/>
  <c r="J393" i="4" s="1"/>
  <c r="D394" i="4" s="1"/>
  <c r="J394" i="4" s="1"/>
  <c r="D395" i="4" s="1"/>
  <c r="J395" i="4" s="1"/>
  <c r="D396" i="4" s="1"/>
  <c r="J396" i="4" s="1"/>
  <c r="D397" i="4" s="1"/>
  <c r="J397" i="4" s="1"/>
  <c r="D398" i="4" s="1"/>
  <c r="J398" i="4" s="1"/>
  <c r="D399" i="4" s="1"/>
  <c r="J399" i="4" s="1"/>
  <c r="D400" i="4" s="1"/>
  <c r="J400" i="4" s="1"/>
  <c r="D401" i="4" s="1"/>
  <c r="J401" i="4" s="1"/>
  <c r="D402" i="4" s="1"/>
  <c r="J402" i="4" s="1"/>
  <c r="D403" i="4" s="1"/>
  <c r="J403" i="4" s="1"/>
  <c r="D404" i="4" s="1"/>
  <c r="J404" i="4" s="1"/>
  <c r="D405" i="4" s="1"/>
  <c r="J405" i="4" s="1"/>
  <c r="D406" i="4" s="1"/>
  <c r="J406" i="4" s="1"/>
  <c r="D407" i="4" s="1"/>
  <c r="J407" i="4" s="1"/>
  <c r="D408" i="4" s="1"/>
  <c r="J408" i="4" s="1"/>
  <c r="D409" i="4" s="1"/>
  <c r="J409" i="4" s="1"/>
  <c r="D410" i="4" s="1"/>
  <c r="J410" i="4" s="1"/>
  <c r="D411" i="4" s="1"/>
  <c r="J411" i="4" s="1"/>
  <c r="D412" i="4" s="1"/>
  <c r="J412" i="4" s="1"/>
  <c r="D413" i="4" s="1"/>
  <c r="J413" i="4" s="1"/>
  <c r="D414" i="4" s="1"/>
  <c r="J414" i="4" s="1"/>
  <c r="D415" i="4" s="1"/>
  <c r="J415" i="4" s="1"/>
  <c r="D416" i="4" s="1"/>
  <c r="J416" i="4" s="1"/>
  <c r="D417" i="4" s="1"/>
  <c r="J417" i="4" s="1"/>
  <c r="D418" i="4" s="1"/>
  <c r="J418" i="4" s="1"/>
  <c r="D419" i="4" s="1"/>
  <c r="J419" i="4" s="1"/>
  <c r="D420" i="4" s="1"/>
  <c r="J420" i="4" s="1"/>
  <c r="D421" i="4" s="1"/>
  <c r="J421" i="4" s="1"/>
  <c r="D422" i="4" s="1"/>
  <c r="J422" i="4" s="1"/>
  <c r="D423" i="4" s="1"/>
  <c r="J423" i="4" s="1"/>
  <c r="D424" i="4" s="1"/>
  <c r="J424" i="4" s="1"/>
  <c r="D425" i="4" s="1"/>
  <c r="J425" i="4" s="1"/>
  <c r="D426" i="4" s="1"/>
  <c r="J426" i="4" s="1"/>
  <c r="D427" i="4" s="1"/>
  <c r="J427" i="4" s="1"/>
  <c r="D428" i="4" s="1"/>
  <c r="J428" i="4" s="1"/>
  <c r="D429" i="4" s="1"/>
  <c r="J429" i="4" s="1"/>
  <c r="D430" i="4" s="1"/>
  <c r="J430" i="4" s="1"/>
  <c r="D431" i="4" s="1"/>
  <c r="J431" i="4" s="1"/>
  <c r="D432" i="4" s="1"/>
  <c r="J432" i="4" s="1"/>
  <c r="D433" i="4" s="1"/>
  <c r="J433" i="4" s="1"/>
  <c r="D434" i="4" s="1"/>
  <c r="J434" i="4" s="1"/>
  <c r="D435" i="4" s="1"/>
  <c r="J435" i="4" s="1"/>
  <c r="D436" i="4" s="1"/>
  <c r="J436" i="4" s="1"/>
  <c r="D437" i="4" s="1"/>
  <c r="J437" i="4" s="1"/>
  <c r="D438" i="4" s="1"/>
  <c r="J438" i="4" s="1"/>
  <c r="D439" i="4" s="1"/>
  <c r="J439" i="4" s="1"/>
  <c r="D440" i="4" s="1"/>
  <c r="J440" i="4" s="1"/>
  <c r="D441" i="4" s="1"/>
  <c r="J441" i="4" s="1"/>
  <c r="D442" i="4" s="1"/>
  <c r="J442" i="4" s="1"/>
  <c r="D443" i="4" s="1"/>
  <c r="J443" i="4" s="1"/>
  <c r="D444" i="4" s="1"/>
  <c r="J444" i="4" s="1"/>
  <c r="D445" i="4" s="1"/>
  <c r="J445" i="4" s="1"/>
  <c r="D446" i="4" s="1"/>
  <c r="J446" i="4" s="1"/>
  <c r="D447" i="4" s="1"/>
  <c r="J447" i="4" s="1"/>
  <c r="D448" i="4" s="1"/>
  <c r="J448" i="4" s="1"/>
  <c r="D449" i="4" s="1"/>
  <c r="J449" i="4" s="1"/>
  <c r="D450" i="4" s="1"/>
  <c r="J450" i="4" s="1"/>
  <c r="D451" i="4" s="1"/>
  <c r="J451" i="4" s="1"/>
  <c r="D452" i="4" s="1"/>
  <c r="J452" i="4" s="1"/>
  <c r="D453" i="4" s="1"/>
  <c r="J453" i="4" s="1"/>
  <c r="D454" i="4" s="1"/>
  <c r="J454" i="4" s="1"/>
  <c r="D455" i="4" s="1"/>
  <c r="J455" i="4" s="1"/>
  <c r="D456" i="4" s="1"/>
  <c r="J456" i="4" s="1"/>
  <c r="D457" i="4" s="1"/>
  <c r="J457" i="4" s="1"/>
  <c r="D458" i="4" s="1"/>
  <c r="J458" i="4" s="1"/>
  <c r="D459" i="4" s="1"/>
  <c r="J459" i="4" s="1"/>
  <c r="D460" i="4" s="1"/>
  <c r="J460" i="4" s="1"/>
  <c r="D461" i="4" s="1"/>
  <c r="J461" i="4" s="1"/>
  <c r="D462" i="4" s="1"/>
  <c r="J462" i="4" s="1"/>
  <c r="D463" i="4" s="1"/>
  <c r="J463" i="4" s="1"/>
  <c r="D464" i="4" s="1"/>
  <c r="J464" i="4" s="1"/>
  <c r="D465" i="4" s="1"/>
  <c r="J465" i="4" s="1"/>
  <c r="D466" i="4" s="1"/>
  <c r="J466" i="4" s="1"/>
  <c r="D467" i="4" s="1"/>
  <c r="J467" i="4" s="1"/>
  <c r="D468" i="4" s="1"/>
  <c r="J468" i="4" s="1"/>
  <c r="D469" i="4" s="1"/>
  <c r="J469" i="4" s="1"/>
  <c r="D470" i="4" s="1"/>
  <c r="J470" i="4" s="1"/>
  <c r="D471" i="4" s="1"/>
  <c r="J471" i="4" s="1"/>
  <c r="D472" i="4" s="1"/>
  <c r="J472" i="4" s="1"/>
  <c r="D473" i="4" s="1"/>
  <c r="J473" i="4" s="1"/>
  <c r="D474" i="4" s="1"/>
  <c r="J474" i="4" s="1"/>
  <c r="D475" i="4" s="1"/>
  <c r="J475" i="4" s="1"/>
  <c r="D476" i="4" s="1"/>
  <c r="J476" i="4" s="1"/>
  <c r="D477" i="4" s="1"/>
  <c r="J477" i="4" s="1"/>
  <c r="D478" i="4" s="1"/>
  <c r="J478" i="4" s="1"/>
  <c r="D479" i="4" s="1"/>
  <c r="J479" i="4" s="1"/>
  <c r="D480" i="4" s="1"/>
  <c r="J480" i="4" s="1"/>
  <c r="D481" i="4" s="1"/>
  <c r="J481" i="4" s="1"/>
  <c r="D482" i="4" s="1"/>
  <c r="J482" i="4" s="1"/>
  <c r="D483" i="4" s="1"/>
  <c r="J483" i="4" s="1"/>
  <c r="D484" i="4" s="1"/>
  <c r="J484" i="4" s="1"/>
  <c r="D485" i="4" s="1"/>
  <c r="J485" i="4" s="1"/>
  <c r="D486" i="4" s="1"/>
  <c r="J486" i="4" s="1"/>
  <c r="D487" i="4" s="1"/>
  <c r="J487" i="4" s="1"/>
  <c r="D488" i="4" s="1"/>
  <c r="J488" i="4" s="1"/>
  <c r="D489" i="4" s="1"/>
  <c r="J489" i="4" s="1"/>
  <c r="D490" i="4" s="1"/>
  <c r="J490" i="4" s="1"/>
  <c r="D491" i="4" s="1"/>
  <c r="J491" i="4" s="1"/>
  <c r="D492" i="4" s="1"/>
  <c r="J492" i="4" s="1"/>
  <c r="D493" i="4" s="1"/>
  <c r="J493" i="4" s="1"/>
  <c r="D494" i="4" s="1"/>
  <c r="J494" i="4" s="1"/>
  <c r="D495" i="4" s="1"/>
  <c r="J495" i="4" s="1"/>
  <c r="D496" i="4" s="1"/>
  <c r="J496" i="4" s="1"/>
  <c r="D497" i="4" s="1"/>
  <c r="J497" i="4" s="1"/>
  <c r="D498" i="4" s="1"/>
  <c r="J498" i="4" s="1"/>
  <c r="D499" i="4" s="1"/>
  <c r="J499" i="4" s="1"/>
  <c r="D500" i="4" s="1"/>
  <c r="J500" i="4" s="1"/>
  <c r="D501" i="4" s="1"/>
  <c r="J501" i="4" s="1"/>
  <c r="D502" i="4" s="1"/>
  <c r="J502" i="4" s="1"/>
  <c r="D503" i="4" s="1"/>
  <c r="J503" i="4" s="1"/>
  <c r="D504" i="4" s="1"/>
  <c r="J504" i="4" s="1"/>
  <c r="D505" i="4" s="1"/>
  <c r="J505" i="4" s="1"/>
  <c r="D506" i="4" s="1"/>
  <c r="J506" i="4" s="1"/>
  <c r="D507" i="4" s="1"/>
  <c r="J507" i="4" s="1"/>
  <c r="D508" i="4" s="1"/>
  <c r="J508" i="4" s="1"/>
  <c r="D509" i="4" s="1"/>
  <c r="J509" i="4" s="1"/>
  <c r="D510" i="4" s="1"/>
  <c r="J510" i="4" s="1"/>
  <c r="D511" i="4" s="1"/>
  <c r="J511" i="4" s="1"/>
  <c r="D512" i="4" s="1"/>
  <c r="J512" i="4" s="1"/>
  <c r="D513" i="4" s="1"/>
  <c r="J513" i="4" s="1"/>
  <c r="D514" i="4" s="1"/>
  <c r="J514" i="4" s="1"/>
  <c r="D515" i="4" s="1"/>
  <c r="J515" i="4" s="1"/>
  <c r="D516" i="4" s="1"/>
  <c r="J516" i="4" s="1"/>
  <c r="D517" i="4" s="1"/>
  <c r="J517" i="4" s="1"/>
  <c r="D518" i="4" s="1"/>
  <c r="J518" i="4" s="1"/>
  <c r="D519" i="4" s="1"/>
  <c r="J519" i="4" s="1"/>
  <c r="D520" i="4" s="1"/>
  <c r="J520" i="4" s="1"/>
  <c r="D521" i="4" s="1"/>
  <c r="J521" i="4" s="1"/>
  <c r="D522" i="4" s="1"/>
  <c r="J522" i="4" s="1"/>
  <c r="D523" i="4" s="1"/>
  <c r="J523" i="4" s="1"/>
  <c r="D524" i="4" s="1"/>
  <c r="J524" i="4" s="1"/>
  <c r="D525" i="4" s="1"/>
  <c r="J525" i="4" s="1"/>
  <c r="D526" i="4" s="1"/>
  <c r="J526" i="4" s="1"/>
  <c r="D527" i="4" s="1"/>
  <c r="J527" i="4" s="1"/>
  <c r="D528" i="4" s="1"/>
  <c r="J528" i="4" s="1"/>
  <c r="D529" i="4" s="1"/>
  <c r="J529" i="4" s="1"/>
  <c r="D530" i="4" s="1"/>
  <c r="J530" i="4" s="1"/>
  <c r="D531" i="4" s="1"/>
  <c r="J531" i="4" s="1"/>
  <c r="D532" i="4" s="1"/>
  <c r="J532" i="4" s="1"/>
  <c r="D533" i="4" s="1"/>
  <c r="J533" i="4" s="1"/>
  <c r="D534" i="4" s="1"/>
  <c r="J534" i="4" s="1"/>
  <c r="D535" i="4" s="1"/>
  <c r="J535" i="4" s="1"/>
  <c r="D536" i="4" s="1"/>
  <c r="J536" i="4" s="1"/>
  <c r="D537" i="4" s="1"/>
  <c r="J537" i="4" s="1"/>
  <c r="D538" i="4" s="1"/>
  <c r="J538" i="4" s="1"/>
  <c r="D539" i="4" s="1"/>
  <c r="J539" i="4" s="1"/>
  <c r="D540" i="4" s="1"/>
  <c r="J540" i="4" s="1"/>
  <c r="D541" i="4" s="1"/>
  <c r="J541" i="4" s="1"/>
  <c r="D542" i="4" s="1"/>
  <c r="J542" i="4" s="1"/>
  <c r="D543" i="4" s="1"/>
  <c r="J543" i="4" s="1"/>
  <c r="D544" i="4" s="1"/>
  <c r="J544" i="4" s="1"/>
  <c r="D545" i="4" s="1"/>
  <c r="J545" i="4" s="1"/>
  <c r="D546" i="4" s="1"/>
  <c r="J546" i="4" s="1"/>
  <c r="D547" i="4" s="1"/>
  <c r="J547" i="4" s="1"/>
  <c r="D548" i="4" s="1"/>
  <c r="J548" i="4" s="1"/>
  <c r="D549" i="4" s="1"/>
  <c r="J549" i="4" s="1"/>
  <c r="D550" i="4" s="1"/>
  <c r="J550" i="4" s="1"/>
  <c r="D551" i="4" s="1"/>
  <c r="J551" i="4" s="1"/>
  <c r="D552" i="4" s="1"/>
  <c r="J552" i="4" s="1"/>
  <c r="D553" i="4" s="1"/>
  <c r="J553" i="4" s="1"/>
  <c r="D554" i="4" s="1"/>
  <c r="J554" i="4" s="1"/>
  <c r="D555" i="4" s="1"/>
  <c r="J555" i="4" s="1"/>
  <c r="D556" i="4" s="1"/>
  <c r="J556" i="4" s="1"/>
  <c r="D557" i="4" s="1"/>
  <c r="J557" i="4" s="1"/>
  <c r="D558" i="4" s="1"/>
  <c r="J558" i="4" s="1"/>
  <c r="D559" i="4" s="1"/>
  <c r="J559" i="4" s="1"/>
  <c r="D560" i="4" s="1"/>
  <c r="J560" i="4" s="1"/>
  <c r="D561" i="4" s="1"/>
  <c r="J561" i="4" s="1"/>
  <c r="D562" i="4" s="1"/>
  <c r="J562" i="4" s="1"/>
  <c r="D563" i="4" s="1"/>
  <c r="J563" i="4" s="1"/>
  <c r="D564" i="4" s="1"/>
  <c r="J564" i="4" s="1"/>
  <c r="D565" i="4" s="1"/>
  <c r="J565" i="4" s="1"/>
  <c r="D566" i="4" s="1"/>
  <c r="J566" i="4" s="1"/>
  <c r="D567" i="4" s="1"/>
  <c r="J567" i="4" s="1"/>
  <c r="D568" i="4" s="1"/>
  <c r="J568" i="4" s="1"/>
  <c r="D569" i="4" s="1"/>
  <c r="J569" i="4" s="1"/>
  <c r="D570" i="4" s="1"/>
  <c r="J570" i="4" s="1"/>
  <c r="D571" i="4" s="1"/>
  <c r="J571" i="4" s="1"/>
  <c r="D572" i="4" s="1"/>
  <c r="J572" i="4" s="1"/>
  <c r="D573" i="4" s="1"/>
  <c r="J573" i="4" s="1"/>
  <c r="D574" i="4" s="1"/>
  <c r="J574" i="4" s="1"/>
  <c r="D575" i="4" s="1"/>
  <c r="J575" i="4" s="1"/>
  <c r="D576" i="4" s="1"/>
  <c r="J576" i="4" s="1"/>
  <c r="D577" i="4" s="1"/>
  <c r="J577" i="4" s="1"/>
  <c r="D578" i="4" s="1"/>
  <c r="J578" i="4" s="1"/>
  <c r="D579" i="4" s="1"/>
  <c r="J579" i="4" s="1"/>
  <c r="D580" i="4" s="1"/>
  <c r="J580" i="4" s="1"/>
  <c r="D581" i="4" s="1"/>
  <c r="J581" i="4" s="1"/>
  <c r="D582" i="4" s="1"/>
  <c r="J582" i="4" s="1"/>
  <c r="D583" i="4" s="1"/>
  <c r="J583" i="4" s="1"/>
  <c r="D584" i="4" s="1"/>
  <c r="J584" i="4" s="1"/>
  <c r="D585" i="4" s="1"/>
  <c r="J585" i="4" s="1"/>
  <c r="D586" i="4" s="1"/>
  <c r="J586" i="4" s="1"/>
  <c r="D587" i="4" s="1"/>
  <c r="J587" i="4" s="1"/>
  <c r="D588" i="4" s="1"/>
  <c r="J588" i="4" s="1"/>
  <c r="D589" i="4" s="1"/>
  <c r="J589" i="4" s="1"/>
  <c r="D590" i="4" s="1"/>
  <c r="J590" i="4" s="1"/>
  <c r="D591" i="4" s="1"/>
  <c r="J591" i="4" s="1"/>
  <c r="D592" i="4" s="1"/>
  <c r="J592" i="4" s="1"/>
  <c r="D593" i="4" s="1"/>
  <c r="J593" i="4" s="1"/>
  <c r="D594" i="4" s="1"/>
  <c r="J594" i="4" s="1"/>
  <c r="D595" i="4" s="1"/>
  <c r="J595" i="4" s="1"/>
  <c r="D596" i="4" s="1"/>
  <c r="J596" i="4" s="1"/>
  <c r="D597" i="4" s="1"/>
  <c r="J597" i="4" s="1"/>
  <c r="D598" i="4" s="1"/>
  <c r="J598" i="4" s="1"/>
  <c r="D599" i="4" s="1"/>
  <c r="J599" i="4" s="1"/>
  <c r="D600" i="4" s="1"/>
  <c r="J600" i="4" s="1"/>
  <c r="D601" i="4" s="1"/>
  <c r="J601" i="4" s="1"/>
  <c r="D602" i="4" s="1"/>
  <c r="J602" i="4" s="1"/>
  <c r="D603" i="4" s="1"/>
  <c r="J603" i="4" s="1"/>
  <c r="D604" i="4" s="1"/>
  <c r="J604" i="4" s="1"/>
  <c r="D605" i="4" s="1"/>
  <c r="J605" i="4" s="1"/>
  <c r="D606" i="4" s="1"/>
  <c r="J606" i="4" s="1"/>
  <c r="D607" i="4" s="1"/>
  <c r="J607" i="4" s="1"/>
  <c r="D608" i="4" s="1"/>
  <c r="J608" i="4" s="1"/>
  <c r="D609" i="4" s="1"/>
  <c r="J609" i="4" s="1"/>
  <c r="D610" i="4" s="1"/>
  <c r="J610" i="4" s="1"/>
  <c r="D611" i="4" s="1"/>
  <c r="J611" i="4" s="1"/>
  <c r="D612" i="4" s="1"/>
  <c r="J612" i="4" s="1"/>
  <c r="D613" i="4" s="1"/>
  <c r="J613" i="4" s="1"/>
  <c r="D614" i="4" s="1"/>
  <c r="J614" i="4" s="1"/>
  <c r="D615" i="4" s="1"/>
  <c r="J615" i="4" s="1"/>
  <c r="D616" i="4" s="1"/>
  <c r="J616" i="4" s="1"/>
  <c r="D617" i="4" s="1"/>
  <c r="J617" i="4" s="1"/>
  <c r="D618" i="4" s="1"/>
  <c r="J618" i="4" s="1"/>
  <c r="D619" i="4" s="1"/>
  <c r="J619" i="4" s="1"/>
  <c r="D620" i="4" s="1"/>
  <c r="J620" i="4" s="1"/>
  <c r="D621" i="4" s="1"/>
  <c r="J621" i="4" s="1"/>
  <c r="D622" i="4" s="1"/>
  <c r="J622" i="4" s="1"/>
  <c r="D623" i="4" s="1"/>
  <c r="J623" i="4" s="1"/>
  <c r="D624" i="4" s="1"/>
  <c r="J624" i="4" s="1"/>
  <c r="D625" i="4" s="1"/>
  <c r="J625" i="4" s="1"/>
  <c r="D626" i="4" s="1"/>
  <c r="J626" i="4" s="1"/>
  <c r="D627" i="4" s="1"/>
  <c r="J627" i="4" s="1"/>
  <c r="D628" i="4" s="1"/>
  <c r="J628" i="4" s="1"/>
  <c r="D629" i="4" s="1"/>
  <c r="J629" i="4" s="1"/>
  <c r="D630" i="4" s="1"/>
  <c r="J630" i="4" s="1"/>
  <c r="D631" i="4" s="1"/>
  <c r="J631" i="4" s="1"/>
  <c r="D632" i="4" s="1"/>
  <c r="J632" i="4" s="1"/>
  <c r="D633" i="4" s="1"/>
  <c r="J633" i="4" s="1"/>
  <c r="D634" i="4" s="1"/>
  <c r="J634" i="4" s="1"/>
  <c r="D635" i="4" s="1"/>
  <c r="J635" i="4" s="1"/>
  <c r="D636" i="4" s="1"/>
  <c r="J636" i="4" s="1"/>
  <c r="D637" i="4" s="1"/>
  <c r="J637" i="4" s="1"/>
  <c r="D638" i="4" s="1"/>
  <c r="J638" i="4" s="1"/>
  <c r="D639" i="4" s="1"/>
  <c r="J639" i="4" s="1"/>
  <c r="D640" i="4" s="1"/>
  <c r="J640" i="4" s="1"/>
  <c r="D641" i="4" s="1"/>
  <c r="J641" i="4" s="1"/>
  <c r="D642" i="4" s="1"/>
  <c r="J642" i="4" s="1"/>
  <c r="D643" i="4" s="1"/>
  <c r="J643" i="4" s="1"/>
  <c r="D644" i="4" s="1"/>
  <c r="J644" i="4" s="1"/>
  <c r="D645" i="4" s="1"/>
  <c r="J645" i="4" s="1"/>
  <c r="D646" i="4" s="1"/>
  <c r="J646" i="4" s="1"/>
  <c r="D647" i="4" s="1"/>
  <c r="J647" i="4" s="1"/>
  <c r="D648" i="4" s="1"/>
  <c r="J648" i="4" s="1"/>
  <c r="D649" i="4" s="1"/>
  <c r="J649" i="4" s="1"/>
  <c r="D650" i="4" s="1"/>
  <c r="J650" i="4" s="1"/>
  <c r="D651" i="4" s="1"/>
  <c r="J651" i="4" s="1"/>
  <c r="D652" i="4" s="1"/>
  <c r="J652" i="4" s="1"/>
  <c r="D653" i="4" s="1"/>
  <c r="J653" i="4" s="1"/>
  <c r="D654" i="4" s="1"/>
  <c r="J654" i="4" s="1"/>
  <c r="D655" i="4" s="1"/>
  <c r="J655" i="4" s="1"/>
  <c r="D656" i="4" s="1"/>
  <c r="J656" i="4" s="1"/>
  <c r="D657" i="4" s="1"/>
  <c r="J657" i="4" s="1"/>
  <c r="D658" i="4" s="1"/>
  <c r="J658" i="4" s="1"/>
  <c r="D659" i="4" s="1"/>
  <c r="J659" i="4" s="1"/>
  <c r="D660" i="4" s="1"/>
  <c r="J660" i="4" s="1"/>
  <c r="D661" i="4" s="1"/>
  <c r="J661" i="4" s="1"/>
  <c r="D662" i="4" s="1"/>
  <c r="J662" i="4" s="1"/>
  <c r="D663" i="4" s="1"/>
  <c r="J663" i="4" s="1"/>
  <c r="D664" i="4" s="1"/>
  <c r="J664" i="4" s="1"/>
  <c r="D665" i="4" s="1"/>
  <c r="J665" i="4" s="1"/>
  <c r="D666" i="4" s="1"/>
  <c r="J666" i="4" s="1"/>
  <c r="D667" i="4" s="1"/>
  <c r="J667" i="4" s="1"/>
  <c r="D668" i="4" s="1"/>
  <c r="J668" i="4" s="1"/>
  <c r="D669" i="4" s="1"/>
  <c r="J669" i="4" s="1"/>
  <c r="D670" i="4" s="1"/>
  <c r="J670" i="4" s="1"/>
  <c r="D671" i="4" s="1"/>
  <c r="J671" i="4" s="1"/>
  <c r="D672" i="4" s="1"/>
  <c r="J672" i="4" s="1"/>
  <c r="D673" i="4" s="1"/>
  <c r="J673" i="4" s="1"/>
  <c r="D674" i="4" s="1"/>
  <c r="J674" i="4" s="1"/>
  <c r="D675" i="4" s="1"/>
  <c r="J675" i="4" s="1"/>
  <c r="D676" i="4" s="1"/>
  <c r="J676" i="4" s="1"/>
  <c r="D677" i="4" s="1"/>
  <c r="J677" i="4" s="1"/>
  <c r="D678" i="4" s="1"/>
  <c r="J678" i="4" s="1"/>
  <c r="D679" i="4" s="1"/>
  <c r="J679" i="4" s="1"/>
  <c r="D680" i="4" s="1"/>
  <c r="J680" i="4" s="1"/>
  <c r="D681" i="4" s="1"/>
  <c r="J681" i="4" s="1"/>
  <c r="D682" i="4" s="1"/>
  <c r="J682" i="4" s="1"/>
  <c r="D683" i="4" s="1"/>
  <c r="J683" i="4" s="1"/>
  <c r="D684" i="4" s="1"/>
  <c r="J684" i="4" s="1"/>
  <c r="D685" i="4" s="1"/>
  <c r="J685" i="4" s="1"/>
  <c r="D686" i="4" s="1"/>
  <c r="J686" i="4" s="1"/>
  <c r="D687" i="4" s="1"/>
  <c r="J687" i="4" s="1"/>
  <c r="D688" i="4" s="1"/>
  <c r="J688" i="4" s="1"/>
  <c r="D689" i="4" s="1"/>
  <c r="J689" i="4" s="1"/>
  <c r="D690" i="4" s="1"/>
  <c r="J690" i="4" s="1"/>
  <c r="D691" i="4" s="1"/>
  <c r="J691" i="4" s="1"/>
  <c r="D692" i="4" s="1"/>
  <c r="J692" i="4" s="1"/>
  <c r="D693" i="4" s="1"/>
  <c r="J693" i="4" s="1"/>
  <c r="D694" i="4" s="1"/>
  <c r="J694" i="4" s="1"/>
  <c r="D695" i="4" s="1"/>
  <c r="J695" i="4" s="1"/>
  <c r="D696" i="4" s="1"/>
  <c r="J696" i="4" s="1"/>
  <c r="D697" i="4" s="1"/>
  <c r="J697" i="4" s="1"/>
  <c r="D698" i="4" s="1"/>
  <c r="J698" i="4" s="1"/>
  <c r="D699" i="4" s="1"/>
  <c r="J699" i="4" s="1"/>
  <c r="D700" i="4" s="1"/>
  <c r="J700" i="4" s="1"/>
  <c r="D701" i="4" s="1"/>
  <c r="J701" i="4" s="1"/>
  <c r="D702" i="4" s="1"/>
  <c r="J702" i="4" s="1"/>
  <c r="D703" i="4" s="1"/>
  <c r="J703" i="4" s="1"/>
  <c r="D704" i="4" s="1"/>
  <c r="J704" i="4" s="1"/>
  <c r="D705" i="4" s="1"/>
  <c r="J705" i="4" s="1"/>
  <c r="D706" i="4" s="1"/>
  <c r="J706" i="4" s="1"/>
  <c r="D707" i="4" s="1"/>
  <c r="J707" i="4" s="1"/>
  <c r="D708" i="4" s="1"/>
  <c r="J708" i="4" s="1"/>
  <c r="D709" i="4" s="1"/>
  <c r="J709" i="4" s="1"/>
  <c r="D710" i="4" s="1"/>
  <c r="J710" i="4" s="1"/>
  <c r="D711" i="4" s="1"/>
  <c r="J711" i="4" s="1"/>
  <c r="D712" i="4" s="1"/>
  <c r="J712" i="4" s="1"/>
  <c r="D713" i="4" s="1"/>
  <c r="J713" i="4" s="1"/>
  <c r="D714" i="4" s="1"/>
  <c r="J714" i="4" s="1"/>
  <c r="D715" i="4" s="1"/>
  <c r="J715" i="4" s="1"/>
  <c r="D716" i="4" s="1"/>
  <c r="J716" i="4" s="1"/>
  <c r="D717" i="4" s="1"/>
  <c r="J717" i="4" s="1"/>
  <c r="D718" i="4" s="1"/>
  <c r="J718" i="4" s="1"/>
  <c r="D719" i="4" s="1"/>
  <c r="J719" i="4" s="1"/>
  <c r="D720" i="4" s="1"/>
  <c r="J720" i="4" s="1"/>
  <c r="D721" i="4" s="1"/>
  <c r="J721" i="4" s="1"/>
  <c r="D722" i="4" s="1"/>
  <c r="J722" i="4" s="1"/>
  <c r="D723" i="4" s="1"/>
  <c r="J723" i="4" s="1"/>
  <c r="D724" i="4" s="1"/>
  <c r="J724" i="4" s="1"/>
  <c r="D725" i="4" s="1"/>
  <c r="J725" i="4" s="1"/>
  <c r="D726" i="4" s="1"/>
  <c r="J726" i="4" s="1"/>
  <c r="D727" i="4" s="1"/>
  <c r="J727" i="4" s="1"/>
  <c r="D728" i="4" s="1"/>
  <c r="J728" i="4" s="1"/>
  <c r="D729" i="4" s="1"/>
  <c r="J729" i="4" s="1"/>
  <c r="D730" i="4" s="1"/>
  <c r="J730" i="4" s="1"/>
  <c r="D731" i="4" s="1"/>
  <c r="J731" i="4" s="1"/>
  <c r="D732" i="4" s="1"/>
  <c r="J732" i="4" s="1"/>
  <c r="D733" i="4" s="1"/>
  <c r="J733" i="4" s="1"/>
  <c r="D734" i="4" s="1"/>
  <c r="J734" i="4" s="1"/>
  <c r="D735" i="4" s="1"/>
  <c r="J735" i="4" s="1"/>
  <c r="D736" i="4" s="1"/>
  <c r="J736" i="4" s="1"/>
  <c r="D737" i="4" s="1"/>
  <c r="J737" i="4" s="1"/>
  <c r="D738" i="4" s="1"/>
  <c r="J738" i="4" s="1"/>
  <c r="D739" i="4" s="1"/>
  <c r="J739" i="4" s="1"/>
  <c r="D740" i="4" s="1"/>
  <c r="J740" i="4" s="1"/>
  <c r="D741" i="4" s="1"/>
  <c r="J741" i="4" s="1"/>
  <c r="D742" i="4" s="1"/>
  <c r="J742" i="4" s="1"/>
  <c r="D743" i="4" s="1"/>
  <c r="J743" i="4" s="1"/>
  <c r="D744" i="4" s="1"/>
  <c r="J744" i="4" s="1"/>
  <c r="D745" i="4" s="1"/>
  <c r="J745" i="4" s="1"/>
  <c r="D746" i="4" s="1"/>
  <c r="J746" i="4" s="1"/>
  <c r="D747" i="4" s="1"/>
  <c r="J747" i="4" s="1"/>
  <c r="D748" i="4" s="1"/>
  <c r="J748" i="4" s="1"/>
  <c r="D749" i="4" s="1"/>
  <c r="J749" i="4" s="1"/>
  <c r="D750" i="4" s="1"/>
  <c r="J750" i="4" s="1"/>
  <c r="D751" i="4" s="1"/>
  <c r="J751" i="4" s="1"/>
  <c r="D752" i="4" s="1"/>
  <c r="J752" i="4" s="1"/>
  <c r="D753" i="4" s="1"/>
  <c r="J753" i="4" s="1"/>
  <c r="D754" i="4" s="1"/>
  <c r="J754" i="4" s="1"/>
  <c r="D755" i="4" s="1"/>
  <c r="J755" i="4" s="1"/>
  <c r="D756" i="4" s="1"/>
  <c r="J756" i="4" s="1"/>
  <c r="D757" i="4" s="1"/>
  <c r="J757" i="4" s="1"/>
  <c r="D758" i="4" s="1"/>
  <c r="J758" i="4" s="1"/>
  <c r="D759" i="4" s="1"/>
  <c r="J759" i="4" s="1"/>
  <c r="D760" i="4" s="1"/>
  <c r="J760" i="4" s="1"/>
  <c r="D761" i="4" s="1"/>
  <c r="J761" i="4" s="1"/>
  <c r="D762" i="4" s="1"/>
  <c r="J762" i="4" s="1"/>
  <c r="D763" i="4" s="1"/>
  <c r="J763" i="4" s="1"/>
  <c r="D764" i="4" s="1"/>
  <c r="J764" i="4" s="1"/>
  <c r="D765" i="4" s="1"/>
  <c r="J765" i="4" s="1"/>
  <c r="D766" i="4" s="1"/>
  <c r="J766" i="4" s="1"/>
  <c r="D767" i="4" s="1"/>
  <c r="J767" i="4" s="1"/>
  <c r="D768" i="4" s="1"/>
  <c r="J768" i="4" s="1"/>
  <c r="D769" i="4" s="1"/>
  <c r="J769" i="4" s="1"/>
  <c r="D770" i="4" s="1"/>
  <c r="J770" i="4" s="1"/>
  <c r="D771" i="4" s="1"/>
  <c r="J771" i="4" s="1"/>
  <c r="D772" i="4" s="1"/>
  <c r="J772" i="4" s="1"/>
  <c r="D773" i="4" s="1"/>
  <c r="J773" i="4" s="1"/>
  <c r="D774" i="4" s="1"/>
  <c r="J774" i="4" s="1"/>
  <c r="D775" i="4" s="1"/>
  <c r="J775" i="4" s="1"/>
  <c r="D776" i="4" s="1"/>
  <c r="J776" i="4" s="1"/>
  <c r="D777" i="4" s="1"/>
  <c r="J777" i="4" s="1"/>
  <c r="D778" i="4" s="1"/>
  <c r="J778" i="4" s="1"/>
  <c r="D779" i="4" s="1"/>
  <c r="J779" i="4" s="1"/>
  <c r="D780" i="4" s="1"/>
  <c r="J780" i="4" s="1"/>
  <c r="D781" i="4" s="1"/>
  <c r="J781" i="4" s="1"/>
  <c r="D782" i="4" s="1"/>
  <c r="J782" i="4" s="1"/>
  <c r="D783" i="4" s="1"/>
  <c r="J783" i="4" s="1"/>
  <c r="D784" i="4" s="1"/>
  <c r="J784" i="4" s="1"/>
  <c r="D785" i="4" s="1"/>
  <c r="J785" i="4" s="1"/>
  <c r="D786" i="4" s="1"/>
  <c r="J786" i="4" s="1"/>
  <c r="D787" i="4" s="1"/>
  <c r="J787" i="4" s="1"/>
  <c r="D788" i="4" s="1"/>
  <c r="J788" i="4" s="1"/>
  <c r="D789" i="4" s="1"/>
  <c r="J789" i="4" s="1"/>
  <c r="D790" i="4" s="1"/>
  <c r="J790" i="4" s="1"/>
  <c r="D791" i="4" s="1"/>
  <c r="J791" i="4" s="1"/>
  <c r="D792" i="4" s="1"/>
  <c r="J792" i="4" s="1"/>
  <c r="D793" i="4" s="1"/>
  <c r="J793" i="4" s="1"/>
  <c r="D794" i="4" s="1"/>
  <c r="J794" i="4" s="1"/>
  <c r="D795" i="4" s="1"/>
  <c r="J795" i="4" s="1"/>
  <c r="D796" i="4" s="1"/>
  <c r="J796" i="4" s="1"/>
  <c r="D797" i="4" s="1"/>
  <c r="J797" i="4" s="1"/>
  <c r="D798" i="4" s="1"/>
  <c r="J798" i="4" s="1"/>
  <c r="D799" i="4" s="1"/>
  <c r="J799" i="4" s="1"/>
  <c r="D800" i="4" s="1"/>
  <c r="J800" i="4" s="1"/>
  <c r="D801" i="4" s="1"/>
  <c r="J801" i="4" s="1"/>
  <c r="D802" i="4" s="1"/>
  <c r="J802" i="4" s="1"/>
  <c r="D803" i="4" s="1"/>
  <c r="J803" i="4" s="1"/>
  <c r="D804" i="4" s="1"/>
  <c r="J804" i="4" s="1"/>
  <c r="D805" i="4" s="1"/>
  <c r="J805" i="4" s="1"/>
  <c r="D806" i="4" s="1"/>
  <c r="J806" i="4" s="1"/>
  <c r="D807" i="4" s="1"/>
  <c r="J807" i="4" s="1"/>
  <c r="D808" i="4" s="1"/>
  <c r="J808" i="4" s="1"/>
  <c r="D809" i="4" s="1"/>
  <c r="J809" i="4" s="1"/>
  <c r="D810" i="4" s="1"/>
  <c r="J810" i="4" s="1"/>
  <c r="D811" i="4" s="1"/>
  <c r="J811" i="4" s="1"/>
  <c r="D812" i="4" s="1"/>
  <c r="J812" i="4" s="1"/>
  <c r="D813" i="4" s="1"/>
  <c r="J813" i="4" s="1"/>
  <c r="D814" i="4" s="1"/>
  <c r="J814" i="4" s="1"/>
  <c r="D815" i="4" s="1"/>
  <c r="J815" i="4" s="1"/>
  <c r="D816" i="4" s="1"/>
  <c r="J816" i="4" s="1"/>
  <c r="D817" i="4" s="1"/>
  <c r="J817" i="4" s="1"/>
  <c r="D818" i="4" s="1"/>
  <c r="J818" i="4" s="1"/>
  <c r="D819" i="4" s="1"/>
  <c r="J819" i="4" s="1"/>
  <c r="D820" i="4" s="1"/>
  <c r="J820" i="4" s="1"/>
  <c r="D821" i="4" s="1"/>
  <c r="J821" i="4" s="1"/>
  <c r="D822" i="4" s="1"/>
  <c r="J822" i="4" s="1"/>
  <c r="D823" i="4" s="1"/>
  <c r="J823" i="4" s="1"/>
  <c r="D824" i="4" s="1"/>
  <c r="J824" i="4" s="1"/>
  <c r="D825" i="4" s="1"/>
  <c r="J825" i="4" s="1"/>
  <c r="D826" i="4" s="1"/>
  <c r="J826" i="4" s="1"/>
  <c r="D827" i="4" s="1"/>
  <c r="J827" i="4" s="1"/>
  <c r="D828" i="4" s="1"/>
  <c r="J828" i="4" s="1"/>
  <c r="D829" i="4" s="1"/>
  <c r="J829" i="4" s="1"/>
  <c r="D830" i="4" s="1"/>
  <c r="J830" i="4" s="1"/>
  <c r="D831" i="4" s="1"/>
  <c r="J831" i="4" s="1"/>
  <c r="D832" i="4" s="1"/>
  <c r="J832" i="4" s="1"/>
  <c r="D833" i="4" s="1"/>
  <c r="J833" i="4" s="1"/>
  <c r="D834" i="4" s="1"/>
  <c r="J834" i="4" s="1"/>
  <c r="D835" i="4" s="1"/>
  <c r="J835" i="4" s="1"/>
  <c r="D836" i="4" s="1"/>
  <c r="J836" i="4" s="1"/>
  <c r="D837" i="4" s="1"/>
  <c r="J837" i="4" s="1"/>
  <c r="D838" i="4" s="1"/>
  <c r="J838" i="4" s="1"/>
  <c r="D839" i="4" s="1"/>
  <c r="J839" i="4" s="1"/>
  <c r="D840" i="4" s="1"/>
  <c r="J840" i="4" s="1"/>
  <c r="D841" i="4" s="1"/>
  <c r="J841" i="4" s="1"/>
  <c r="D842" i="4" s="1"/>
  <c r="J842" i="4" s="1"/>
  <c r="D843" i="4" s="1"/>
  <c r="J843" i="4" s="1"/>
  <c r="D844" i="4" s="1"/>
  <c r="J844" i="4" s="1"/>
  <c r="D845" i="4" s="1"/>
  <c r="J845" i="4" s="1"/>
  <c r="D846" i="4" s="1"/>
  <c r="J846" i="4" s="1"/>
  <c r="D847" i="4" s="1"/>
  <c r="J847" i="4" s="1"/>
  <c r="D848" i="4" s="1"/>
  <c r="J848" i="4" s="1"/>
  <c r="D849" i="4" s="1"/>
  <c r="J849" i="4" s="1"/>
  <c r="D850" i="4" s="1"/>
  <c r="J850" i="4" s="1"/>
  <c r="D851" i="4" s="1"/>
  <c r="J851" i="4" s="1"/>
  <c r="D852" i="4" s="1"/>
  <c r="J852" i="4" s="1"/>
  <c r="D853" i="4" s="1"/>
  <c r="J853" i="4" s="1"/>
  <c r="D854" i="4" s="1"/>
  <c r="J854" i="4" s="1"/>
  <c r="D855" i="4" s="1"/>
  <c r="J855" i="4" s="1"/>
  <c r="D856" i="4" s="1"/>
  <c r="J856" i="4" s="1"/>
  <c r="D857" i="4" s="1"/>
  <c r="J857" i="4" s="1"/>
  <c r="D858" i="4" s="1"/>
  <c r="J858" i="4" s="1"/>
  <c r="J908" i="2"/>
  <c r="J529" i="7"/>
  <c r="M529" i="7" s="1"/>
  <c r="D791" i="1" l="1"/>
  <c r="J791" i="1" s="1"/>
  <c r="D792" i="1" s="1"/>
  <c r="J792" i="1" s="1"/>
  <c r="D793" i="1" s="1"/>
  <c r="J793" i="1" s="1"/>
  <c r="D530" i="7"/>
  <c r="J530" i="7" s="1"/>
  <c r="K530" i="7"/>
  <c r="K531" i="7" s="1"/>
  <c r="M517" i="7"/>
  <c r="D518" i="7"/>
  <c r="J518" i="7" s="1"/>
  <c r="M319" i="4"/>
  <c r="D909" i="2"/>
  <c r="J909" i="2" s="1"/>
  <c r="K908" i="2"/>
  <c r="D794" i="1"/>
  <c r="J794" i="1" s="1"/>
  <c r="D795" i="1" s="1"/>
  <c r="J795" i="1" s="1"/>
  <c r="D796" i="1" s="1"/>
  <c r="J796" i="1" s="1"/>
  <c r="D797" i="1" s="1"/>
  <c r="J797" i="1" s="1"/>
  <c r="M530" i="7" l="1"/>
  <c r="D910" i="2"/>
  <c r="J910" i="2" s="1"/>
  <c r="D519" i="7"/>
  <c r="J519" i="7" s="1"/>
  <c r="M518" i="7"/>
  <c r="K519" i="7" s="1"/>
  <c r="K520" i="7" s="1"/>
  <c r="K521" i="7" s="1"/>
  <c r="K522" i="7" s="1"/>
  <c r="D531" i="7"/>
  <c r="J531" i="7" s="1"/>
  <c r="K909" i="2"/>
  <c r="K910" i="2" s="1"/>
  <c r="D798" i="1"/>
  <c r="J798" i="1" s="1"/>
  <c r="J532" i="7" l="1"/>
  <c r="M531" i="7"/>
  <c r="M519" i="7"/>
  <c r="M909" i="2"/>
  <c r="D911" i="2"/>
  <c r="J911" i="2" s="1"/>
  <c r="M910" i="2"/>
  <c r="D533" i="7"/>
  <c r="J533" i="7" s="1"/>
  <c r="K532" i="7"/>
  <c r="K533" i="7" s="1"/>
  <c r="M533" i="7" s="1"/>
  <c r="D520" i="7"/>
  <c r="J520" i="7" s="1"/>
  <c r="K911" i="2"/>
  <c r="D799" i="1"/>
  <c r="J799" i="1" s="1"/>
  <c r="M911" i="2" l="1"/>
  <c r="D912" i="2"/>
  <c r="J912" i="2" s="1"/>
  <c r="D800" i="1"/>
  <c r="J800" i="1" s="1"/>
  <c r="D801" i="1" s="1"/>
  <c r="J801" i="1" s="1"/>
  <c r="J534" i="7"/>
  <c r="M520" i="7"/>
  <c r="D521" i="7"/>
  <c r="J521" i="7" s="1"/>
  <c r="K912" i="2" l="1"/>
  <c r="K913" i="2" s="1"/>
  <c r="K914" i="2" s="1"/>
  <c r="K915" i="2" s="1"/>
  <c r="K916" i="2" s="1"/>
  <c r="K917" i="2" s="1"/>
  <c r="K918" i="2" s="1"/>
  <c r="K919" i="2" s="1"/>
  <c r="K920" i="2" s="1"/>
  <c r="M912" i="2"/>
  <c r="D913" i="2"/>
  <c r="J913" i="2" s="1"/>
  <c r="D802" i="1"/>
  <c r="J802" i="1" s="1"/>
  <c r="D803" i="1" s="1"/>
  <c r="J803" i="1" s="1"/>
  <c r="K534" i="7"/>
  <c r="K535" i="7" s="1"/>
  <c r="D535" i="7"/>
  <c r="J535" i="7" s="1"/>
  <c r="M521" i="7"/>
  <c r="D522" i="7"/>
  <c r="J522" i="7" s="1"/>
  <c r="D914" i="2" l="1"/>
  <c r="J914" i="2" s="1"/>
  <c r="M913" i="2"/>
  <c r="M535" i="7"/>
  <c r="D536" i="7"/>
  <c r="J536" i="7" s="1"/>
  <c r="D537" i="7" s="1"/>
  <c r="J537" i="7" s="1"/>
  <c r="D538" i="7" s="1"/>
  <c r="J538" i="7" s="1"/>
  <c r="D539" i="7" s="1"/>
  <c r="J539" i="7" s="1"/>
  <c r="D540" i="7" s="1"/>
  <c r="J540" i="7" s="1"/>
  <c r="D541" i="7" s="1"/>
  <c r="J541" i="7" s="1"/>
  <c r="D542" i="7" s="1"/>
  <c r="J542" i="7" s="1"/>
  <c r="D543" i="7" s="1"/>
  <c r="J543" i="7" s="1"/>
  <c r="D544" i="7" s="1"/>
  <c r="J544" i="7" s="1"/>
  <c r="D545" i="7" s="1"/>
  <c r="J545" i="7" s="1"/>
  <c r="D546" i="7" s="1"/>
  <c r="J546" i="7" s="1"/>
  <c r="D547" i="7" s="1"/>
  <c r="J547" i="7" s="1"/>
  <c r="D548" i="7" s="1"/>
  <c r="J548" i="7" s="1"/>
  <c r="D549" i="7" s="1"/>
  <c r="J549" i="7" s="1"/>
  <c r="D550" i="7" s="1"/>
  <c r="J550" i="7" s="1"/>
  <c r="D551" i="7" s="1"/>
  <c r="J551" i="7" s="1"/>
  <c r="D552" i="7" s="1"/>
  <c r="J552" i="7" s="1"/>
  <c r="D553" i="7" s="1"/>
  <c r="J553" i="7" s="1"/>
  <c r="D554" i="7" s="1"/>
  <c r="J554" i="7" s="1"/>
  <c r="D555" i="7" s="1"/>
  <c r="J555" i="7" s="1"/>
  <c r="D556" i="7" s="1"/>
  <c r="J556" i="7" s="1"/>
  <c r="D557" i="7" s="1"/>
  <c r="J557" i="7" s="1"/>
  <c r="D558" i="7" s="1"/>
  <c r="J558" i="7" s="1"/>
  <c r="D559" i="7" s="1"/>
  <c r="J559" i="7" s="1"/>
  <c r="D560" i="7" s="1"/>
  <c r="J560" i="7" s="1"/>
  <c r="D561" i="7" s="1"/>
  <c r="J561" i="7" s="1"/>
  <c r="D562" i="7" s="1"/>
  <c r="J562" i="7" s="1"/>
  <c r="D563" i="7" s="1"/>
  <c r="J563" i="7" s="1"/>
  <c r="D564" i="7" s="1"/>
  <c r="J564" i="7" s="1"/>
  <c r="D565" i="7" s="1"/>
  <c r="J565" i="7" s="1"/>
  <c r="D566" i="7" s="1"/>
  <c r="J566" i="7" s="1"/>
  <c r="D567" i="7" s="1"/>
  <c r="J567" i="7" s="1"/>
  <c r="D568" i="7" s="1"/>
  <c r="J568" i="7" s="1"/>
  <c r="D569" i="7" s="1"/>
  <c r="J569" i="7" s="1"/>
  <c r="D570" i="7" s="1"/>
  <c r="J570" i="7" s="1"/>
  <c r="D571" i="7" s="1"/>
  <c r="J571" i="7" s="1"/>
  <c r="D572" i="7" s="1"/>
  <c r="J572" i="7" s="1"/>
  <c r="D573" i="7" s="1"/>
  <c r="J573" i="7" s="1"/>
  <c r="D574" i="7" s="1"/>
  <c r="J574" i="7" s="1"/>
  <c r="D575" i="7" s="1"/>
  <c r="J575" i="7" s="1"/>
  <c r="D576" i="7" s="1"/>
  <c r="J576" i="7" s="1"/>
  <c r="D577" i="7" s="1"/>
  <c r="J577" i="7" s="1"/>
  <c r="D578" i="7" s="1"/>
  <c r="J578" i="7" s="1"/>
  <c r="D579" i="7" s="1"/>
  <c r="J579" i="7" s="1"/>
  <c r="D580" i="7" s="1"/>
  <c r="J580" i="7" s="1"/>
  <c r="D581" i="7" s="1"/>
  <c r="J581" i="7" s="1"/>
  <c r="D582" i="7" s="1"/>
  <c r="J582" i="7" s="1"/>
  <c r="D583" i="7" s="1"/>
  <c r="J583" i="7" s="1"/>
  <c r="D584" i="7" s="1"/>
  <c r="J584" i="7" s="1"/>
  <c r="D585" i="7" s="1"/>
  <c r="J585" i="7" s="1"/>
  <c r="D586" i="7" s="1"/>
  <c r="J586" i="7" s="1"/>
  <c r="D587" i="7" s="1"/>
  <c r="J587" i="7" s="1"/>
  <c r="D588" i="7" s="1"/>
  <c r="J588" i="7" s="1"/>
  <c r="D589" i="7" s="1"/>
  <c r="J589" i="7" s="1"/>
  <c r="D590" i="7" s="1"/>
  <c r="J590" i="7" s="1"/>
  <c r="D591" i="7" s="1"/>
  <c r="J591" i="7" s="1"/>
  <c r="D592" i="7" s="1"/>
  <c r="J592" i="7" s="1"/>
  <c r="D593" i="7" s="1"/>
  <c r="J593" i="7" s="1"/>
  <c r="D594" i="7" s="1"/>
  <c r="J594" i="7" s="1"/>
  <c r="D595" i="7" s="1"/>
  <c r="J595" i="7" s="1"/>
  <c r="D596" i="7" s="1"/>
  <c r="J596" i="7" s="1"/>
  <c r="D597" i="7" s="1"/>
  <c r="J597" i="7" s="1"/>
  <c r="D598" i="7" s="1"/>
  <c r="J598" i="7" s="1"/>
  <c r="D599" i="7" s="1"/>
  <c r="J599" i="7" s="1"/>
  <c r="D600" i="7" s="1"/>
  <c r="J600" i="7" s="1"/>
  <c r="D601" i="7" s="1"/>
  <c r="J601" i="7" s="1"/>
  <c r="D602" i="7" s="1"/>
  <c r="J602" i="7" s="1"/>
  <c r="D603" i="7" s="1"/>
  <c r="J603" i="7" s="1"/>
  <c r="D604" i="7" s="1"/>
  <c r="J604" i="7" s="1"/>
  <c r="D605" i="7" s="1"/>
  <c r="J605" i="7" s="1"/>
  <c r="D606" i="7" s="1"/>
  <c r="J606" i="7" s="1"/>
  <c r="D607" i="7" s="1"/>
  <c r="J607" i="7" s="1"/>
  <c r="D608" i="7" s="1"/>
  <c r="J608" i="7" s="1"/>
  <c r="D609" i="7" s="1"/>
  <c r="J609" i="7" s="1"/>
  <c r="D610" i="7" s="1"/>
  <c r="J610" i="7" s="1"/>
  <c r="D611" i="7" s="1"/>
  <c r="J611" i="7" s="1"/>
  <c r="D612" i="7" s="1"/>
  <c r="J612" i="7" s="1"/>
  <c r="D613" i="7" s="1"/>
  <c r="J613" i="7" s="1"/>
  <c r="D614" i="7" s="1"/>
  <c r="J614" i="7" s="1"/>
  <c r="D615" i="7" s="1"/>
  <c r="J615" i="7" s="1"/>
  <c r="D616" i="7" s="1"/>
  <c r="J616" i="7" s="1"/>
  <c r="D617" i="7" s="1"/>
  <c r="J617" i="7" s="1"/>
  <c r="D618" i="7" s="1"/>
  <c r="J618" i="7" s="1"/>
  <c r="D619" i="7" s="1"/>
  <c r="J619" i="7" s="1"/>
  <c r="D620" i="7" s="1"/>
  <c r="J620" i="7" s="1"/>
  <c r="D621" i="7" s="1"/>
  <c r="J621" i="7" s="1"/>
  <c r="D622" i="7" s="1"/>
  <c r="J622" i="7" s="1"/>
  <c r="D623" i="7" s="1"/>
  <c r="J623" i="7" s="1"/>
  <c r="D624" i="7" s="1"/>
  <c r="J624" i="7" s="1"/>
  <c r="D625" i="7" s="1"/>
  <c r="J625" i="7" s="1"/>
  <c r="D626" i="7" s="1"/>
  <c r="J626" i="7" s="1"/>
  <c r="D627" i="7" s="1"/>
  <c r="J627" i="7" s="1"/>
  <c r="D628" i="7" s="1"/>
  <c r="J628" i="7" s="1"/>
  <c r="D629" i="7" s="1"/>
  <c r="J629" i="7" s="1"/>
  <c r="D630" i="7" s="1"/>
  <c r="J630" i="7" s="1"/>
  <c r="D631" i="7" s="1"/>
  <c r="J631" i="7" s="1"/>
  <c r="D632" i="7" s="1"/>
  <c r="J632" i="7" s="1"/>
  <c r="D633" i="7" s="1"/>
  <c r="J633" i="7" s="1"/>
  <c r="D634" i="7" s="1"/>
  <c r="J634" i="7" s="1"/>
  <c r="D635" i="7" s="1"/>
  <c r="J635" i="7" s="1"/>
  <c r="D636" i="7" s="1"/>
  <c r="J636" i="7" s="1"/>
  <c r="D637" i="7" s="1"/>
  <c r="J637" i="7" s="1"/>
  <c r="D638" i="7" s="1"/>
  <c r="J638" i="7" s="1"/>
  <c r="D639" i="7" s="1"/>
  <c r="J639" i="7" s="1"/>
  <c r="D640" i="7" s="1"/>
  <c r="J640" i="7" s="1"/>
  <c r="D641" i="7" s="1"/>
  <c r="J641" i="7" s="1"/>
  <c r="D642" i="7" s="1"/>
  <c r="J642" i="7" s="1"/>
  <c r="D643" i="7" s="1"/>
  <c r="J643" i="7" s="1"/>
  <c r="D644" i="7" s="1"/>
  <c r="J644" i="7" s="1"/>
  <c r="D645" i="7" s="1"/>
  <c r="J645" i="7" s="1"/>
  <c r="D646" i="7" s="1"/>
  <c r="J646" i="7" s="1"/>
  <c r="D647" i="7" s="1"/>
  <c r="J647" i="7" s="1"/>
  <c r="D648" i="7" s="1"/>
  <c r="J648" i="7" s="1"/>
  <c r="D649" i="7" s="1"/>
  <c r="J649" i="7" s="1"/>
  <c r="D650" i="7" s="1"/>
  <c r="J650" i="7" s="1"/>
  <c r="D651" i="7" s="1"/>
  <c r="J651" i="7" s="1"/>
  <c r="D652" i="7" s="1"/>
  <c r="J652" i="7" s="1"/>
  <c r="D653" i="7" s="1"/>
  <c r="J653" i="7" s="1"/>
  <c r="D654" i="7" s="1"/>
  <c r="J654" i="7" s="1"/>
  <c r="D655" i="7" s="1"/>
  <c r="J655" i="7" s="1"/>
  <c r="D656" i="7" s="1"/>
  <c r="J656" i="7" s="1"/>
  <c r="D657" i="7" s="1"/>
  <c r="J657" i="7" s="1"/>
  <c r="D658" i="7" s="1"/>
  <c r="J658" i="7" s="1"/>
  <c r="D659" i="7" s="1"/>
  <c r="J659" i="7" s="1"/>
  <c r="D660" i="7" s="1"/>
  <c r="J660" i="7" s="1"/>
  <c r="D661" i="7" s="1"/>
  <c r="J661" i="7" s="1"/>
  <c r="D662" i="7" s="1"/>
  <c r="J662" i="7" s="1"/>
  <c r="D663" i="7" s="1"/>
  <c r="J663" i="7" s="1"/>
  <c r="D664" i="7" s="1"/>
  <c r="J664" i="7" s="1"/>
  <c r="D665" i="7" s="1"/>
  <c r="J665" i="7" s="1"/>
  <c r="D666" i="7" s="1"/>
  <c r="J666" i="7" s="1"/>
  <c r="D667" i="7" s="1"/>
  <c r="J667" i="7" s="1"/>
  <c r="D668" i="7" s="1"/>
  <c r="J668" i="7" s="1"/>
  <c r="D669" i="7" s="1"/>
  <c r="J669" i="7" s="1"/>
  <c r="D670" i="7" s="1"/>
  <c r="J670" i="7" s="1"/>
  <c r="D671" i="7" s="1"/>
  <c r="J671" i="7" s="1"/>
  <c r="D672" i="7" s="1"/>
  <c r="J672" i="7" s="1"/>
  <c r="D673" i="7" s="1"/>
  <c r="J673" i="7" s="1"/>
  <c r="D674" i="7" s="1"/>
  <c r="J674" i="7" s="1"/>
  <c r="D675" i="7" s="1"/>
  <c r="J675" i="7" s="1"/>
  <c r="D676" i="7" s="1"/>
  <c r="J676" i="7" s="1"/>
  <c r="D677" i="7" s="1"/>
  <c r="J677" i="7" s="1"/>
  <c r="D678" i="7" s="1"/>
  <c r="J678" i="7" s="1"/>
  <c r="D679" i="7" s="1"/>
  <c r="J679" i="7" s="1"/>
  <c r="D680" i="7" s="1"/>
  <c r="J680" i="7" s="1"/>
  <c r="D681" i="7" s="1"/>
  <c r="J681" i="7" s="1"/>
  <c r="D682" i="7" s="1"/>
  <c r="J682" i="7" s="1"/>
  <c r="D683" i="7" s="1"/>
  <c r="J683" i="7" s="1"/>
  <c r="D684" i="7" s="1"/>
  <c r="J684" i="7" s="1"/>
  <c r="D685" i="7" s="1"/>
  <c r="J685" i="7" s="1"/>
  <c r="D686" i="7" s="1"/>
  <c r="J686" i="7" s="1"/>
  <c r="D687" i="7" s="1"/>
  <c r="J687" i="7" s="1"/>
  <c r="D688" i="7" s="1"/>
  <c r="J688" i="7" s="1"/>
  <c r="D689" i="7" s="1"/>
  <c r="J689" i="7" s="1"/>
  <c r="D690" i="7" s="1"/>
  <c r="J690" i="7" s="1"/>
  <c r="D691" i="7" s="1"/>
  <c r="J691" i="7" s="1"/>
  <c r="D692" i="7" s="1"/>
  <c r="J692" i="7" s="1"/>
  <c r="D693" i="7" s="1"/>
  <c r="J693" i="7" s="1"/>
  <c r="D694" i="7" s="1"/>
  <c r="J694" i="7" s="1"/>
  <c r="D695" i="7" s="1"/>
  <c r="J695" i="7" s="1"/>
  <c r="D696" i="7" s="1"/>
  <c r="J696" i="7" s="1"/>
  <c r="D697" i="7" s="1"/>
  <c r="J697" i="7" s="1"/>
  <c r="D698" i="7" s="1"/>
  <c r="J698" i="7" s="1"/>
  <c r="D699" i="7" s="1"/>
  <c r="J699" i="7" s="1"/>
  <c r="D700" i="7" s="1"/>
  <c r="J700" i="7" s="1"/>
  <c r="D701" i="7" s="1"/>
  <c r="J701" i="7" s="1"/>
  <c r="D702" i="7" s="1"/>
  <c r="J702" i="7" s="1"/>
  <c r="D703" i="7" s="1"/>
  <c r="J703" i="7" s="1"/>
  <c r="D704" i="7" s="1"/>
  <c r="J704" i="7" s="1"/>
  <c r="D705" i="7" s="1"/>
  <c r="J705" i="7" s="1"/>
  <c r="D706" i="7" s="1"/>
  <c r="J706" i="7" s="1"/>
  <c r="D707" i="7" s="1"/>
  <c r="J707" i="7" s="1"/>
  <c r="D708" i="7" s="1"/>
  <c r="J708" i="7" s="1"/>
  <c r="D709" i="7" s="1"/>
  <c r="J709" i="7" s="1"/>
  <c r="D710" i="7" s="1"/>
  <c r="J710" i="7" s="1"/>
  <c r="D711" i="7" s="1"/>
  <c r="J711" i="7" s="1"/>
  <c r="D712" i="7" s="1"/>
  <c r="J712" i="7" s="1"/>
  <c r="D713" i="7" s="1"/>
  <c r="J713" i="7" s="1"/>
  <c r="D714" i="7" s="1"/>
  <c r="J714" i="7" s="1"/>
  <c r="D715" i="7" s="1"/>
  <c r="J715" i="7" s="1"/>
  <c r="D716" i="7" s="1"/>
  <c r="J716" i="7" s="1"/>
  <c r="D717" i="7" s="1"/>
  <c r="J717" i="7" s="1"/>
  <c r="D718" i="7" s="1"/>
  <c r="J718" i="7" s="1"/>
  <c r="D719" i="7" s="1"/>
  <c r="J719" i="7" s="1"/>
  <c r="D720" i="7" s="1"/>
  <c r="J720" i="7" s="1"/>
  <c r="D721" i="7" s="1"/>
  <c r="J721" i="7" s="1"/>
  <c r="D722" i="7" s="1"/>
  <c r="J722" i="7" s="1"/>
  <c r="D723" i="7" s="1"/>
  <c r="J723" i="7" s="1"/>
  <c r="D724" i="7" s="1"/>
  <c r="J724" i="7" s="1"/>
  <c r="D725" i="7" s="1"/>
  <c r="J725" i="7" s="1"/>
  <c r="D726" i="7" s="1"/>
  <c r="J726" i="7" s="1"/>
  <c r="D727" i="7" s="1"/>
  <c r="J727" i="7" s="1"/>
  <c r="D728" i="7" s="1"/>
  <c r="J728" i="7" s="1"/>
  <c r="D729" i="7" s="1"/>
  <c r="J729" i="7" s="1"/>
  <c r="D730" i="7" s="1"/>
  <c r="J730" i="7" s="1"/>
  <c r="D731" i="7" s="1"/>
  <c r="J731" i="7" s="1"/>
  <c r="D732" i="7" s="1"/>
  <c r="J732" i="7" s="1"/>
  <c r="D733" i="7" s="1"/>
  <c r="J733" i="7" s="1"/>
  <c r="D734" i="7" s="1"/>
  <c r="J734" i="7" s="1"/>
  <c r="D735" i="7" s="1"/>
  <c r="J735" i="7" s="1"/>
  <c r="D736" i="7" s="1"/>
  <c r="J736" i="7" s="1"/>
  <c r="D737" i="7" s="1"/>
  <c r="J737" i="7" s="1"/>
  <c r="D738" i="7" s="1"/>
  <c r="J738" i="7" s="1"/>
  <c r="D739" i="7" s="1"/>
  <c r="J739" i="7" s="1"/>
  <c r="D740" i="7" s="1"/>
  <c r="J740" i="7" s="1"/>
  <c r="D741" i="7" s="1"/>
  <c r="J741" i="7" s="1"/>
  <c r="D742" i="7" s="1"/>
  <c r="J742" i="7" s="1"/>
  <c r="D743" i="7" s="1"/>
  <c r="J743" i="7" s="1"/>
  <c r="D744" i="7" s="1"/>
  <c r="J744" i="7" s="1"/>
  <c r="D745" i="7" s="1"/>
  <c r="J745" i="7" s="1"/>
  <c r="D746" i="7" s="1"/>
  <c r="J746" i="7" s="1"/>
  <c r="D747" i="7" s="1"/>
  <c r="J747" i="7" s="1"/>
  <c r="D748" i="7" s="1"/>
  <c r="J748" i="7" s="1"/>
  <c r="D749" i="7" s="1"/>
  <c r="J749" i="7" s="1"/>
  <c r="D750" i="7" s="1"/>
  <c r="J750" i="7" s="1"/>
  <c r="D751" i="7" s="1"/>
  <c r="J751" i="7" s="1"/>
  <c r="D752" i="7" s="1"/>
  <c r="J752" i="7" s="1"/>
  <c r="D753" i="7" s="1"/>
  <c r="J753" i="7" s="1"/>
  <c r="D754" i="7" s="1"/>
  <c r="J754" i="7" s="1"/>
  <c r="D755" i="7" s="1"/>
  <c r="J755" i="7" s="1"/>
  <c r="D756" i="7" s="1"/>
  <c r="J756" i="7" s="1"/>
  <c r="D757" i="7" s="1"/>
  <c r="J757" i="7" s="1"/>
  <c r="D758" i="7" s="1"/>
  <c r="J758" i="7" s="1"/>
  <c r="D759" i="7" s="1"/>
  <c r="J759" i="7" s="1"/>
  <c r="D760" i="7" s="1"/>
  <c r="J760" i="7" s="1"/>
  <c r="D761" i="7" s="1"/>
  <c r="J761" i="7" s="1"/>
  <c r="D762" i="7" s="1"/>
  <c r="J762" i="7" s="1"/>
  <c r="D763" i="7" s="1"/>
  <c r="J763" i="7" s="1"/>
  <c r="D764" i="7" s="1"/>
  <c r="J764" i="7" s="1"/>
  <c r="D765" i="7" s="1"/>
  <c r="J765" i="7" s="1"/>
  <c r="D766" i="7" s="1"/>
  <c r="J766" i="7" s="1"/>
  <c r="D767" i="7" s="1"/>
  <c r="J767" i="7" s="1"/>
  <c r="D768" i="7" s="1"/>
  <c r="J768" i="7" s="1"/>
  <c r="D769" i="7" s="1"/>
  <c r="J769" i="7" s="1"/>
  <c r="D770" i="7" s="1"/>
  <c r="J770" i="7" s="1"/>
  <c r="D771" i="7" s="1"/>
  <c r="J771" i="7" s="1"/>
  <c r="D772" i="7" s="1"/>
  <c r="J772" i="7" s="1"/>
  <c r="D773" i="7" s="1"/>
  <c r="J773" i="7" s="1"/>
  <c r="D774" i="7" s="1"/>
  <c r="J774" i="7" s="1"/>
  <c r="D775" i="7" s="1"/>
  <c r="J775" i="7" s="1"/>
  <c r="D776" i="7" s="1"/>
  <c r="J776" i="7" s="1"/>
  <c r="D777" i="7" s="1"/>
  <c r="J777" i="7" s="1"/>
  <c r="D778" i="7" s="1"/>
  <c r="J778" i="7" s="1"/>
  <c r="D779" i="7" s="1"/>
  <c r="J779" i="7" s="1"/>
  <c r="D780" i="7" s="1"/>
  <c r="J780" i="7" s="1"/>
  <c r="D781" i="7" s="1"/>
  <c r="J781" i="7" s="1"/>
  <c r="D782" i="7" s="1"/>
  <c r="J782" i="7" s="1"/>
  <c r="D783" i="7" s="1"/>
  <c r="J783" i="7" s="1"/>
  <c r="D784" i="7" s="1"/>
  <c r="J784" i="7" s="1"/>
  <c r="D785" i="7" s="1"/>
  <c r="J785" i="7" s="1"/>
  <c r="D786" i="7" s="1"/>
  <c r="J786" i="7" s="1"/>
  <c r="D787" i="7" s="1"/>
  <c r="J787" i="7" s="1"/>
  <c r="D788" i="7" s="1"/>
  <c r="J788" i="7" s="1"/>
  <c r="D789" i="7" s="1"/>
  <c r="J789" i="7" s="1"/>
  <c r="D790" i="7" s="1"/>
  <c r="J790" i="7" s="1"/>
  <c r="D791" i="7" s="1"/>
  <c r="J791" i="7" s="1"/>
  <c r="D792" i="7" s="1"/>
  <c r="J792" i="7" s="1"/>
  <c r="D793" i="7" s="1"/>
  <c r="J793" i="7" s="1"/>
  <c r="D794" i="7" s="1"/>
  <c r="J794" i="7" s="1"/>
  <c r="D795" i="7" s="1"/>
  <c r="J795" i="7" s="1"/>
  <c r="D796" i="7" s="1"/>
  <c r="J796" i="7" s="1"/>
  <c r="D797" i="7" s="1"/>
  <c r="J797" i="7" s="1"/>
  <c r="D798" i="7" s="1"/>
  <c r="J798" i="7" s="1"/>
  <c r="D799" i="7" s="1"/>
  <c r="J799" i="7" s="1"/>
  <c r="D800" i="7" s="1"/>
  <c r="J800" i="7" s="1"/>
  <c r="D801" i="7" s="1"/>
  <c r="J801" i="7" s="1"/>
  <c r="D802" i="7" s="1"/>
  <c r="J802" i="7" s="1"/>
  <c r="D803" i="7" s="1"/>
  <c r="J803" i="7" s="1"/>
  <c r="D804" i="7" s="1"/>
  <c r="J804" i="7" s="1"/>
  <c r="D805" i="7" s="1"/>
  <c r="J805" i="7" s="1"/>
  <c r="D806" i="7" s="1"/>
  <c r="J806" i="7" s="1"/>
  <c r="D807" i="7" s="1"/>
  <c r="J807" i="7" s="1"/>
  <c r="D808" i="7" s="1"/>
  <c r="J808" i="7" s="1"/>
  <c r="D809" i="7" s="1"/>
  <c r="J809" i="7" s="1"/>
  <c r="D810" i="7" s="1"/>
  <c r="J810" i="7" s="1"/>
  <c r="D811" i="7" s="1"/>
  <c r="J811" i="7" s="1"/>
  <c r="D812" i="7" s="1"/>
  <c r="J812" i="7" s="1"/>
  <c r="D813" i="7" s="1"/>
  <c r="J813" i="7" s="1"/>
  <c r="D814" i="7" s="1"/>
  <c r="J814" i="7" s="1"/>
  <c r="D815" i="7" s="1"/>
  <c r="J815" i="7" s="1"/>
  <c r="D816" i="7" s="1"/>
  <c r="J816" i="7" s="1"/>
  <c r="D817" i="7" s="1"/>
  <c r="J817" i="7" s="1"/>
  <c r="D818" i="7" s="1"/>
  <c r="J818" i="7" s="1"/>
  <c r="D819" i="7" s="1"/>
  <c r="J819" i="7" s="1"/>
  <c r="D820" i="7" s="1"/>
  <c r="J820" i="7" s="1"/>
  <c r="D821" i="7" s="1"/>
  <c r="J821" i="7" s="1"/>
  <c r="D822" i="7" s="1"/>
  <c r="J822" i="7" s="1"/>
  <c r="D823" i="7" s="1"/>
  <c r="J823" i="7" s="1"/>
  <c r="D824" i="7" s="1"/>
  <c r="J824" i="7" s="1"/>
  <c r="D825" i="7" s="1"/>
  <c r="J825" i="7" s="1"/>
  <c r="D826" i="7" s="1"/>
  <c r="J826" i="7" s="1"/>
  <c r="D827" i="7" s="1"/>
  <c r="J827" i="7" s="1"/>
  <c r="D828" i="7" s="1"/>
  <c r="J828" i="7" s="1"/>
  <c r="D829" i="7" s="1"/>
  <c r="J829" i="7" s="1"/>
  <c r="D830" i="7" s="1"/>
  <c r="J830" i="7" s="1"/>
  <c r="D831" i="7" s="1"/>
  <c r="J831" i="7" s="1"/>
  <c r="D832" i="7" s="1"/>
  <c r="J832" i="7" s="1"/>
  <c r="D833" i="7" s="1"/>
  <c r="J833" i="7" s="1"/>
  <c r="D834" i="7" s="1"/>
  <c r="J834" i="7" s="1"/>
  <c r="D835" i="7" s="1"/>
  <c r="J835" i="7" s="1"/>
  <c r="D836" i="7" s="1"/>
  <c r="J836" i="7" s="1"/>
  <c r="D837" i="7" s="1"/>
  <c r="J837" i="7" s="1"/>
  <c r="D838" i="7" s="1"/>
  <c r="J838" i="7" s="1"/>
  <c r="D839" i="7" s="1"/>
  <c r="J839" i="7" s="1"/>
  <c r="D840" i="7" s="1"/>
  <c r="J840" i="7" s="1"/>
  <c r="D841" i="7" s="1"/>
  <c r="J841" i="7" s="1"/>
  <c r="D842" i="7" s="1"/>
  <c r="J842" i="7" s="1"/>
  <c r="D843" i="7" s="1"/>
  <c r="J843" i="7" s="1"/>
  <c r="D844" i="7" s="1"/>
  <c r="J844" i="7" s="1"/>
  <c r="D845" i="7" s="1"/>
  <c r="J845" i="7" s="1"/>
  <c r="D846" i="7" s="1"/>
  <c r="J846" i="7" s="1"/>
  <c r="D847" i="7" s="1"/>
  <c r="J847" i="7" s="1"/>
  <c r="D848" i="7" s="1"/>
  <c r="J848" i="7" s="1"/>
  <c r="D849" i="7" s="1"/>
  <c r="J849" i="7" s="1"/>
  <c r="D850" i="7" s="1"/>
  <c r="J850" i="7" s="1"/>
  <c r="D851" i="7" s="1"/>
  <c r="J851" i="7" s="1"/>
  <c r="D852" i="7" s="1"/>
  <c r="J852" i="7" s="1"/>
  <c r="D853" i="7" s="1"/>
  <c r="J853" i="7" s="1"/>
  <c r="D854" i="7" s="1"/>
  <c r="J854" i="7" s="1"/>
  <c r="D855" i="7" s="1"/>
  <c r="J855" i="7" s="1"/>
  <c r="D856" i="7" s="1"/>
  <c r="J856" i="7" s="1"/>
  <c r="D857" i="7" s="1"/>
  <c r="J857" i="7" s="1"/>
  <c r="D858" i="7" s="1"/>
  <c r="J858" i="7" s="1"/>
  <c r="D859" i="7" s="1"/>
  <c r="J859" i="7" s="1"/>
  <c r="D860" i="7" s="1"/>
  <c r="J860" i="7" s="1"/>
  <c r="D861" i="7" s="1"/>
  <c r="J861" i="7" s="1"/>
  <c r="D862" i="7" s="1"/>
  <c r="J862" i="7" s="1"/>
  <c r="D863" i="7" s="1"/>
  <c r="J863" i="7" s="1"/>
  <c r="D864" i="7" s="1"/>
  <c r="J864" i="7" s="1"/>
  <c r="D865" i="7" s="1"/>
  <c r="J865" i="7" s="1"/>
  <c r="D866" i="7" s="1"/>
  <c r="J866" i="7" s="1"/>
  <c r="D867" i="7" s="1"/>
  <c r="J867" i="7" s="1"/>
  <c r="D868" i="7" s="1"/>
  <c r="J868" i="7" s="1"/>
  <c r="D869" i="7" s="1"/>
  <c r="J869" i="7" s="1"/>
  <c r="D870" i="7" s="1"/>
  <c r="J870" i="7" s="1"/>
  <c r="D871" i="7" s="1"/>
  <c r="J871" i="7" s="1"/>
  <c r="D872" i="7" s="1"/>
  <c r="J872" i="7" s="1"/>
  <c r="D873" i="7" s="1"/>
  <c r="J873" i="7" s="1"/>
  <c r="D874" i="7" s="1"/>
  <c r="J874" i="7" s="1"/>
  <c r="D875" i="7" s="1"/>
  <c r="J875" i="7" s="1"/>
  <c r="D876" i="7" s="1"/>
  <c r="J876" i="7" s="1"/>
  <c r="D877" i="7" s="1"/>
  <c r="J877" i="7" s="1"/>
  <c r="D878" i="7" s="1"/>
  <c r="J878" i="7" s="1"/>
  <c r="D879" i="7" s="1"/>
  <c r="J879" i="7" s="1"/>
  <c r="D880" i="7" s="1"/>
  <c r="J880" i="7" s="1"/>
  <c r="D881" i="7" s="1"/>
  <c r="J881" i="7" s="1"/>
  <c r="D882" i="7" s="1"/>
  <c r="J882" i="7" s="1"/>
  <c r="D883" i="7" s="1"/>
  <c r="J883" i="7" s="1"/>
  <c r="D884" i="7" s="1"/>
  <c r="J884" i="7" s="1"/>
  <c r="D885" i="7" s="1"/>
  <c r="J885" i="7" s="1"/>
  <c r="D886" i="7" s="1"/>
  <c r="J886" i="7" s="1"/>
  <c r="D887" i="7" s="1"/>
  <c r="J887" i="7" s="1"/>
  <c r="D888" i="7" s="1"/>
  <c r="J888" i="7" s="1"/>
  <c r="D889" i="7" s="1"/>
  <c r="J889" i="7" s="1"/>
  <c r="D890" i="7" s="1"/>
  <c r="J890" i="7" s="1"/>
  <c r="D891" i="7" s="1"/>
  <c r="J891" i="7" s="1"/>
  <c r="D892" i="7" s="1"/>
  <c r="J892" i="7" s="1"/>
  <c r="D893" i="7" s="1"/>
  <c r="J893" i="7" s="1"/>
  <c r="D894" i="7" s="1"/>
  <c r="J894" i="7" s="1"/>
  <c r="D895" i="7" s="1"/>
  <c r="J895" i="7" s="1"/>
  <c r="D896" i="7" s="1"/>
  <c r="J896" i="7" s="1"/>
  <c r="D897" i="7" s="1"/>
  <c r="J897" i="7" s="1"/>
  <c r="D898" i="7" s="1"/>
  <c r="J898" i="7" s="1"/>
  <c r="D899" i="7" s="1"/>
  <c r="J899" i="7" s="1"/>
  <c r="D900" i="7" s="1"/>
  <c r="J900" i="7" s="1"/>
  <c r="D901" i="7" s="1"/>
  <c r="J901" i="7" s="1"/>
  <c r="D902" i="7" s="1"/>
  <c r="J902" i="7" s="1"/>
  <c r="D903" i="7" s="1"/>
  <c r="J903" i="7" s="1"/>
  <c r="D904" i="7" s="1"/>
  <c r="J904" i="7" s="1"/>
  <c r="D905" i="7" s="1"/>
  <c r="J905" i="7" s="1"/>
  <c r="D906" i="7" s="1"/>
  <c r="J906" i="7" s="1"/>
  <c r="D907" i="7" s="1"/>
  <c r="J907" i="7" s="1"/>
  <c r="D908" i="7" s="1"/>
  <c r="J908" i="7" s="1"/>
  <c r="D909" i="7" s="1"/>
  <c r="J909" i="7" s="1"/>
  <c r="D910" i="7" s="1"/>
  <c r="J910" i="7" s="1"/>
  <c r="D911" i="7" s="1"/>
  <c r="J911" i="7" s="1"/>
  <c r="D912" i="7" s="1"/>
  <c r="J912" i="7" s="1"/>
  <c r="D913" i="7" s="1"/>
  <c r="J913" i="7" s="1"/>
  <c r="D914" i="7" s="1"/>
  <c r="J914" i="7" s="1"/>
  <c r="D915" i="7" s="1"/>
  <c r="J915" i="7" s="1"/>
  <c r="D916" i="7" s="1"/>
  <c r="J916" i="7" s="1"/>
  <c r="D917" i="7" s="1"/>
  <c r="J917" i="7" s="1"/>
  <c r="D918" i="7" s="1"/>
  <c r="J918" i="7" s="1"/>
  <c r="D919" i="7" s="1"/>
  <c r="J919" i="7" s="1"/>
  <c r="D920" i="7" s="1"/>
  <c r="J920" i="7" s="1"/>
  <c r="D921" i="7" s="1"/>
  <c r="J921" i="7" s="1"/>
  <c r="D922" i="7" s="1"/>
  <c r="J922" i="7" s="1"/>
  <c r="D923" i="7" s="1"/>
  <c r="J923" i="7" s="1"/>
  <c r="D523" i="7"/>
  <c r="J523" i="7" s="1"/>
  <c r="M523" i="7" s="1"/>
  <c r="M522" i="7"/>
  <c r="M914" i="2" l="1"/>
  <c r="D915" i="2"/>
  <c r="J915" i="2" s="1"/>
  <c r="D524" i="7"/>
  <c r="J524" i="7" s="1"/>
  <c r="K524" i="7"/>
  <c r="D525" i="7" l="1"/>
  <c r="J525" i="7" s="1"/>
  <c r="M524" i="7"/>
  <c r="M915" i="2"/>
  <c r="D916" i="2"/>
  <c r="J916" i="2" s="1"/>
  <c r="K525" i="7"/>
  <c r="K526" i="7" s="1"/>
  <c r="K527" i="7" s="1"/>
  <c r="K528" i="7" s="1"/>
  <c r="D526" i="7"/>
  <c r="J526" i="7" s="1"/>
  <c r="M916" i="2" l="1"/>
  <c r="D917" i="2"/>
  <c r="J917" i="2" s="1"/>
  <c r="M525" i="7"/>
  <c r="D527" i="7"/>
  <c r="J527" i="7" s="1"/>
  <c r="M526" i="7"/>
  <c r="M917" i="2" l="1"/>
  <c r="D918" i="2"/>
  <c r="J918" i="2" s="1"/>
  <c r="D528" i="7"/>
  <c r="J528" i="7" s="1"/>
  <c r="M528" i="7" s="1"/>
  <c r="M527" i="7"/>
  <c r="J804" i="1"/>
  <c r="D805" i="1" s="1"/>
  <c r="J805" i="1" s="1"/>
  <c r="M918" i="2" l="1"/>
  <c r="D919" i="2"/>
  <c r="J919" i="2" s="1"/>
  <c r="D806" i="1"/>
  <c r="J806" i="1" s="1"/>
  <c r="D807" i="1" s="1"/>
  <c r="J807" i="1" s="1"/>
  <c r="D808" i="1" s="1"/>
  <c r="J808" i="1" s="1"/>
  <c r="D809" i="1" s="1"/>
  <c r="J809" i="1" s="1"/>
  <c r="D810" i="1" s="1"/>
  <c r="J810" i="1" s="1"/>
  <c r="D811" i="1" s="1"/>
  <c r="J811" i="1" s="1"/>
  <c r="D812" i="1" s="1"/>
  <c r="J812" i="1" s="1"/>
  <c r="D813" i="1" s="1"/>
  <c r="J813" i="1" s="1"/>
  <c r="D814" i="1" s="1"/>
  <c r="J814" i="1" s="1"/>
  <c r="D815" i="1" s="1"/>
  <c r="J815" i="1" s="1"/>
  <c r="D816" i="1" s="1"/>
  <c r="J816" i="1" s="1"/>
  <c r="D817" i="1" s="1"/>
  <c r="J817" i="1" s="1"/>
  <c r="D818" i="1" s="1"/>
  <c r="J818" i="1" s="1"/>
  <c r="D819" i="1" s="1"/>
  <c r="J819" i="1" s="1"/>
  <c r="D820" i="1" s="1"/>
  <c r="J820" i="1" s="1"/>
  <c r="D821" i="1" s="1"/>
  <c r="J821" i="1" s="1"/>
  <c r="D822" i="1" s="1"/>
  <c r="J822" i="1" s="1"/>
  <c r="D823" i="1" s="1"/>
  <c r="J823" i="1" s="1"/>
  <c r="D824" i="1" s="1"/>
  <c r="J824" i="1" s="1"/>
  <c r="D825" i="1" s="1"/>
  <c r="J825" i="1" s="1"/>
  <c r="D826" i="1" s="1"/>
  <c r="J826" i="1" s="1"/>
  <c r="D827" i="1" s="1"/>
  <c r="J827" i="1" s="1"/>
  <c r="D828" i="1" s="1"/>
  <c r="J828" i="1" s="1"/>
  <c r="D829" i="1" s="1"/>
  <c r="J829" i="1" s="1"/>
  <c r="D830" i="1" s="1"/>
  <c r="J830" i="1" s="1"/>
  <c r="D831" i="1" s="1"/>
  <c r="J831" i="1" s="1"/>
  <c r="D832" i="1" s="1"/>
  <c r="J832" i="1" s="1"/>
  <c r="D833" i="1" s="1"/>
  <c r="J833" i="1" s="1"/>
  <c r="D834" i="1" s="1"/>
  <c r="J834" i="1" s="1"/>
  <c r="D835" i="1" s="1"/>
  <c r="J835" i="1" s="1"/>
  <c r="D836" i="1" s="1"/>
  <c r="J836" i="1" s="1"/>
  <c r="D837" i="1" s="1"/>
  <c r="J837" i="1" s="1"/>
  <c r="D838" i="1" s="1"/>
  <c r="J838" i="1" s="1"/>
  <c r="D839" i="1" s="1"/>
  <c r="J839" i="1" s="1"/>
  <c r="D840" i="1" s="1"/>
  <c r="J840" i="1" s="1"/>
  <c r="D841" i="1" s="1"/>
  <c r="J841" i="1" s="1"/>
  <c r="D842" i="1" s="1"/>
  <c r="J842" i="1" s="1"/>
  <c r="D843" i="1" s="1"/>
  <c r="J843" i="1" s="1"/>
  <c r="D844" i="1" s="1"/>
  <c r="J844" i="1" s="1"/>
  <c r="D845" i="1" s="1"/>
  <c r="J845" i="1" s="1"/>
  <c r="D846" i="1" s="1"/>
  <c r="J846" i="1" s="1"/>
  <c r="D847" i="1" s="1"/>
  <c r="J847" i="1" s="1"/>
  <c r="D848" i="1" s="1"/>
  <c r="J848" i="1" s="1"/>
  <c r="D849" i="1" s="1"/>
  <c r="J849" i="1" s="1"/>
  <c r="D850" i="1" s="1"/>
  <c r="J850" i="1" s="1"/>
  <c r="D851" i="1" s="1"/>
  <c r="J851" i="1" s="1"/>
  <c r="D852" i="1" s="1"/>
  <c r="J852" i="1" s="1"/>
  <c r="D853" i="1" s="1"/>
  <c r="J853" i="1" s="1"/>
  <c r="D854" i="1" s="1"/>
  <c r="J854" i="1" s="1"/>
  <c r="D855" i="1" s="1"/>
  <c r="J855" i="1" s="1"/>
  <c r="D856" i="1" s="1"/>
  <c r="J856" i="1" s="1"/>
  <c r="D857" i="1" s="1"/>
  <c r="J857" i="1" s="1"/>
  <c r="D858" i="1" s="1"/>
  <c r="J858" i="1" s="1"/>
  <c r="D859" i="1" s="1"/>
  <c r="J859" i="1" s="1"/>
  <c r="D860" i="1" s="1"/>
  <c r="J860" i="1" s="1"/>
  <c r="D861" i="1" s="1"/>
  <c r="J861" i="1" s="1"/>
  <c r="D862" i="1" s="1"/>
  <c r="J862" i="1" s="1"/>
  <c r="D863" i="1" s="1"/>
  <c r="J863" i="1" s="1"/>
  <c r="D864" i="1" s="1"/>
  <c r="J864" i="1" s="1"/>
  <c r="D865" i="1" s="1"/>
  <c r="J865" i="1" s="1"/>
  <c r="D866" i="1" s="1"/>
  <c r="J866" i="1" s="1"/>
  <c r="D867" i="1" s="1"/>
  <c r="J867" i="1" s="1"/>
  <c r="D868" i="1" s="1"/>
  <c r="J868" i="1" s="1"/>
  <c r="D869" i="1" s="1"/>
  <c r="J869" i="1" s="1"/>
  <c r="D870" i="1" s="1"/>
  <c r="J870" i="1" s="1"/>
  <c r="D871" i="1" s="1"/>
  <c r="J871" i="1" s="1"/>
  <c r="D872" i="1" s="1"/>
  <c r="J872" i="1" s="1"/>
  <c r="D873" i="1" s="1"/>
  <c r="J873" i="1" s="1"/>
  <c r="D874" i="1" s="1"/>
  <c r="J874" i="1" s="1"/>
  <c r="D875" i="1" s="1"/>
  <c r="J875" i="1" s="1"/>
  <c r="D876" i="1" s="1"/>
  <c r="J876" i="1" s="1"/>
  <c r="D877" i="1" s="1"/>
  <c r="J877" i="1" s="1"/>
  <c r="D878" i="1" s="1"/>
  <c r="J878" i="1" s="1"/>
  <c r="D879" i="1" s="1"/>
  <c r="J879" i="1" s="1"/>
  <c r="D880" i="1" s="1"/>
  <c r="J880" i="1" s="1"/>
  <c r="D881" i="1" s="1"/>
  <c r="J881" i="1" s="1"/>
  <c r="D882" i="1" s="1"/>
  <c r="J882" i="1" s="1"/>
  <c r="D883" i="1" s="1"/>
  <c r="J883" i="1" s="1"/>
  <c r="D884" i="1" s="1"/>
  <c r="J884" i="1" s="1"/>
  <c r="D885" i="1" s="1"/>
  <c r="J885" i="1" s="1"/>
  <c r="D886" i="1" s="1"/>
  <c r="J886" i="1" s="1"/>
  <c r="D887" i="1" s="1"/>
  <c r="J887" i="1" s="1"/>
  <c r="D888" i="1" s="1"/>
  <c r="J888" i="1" s="1"/>
  <c r="D889" i="1" s="1"/>
  <c r="J889" i="1" s="1"/>
  <c r="D890" i="1" s="1"/>
  <c r="J890" i="1" s="1"/>
  <c r="D891" i="1" s="1"/>
  <c r="J891" i="1" s="1"/>
  <c r="D892" i="1" s="1"/>
  <c r="J892" i="1" s="1"/>
  <c r="D893" i="1" s="1"/>
  <c r="J893" i="1" s="1"/>
  <c r="D894" i="1" s="1"/>
  <c r="J894" i="1" s="1"/>
  <c r="D895" i="1" s="1"/>
  <c r="J895" i="1" s="1"/>
  <c r="D896" i="1" s="1"/>
  <c r="J896" i="1" s="1"/>
  <c r="J921" i="2"/>
  <c r="M919" i="2" l="1"/>
  <c r="D920" i="2"/>
  <c r="J920" i="2" s="1"/>
  <c r="M920" i="2" s="1"/>
  <c r="D922" i="2"/>
  <c r="J922" i="2" s="1"/>
  <c r="K921" i="2"/>
  <c r="K922" i="2" l="1"/>
  <c r="K923" i="2" s="1"/>
  <c r="D923" i="2"/>
  <c r="J923" i="2" s="1"/>
  <c r="J368" i="3"/>
  <c r="K924" i="2" l="1"/>
  <c r="K925" i="2" s="1"/>
  <c r="M922" i="2"/>
  <c r="D369" i="3"/>
  <c r="J369" i="3" s="1"/>
  <c r="K368" i="3"/>
  <c r="D924" i="2"/>
  <c r="J924" i="2" s="1"/>
  <c r="M923" i="2"/>
  <c r="J16" i="3"/>
  <c r="J107" i="3"/>
  <c r="J112" i="3"/>
  <c r="J168" i="3"/>
  <c r="J172" i="3"/>
  <c r="J195" i="3"/>
  <c r="J223" i="3"/>
  <c r="J229" i="3"/>
  <c r="K229" i="3" s="1"/>
  <c r="K230" i="3" s="1"/>
  <c r="D230" i="3"/>
  <c r="J230" i="3" s="1"/>
  <c r="D231" i="3" s="1"/>
  <c r="J231" i="3" s="1"/>
  <c r="J238" i="3"/>
  <c r="J271" i="3"/>
  <c r="J259" i="3"/>
  <c r="J244" i="3"/>
  <c r="J37" i="4"/>
  <c r="D272" i="3" l="1"/>
  <c r="J272" i="3" s="1"/>
  <c r="K271" i="3"/>
  <c r="D370" i="3"/>
  <c r="J370" i="3" s="1"/>
  <c r="K369" i="3"/>
  <c r="D38" i="4"/>
  <c r="J38" i="4" s="1"/>
  <c r="K37" i="4"/>
  <c r="D196" i="3"/>
  <c r="J196" i="3" s="1"/>
  <c r="K195" i="3"/>
  <c r="D169" i="3"/>
  <c r="J169" i="3" s="1"/>
  <c r="K168" i="3"/>
  <c r="D239" i="3"/>
  <c r="J239" i="3" s="1"/>
  <c r="K238" i="3"/>
  <c r="D113" i="3"/>
  <c r="J113" i="3" s="1"/>
  <c r="K112" i="3"/>
  <c r="D108" i="3"/>
  <c r="J108" i="3" s="1"/>
  <c r="K107" i="3"/>
  <c r="D17" i="3"/>
  <c r="J17" i="3" s="1"/>
  <c r="K16" i="3"/>
  <c r="D173" i="3"/>
  <c r="J173" i="3" s="1"/>
  <c r="K172" i="3"/>
  <c r="M230" i="3"/>
  <c r="K231" i="3"/>
  <c r="K232" i="3" s="1"/>
  <c r="K233" i="3" s="1"/>
  <c r="K234" i="3" s="1"/>
  <c r="K235" i="3" s="1"/>
  <c r="K236" i="3" s="1"/>
  <c r="K237" i="3" s="1"/>
  <c r="D245" i="3"/>
  <c r="J245" i="3" s="1"/>
  <c r="K244" i="3"/>
  <c r="D260" i="3"/>
  <c r="J260" i="3" s="1"/>
  <c r="M259" i="3"/>
  <c r="D232" i="3"/>
  <c r="J232" i="3" s="1"/>
  <c r="D224" i="3"/>
  <c r="J224" i="3" s="1"/>
  <c r="K223" i="3"/>
  <c r="M924" i="2"/>
  <c r="D925" i="2"/>
  <c r="J925" i="2" s="1"/>
  <c r="M925" i="2" s="1"/>
  <c r="D371" i="3" l="1"/>
  <c r="J371" i="3" s="1"/>
  <c r="D372" i="3" s="1"/>
  <c r="J372" i="3" s="1"/>
  <c r="D373" i="3" s="1"/>
  <c r="J373" i="3" s="1"/>
  <c r="D374" i="3" s="1"/>
  <c r="J374" i="3" s="1"/>
  <c r="D375" i="3" s="1"/>
  <c r="J375" i="3" s="1"/>
  <c r="D376" i="3" s="1"/>
  <c r="J376" i="3" s="1"/>
  <c r="D377" i="3" s="1"/>
  <c r="J377" i="3" s="1"/>
  <c r="D378" i="3" s="1"/>
  <c r="J378" i="3" s="1"/>
  <c r="D379" i="3" s="1"/>
  <c r="J379" i="3" s="1"/>
  <c r="D380" i="3" s="1"/>
  <c r="J380" i="3" s="1"/>
  <c r="D381" i="3" s="1"/>
  <c r="J381" i="3" s="1"/>
  <c r="D382" i="3" s="1"/>
  <c r="J382" i="3" s="1"/>
  <c r="D383" i="3" s="1"/>
  <c r="J383" i="3" s="1"/>
  <c r="D384" i="3" s="1"/>
  <c r="J384" i="3" s="1"/>
  <c r="D385" i="3" s="1"/>
  <c r="J385" i="3" s="1"/>
  <c r="D386" i="3" s="1"/>
  <c r="J386" i="3" s="1"/>
  <c r="D387" i="3" s="1"/>
  <c r="J387" i="3" s="1"/>
  <c r="D388" i="3" s="1"/>
  <c r="J388" i="3" s="1"/>
  <c r="D389" i="3" s="1"/>
  <c r="J389" i="3" s="1"/>
  <c r="D390" i="3" s="1"/>
  <c r="J390" i="3" s="1"/>
  <c r="D391" i="3" s="1"/>
  <c r="J391" i="3" s="1"/>
  <c r="D392" i="3" s="1"/>
  <c r="J392" i="3" s="1"/>
  <c r="D393" i="3" s="1"/>
  <c r="J393" i="3" s="1"/>
  <c r="D394" i="3" s="1"/>
  <c r="J394" i="3" s="1"/>
  <c r="D395" i="3" s="1"/>
  <c r="J395" i="3" s="1"/>
  <c r="D396" i="3" s="1"/>
  <c r="J396" i="3" s="1"/>
  <c r="D397" i="3" s="1"/>
  <c r="J397" i="3" s="1"/>
  <c r="D398" i="3" s="1"/>
  <c r="J398" i="3" s="1"/>
  <c r="D399" i="3" s="1"/>
  <c r="J399" i="3" s="1"/>
  <c r="D400" i="3" s="1"/>
  <c r="J400" i="3" s="1"/>
  <c r="D401" i="3" s="1"/>
  <c r="J401" i="3" s="1"/>
  <c r="D402" i="3" s="1"/>
  <c r="J402" i="3" s="1"/>
  <c r="D403" i="3" s="1"/>
  <c r="J403" i="3" s="1"/>
  <c r="D404" i="3" s="1"/>
  <c r="J404" i="3" s="1"/>
  <c r="D405" i="3" s="1"/>
  <c r="J405" i="3" s="1"/>
  <c r="D406" i="3" s="1"/>
  <c r="J406" i="3" s="1"/>
  <c r="D407" i="3" s="1"/>
  <c r="J407" i="3" s="1"/>
  <c r="D408" i="3" s="1"/>
  <c r="J408" i="3" s="1"/>
  <c r="D409" i="3" s="1"/>
  <c r="J409" i="3" s="1"/>
  <c r="D410" i="3" s="1"/>
  <c r="J410" i="3" s="1"/>
  <c r="D411" i="3" s="1"/>
  <c r="J411" i="3" s="1"/>
  <c r="D412" i="3" s="1"/>
  <c r="J412" i="3" s="1"/>
  <c r="D413" i="3" s="1"/>
  <c r="J413" i="3" s="1"/>
  <c r="D414" i="3" s="1"/>
  <c r="J414" i="3" s="1"/>
  <c r="D415" i="3" s="1"/>
  <c r="J415" i="3" s="1"/>
  <c r="D416" i="3" s="1"/>
  <c r="J416" i="3" s="1"/>
  <c r="D417" i="3" s="1"/>
  <c r="J417" i="3" s="1"/>
  <c r="D418" i="3" s="1"/>
  <c r="J418" i="3" s="1"/>
  <c r="D419" i="3" s="1"/>
  <c r="J419" i="3" s="1"/>
  <c r="D420" i="3" s="1"/>
  <c r="J420" i="3" s="1"/>
  <c r="D421" i="3" s="1"/>
  <c r="J421" i="3" s="1"/>
  <c r="D422" i="3" s="1"/>
  <c r="J422" i="3" s="1"/>
  <c r="D423" i="3" s="1"/>
  <c r="J423" i="3" s="1"/>
  <c r="D424" i="3" s="1"/>
  <c r="J424" i="3" s="1"/>
  <c r="D425" i="3" s="1"/>
  <c r="J425" i="3" s="1"/>
  <c r="D426" i="3" s="1"/>
  <c r="J426" i="3" s="1"/>
  <c r="D427" i="3" s="1"/>
  <c r="J427" i="3" s="1"/>
  <c r="D428" i="3" s="1"/>
  <c r="J428" i="3" s="1"/>
  <c r="D429" i="3" s="1"/>
  <c r="J429" i="3" s="1"/>
  <c r="D430" i="3" s="1"/>
  <c r="J430" i="3" s="1"/>
  <c r="D431" i="3" s="1"/>
  <c r="J431" i="3" s="1"/>
  <c r="D432" i="3" s="1"/>
  <c r="J432" i="3" s="1"/>
  <c r="D433" i="3" s="1"/>
  <c r="J433" i="3" s="1"/>
  <c r="D434" i="3" s="1"/>
  <c r="J434" i="3" s="1"/>
  <c r="D435" i="3" s="1"/>
  <c r="J435" i="3" s="1"/>
  <c r="D436" i="3" s="1"/>
  <c r="J436" i="3" s="1"/>
  <c r="D437" i="3" s="1"/>
  <c r="J437" i="3" s="1"/>
  <c r="D438" i="3" s="1"/>
  <c r="J438" i="3" s="1"/>
  <c r="D439" i="3" s="1"/>
  <c r="J439" i="3" s="1"/>
  <c r="D440" i="3" s="1"/>
  <c r="J440" i="3" s="1"/>
  <c r="D441" i="3" s="1"/>
  <c r="J441" i="3" s="1"/>
  <c r="D442" i="3" s="1"/>
  <c r="J442" i="3" s="1"/>
  <c r="D443" i="3" s="1"/>
  <c r="J443" i="3" s="1"/>
  <c r="D444" i="3" s="1"/>
  <c r="J444" i="3" s="1"/>
  <c r="D445" i="3" s="1"/>
  <c r="J445" i="3" s="1"/>
  <c r="D446" i="3" s="1"/>
  <c r="J446" i="3" s="1"/>
  <c r="D447" i="3" s="1"/>
  <c r="J447" i="3" s="1"/>
  <c r="D448" i="3" s="1"/>
  <c r="J448" i="3" s="1"/>
  <c r="D449" i="3" s="1"/>
  <c r="J449" i="3" s="1"/>
  <c r="D450" i="3" s="1"/>
  <c r="J450" i="3" s="1"/>
  <c r="D451" i="3" s="1"/>
  <c r="J451" i="3" s="1"/>
  <c r="D452" i="3" s="1"/>
  <c r="J452" i="3" s="1"/>
  <c r="D453" i="3" s="1"/>
  <c r="J453" i="3" s="1"/>
  <c r="D454" i="3" s="1"/>
  <c r="J454" i="3" s="1"/>
  <c r="D455" i="3" s="1"/>
  <c r="J455" i="3" s="1"/>
  <c r="D456" i="3" s="1"/>
  <c r="J456" i="3" s="1"/>
  <c r="D457" i="3" s="1"/>
  <c r="J457" i="3" s="1"/>
  <c r="D458" i="3" s="1"/>
  <c r="J458" i="3" s="1"/>
  <c r="D459" i="3" s="1"/>
  <c r="J459" i="3" s="1"/>
  <c r="D460" i="3" s="1"/>
  <c r="J460" i="3" s="1"/>
  <c r="D461" i="3" s="1"/>
  <c r="J461" i="3" s="1"/>
  <c r="D462" i="3" s="1"/>
  <c r="J462" i="3" s="1"/>
  <c r="D463" i="3" s="1"/>
  <c r="J463" i="3" s="1"/>
  <c r="D464" i="3" s="1"/>
  <c r="J464" i="3" s="1"/>
  <c r="D465" i="3" s="1"/>
  <c r="J465" i="3" s="1"/>
  <c r="D466" i="3" s="1"/>
  <c r="J466" i="3" s="1"/>
  <c r="D467" i="3" s="1"/>
  <c r="J467" i="3" s="1"/>
  <c r="D468" i="3" s="1"/>
  <c r="J468" i="3" s="1"/>
  <c r="D469" i="3" s="1"/>
  <c r="J469" i="3" s="1"/>
  <c r="D470" i="3" s="1"/>
  <c r="J470" i="3" s="1"/>
  <c r="D471" i="3" s="1"/>
  <c r="J471" i="3" s="1"/>
  <c r="D472" i="3" s="1"/>
  <c r="J472" i="3" s="1"/>
  <c r="D473" i="3" s="1"/>
  <c r="J473" i="3" s="1"/>
  <c r="D474" i="3" s="1"/>
  <c r="J474" i="3" s="1"/>
  <c r="D475" i="3" s="1"/>
  <c r="J475" i="3" s="1"/>
  <c r="D476" i="3" s="1"/>
  <c r="J476" i="3" s="1"/>
  <c r="D477" i="3" s="1"/>
  <c r="J477" i="3" s="1"/>
  <c r="D478" i="3" s="1"/>
  <c r="J478" i="3" s="1"/>
  <c r="D479" i="3" s="1"/>
  <c r="J479" i="3" s="1"/>
  <c r="D480" i="3" s="1"/>
  <c r="J480" i="3" s="1"/>
  <c r="D481" i="3" s="1"/>
  <c r="J481" i="3" s="1"/>
  <c r="D482" i="3" s="1"/>
  <c r="J482" i="3" s="1"/>
  <c r="D483" i="3" s="1"/>
  <c r="J483" i="3" s="1"/>
  <c r="D484" i="3" s="1"/>
  <c r="J484" i="3" s="1"/>
  <c r="D485" i="3" s="1"/>
  <c r="J485" i="3" s="1"/>
  <c r="D486" i="3" s="1"/>
  <c r="J486" i="3" s="1"/>
  <c r="D487" i="3" s="1"/>
  <c r="J487" i="3" s="1"/>
  <c r="D488" i="3" s="1"/>
  <c r="J488" i="3" s="1"/>
  <c r="D489" i="3" s="1"/>
  <c r="J489" i="3" s="1"/>
  <c r="D490" i="3" s="1"/>
  <c r="J490" i="3" s="1"/>
  <c r="D491" i="3" s="1"/>
  <c r="J491" i="3" s="1"/>
  <c r="D492" i="3" s="1"/>
  <c r="J492" i="3" s="1"/>
  <c r="D493" i="3" s="1"/>
  <c r="J493" i="3" s="1"/>
  <c r="D494" i="3" s="1"/>
  <c r="J494" i="3" s="1"/>
  <c r="D495" i="3" s="1"/>
  <c r="J495" i="3" s="1"/>
  <c r="D496" i="3" s="1"/>
  <c r="J496" i="3" s="1"/>
  <c r="D497" i="3" s="1"/>
  <c r="J497" i="3" s="1"/>
  <c r="D498" i="3" s="1"/>
  <c r="J498" i="3" s="1"/>
  <c r="D499" i="3" s="1"/>
  <c r="J499" i="3" s="1"/>
  <c r="D500" i="3" s="1"/>
  <c r="J500" i="3" s="1"/>
  <c r="D501" i="3" s="1"/>
  <c r="J501" i="3" s="1"/>
  <c r="D502" i="3" s="1"/>
  <c r="J502" i="3" s="1"/>
  <c r="D503" i="3" s="1"/>
  <c r="J503" i="3" s="1"/>
  <c r="D504" i="3" s="1"/>
  <c r="J504" i="3" s="1"/>
  <c r="D505" i="3" s="1"/>
  <c r="J505" i="3" s="1"/>
  <c r="D506" i="3" s="1"/>
  <c r="J506" i="3" s="1"/>
  <c r="D507" i="3" s="1"/>
  <c r="J507" i="3" s="1"/>
  <c r="D508" i="3" s="1"/>
  <c r="J508" i="3" s="1"/>
  <c r="D509" i="3" s="1"/>
  <c r="J509" i="3" s="1"/>
  <c r="D510" i="3" s="1"/>
  <c r="J510" i="3" s="1"/>
  <c r="D511" i="3" s="1"/>
  <c r="J511" i="3" s="1"/>
  <c r="D512" i="3" s="1"/>
  <c r="J512" i="3" s="1"/>
  <c r="D513" i="3" s="1"/>
  <c r="J513" i="3" s="1"/>
  <c r="D514" i="3" s="1"/>
  <c r="J514" i="3" s="1"/>
  <c r="D515" i="3" s="1"/>
  <c r="J515" i="3" s="1"/>
  <c r="D516" i="3" s="1"/>
  <c r="J516" i="3" s="1"/>
  <c r="D517" i="3" s="1"/>
  <c r="J517" i="3" s="1"/>
  <c r="D518" i="3" s="1"/>
  <c r="J518" i="3" s="1"/>
  <c r="D519" i="3" s="1"/>
  <c r="J519" i="3" s="1"/>
  <c r="D520" i="3" s="1"/>
  <c r="J520" i="3" s="1"/>
  <c r="D521" i="3" s="1"/>
  <c r="J521" i="3" s="1"/>
  <c r="D522" i="3" s="1"/>
  <c r="J522" i="3" s="1"/>
  <c r="D523" i="3" s="1"/>
  <c r="J523" i="3" s="1"/>
  <c r="D524" i="3" s="1"/>
  <c r="J524" i="3" s="1"/>
  <c r="D525" i="3" s="1"/>
  <c r="J525" i="3" s="1"/>
  <c r="D526" i="3" s="1"/>
  <c r="J526" i="3" s="1"/>
  <c r="D527" i="3" s="1"/>
  <c r="J527" i="3" s="1"/>
  <c r="D528" i="3" s="1"/>
  <c r="J528" i="3" s="1"/>
  <c r="D529" i="3" s="1"/>
  <c r="J529" i="3" s="1"/>
  <c r="D530" i="3" s="1"/>
  <c r="J530" i="3" s="1"/>
  <c r="D531" i="3" s="1"/>
  <c r="J531" i="3" s="1"/>
  <c r="D532" i="3" s="1"/>
  <c r="J532" i="3" s="1"/>
  <c r="D533" i="3" s="1"/>
  <c r="J533" i="3" s="1"/>
  <c r="D534" i="3" s="1"/>
  <c r="J534" i="3" s="1"/>
  <c r="D535" i="3" s="1"/>
  <c r="J535" i="3" s="1"/>
  <c r="D536" i="3" s="1"/>
  <c r="J536" i="3" s="1"/>
  <c r="D537" i="3" s="1"/>
  <c r="J537" i="3" s="1"/>
  <c r="D538" i="3" s="1"/>
  <c r="J538" i="3" s="1"/>
  <c r="D539" i="3" s="1"/>
  <c r="J539" i="3" s="1"/>
  <c r="D540" i="3" s="1"/>
  <c r="J540" i="3" s="1"/>
  <c r="D541" i="3" s="1"/>
  <c r="J541" i="3" s="1"/>
  <c r="D542" i="3" s="1"/>
  <c r="J542" i="3" s="1"/>
  <c r="D543" i="3" s="1"/>
  <c r="J543" i="3" s="1"/>
  <c r="D544" i="3" s="1"/>
  <c r="J544" i="3" s="1"/>
  <c r="D545" i="3" s="1"/>
  <c r="J545" i="3" s="1"/>
  <c r="D546" i="3" s="1"/>
  <c r="J546" i="3" s="1"/>
  <c r="D547" i="3" s="1"/>
  <c r="J547" i="3" s="1"/>
  <c r="D548" i="3" s="1"/>
  <c r="J548" i="3" s="1"/>
  <c r="D549" i="3" s="1"/>
  <c r="J549" i="3" s="1"/>
  <c r="D550" i="3" s="1"/>
  <c r="J550" i="3" s="1"/>
  <c r="D551" i="3" s="1"/>
  <c r="J551" i="3" s="1"/>
  <c r="D552" i="3" s="1"/>
  <c r="J552" i="3" s="1"/>
  <c r="D553" i="3" s="1"/>
  <c r="J553" i="3" s="1"/>
  <c r="D554" i="3" s="1"/>
  <c r="J554" i="3" s="1"/>
  <c r="D555" i="3" s="1"/>
  <c r="J555" i="3" s="1"/>
  <c r="D556" i="3" s="1"/>
  <c r="J556" i="3" s="1"/>
  <c r="D557" i="3" s="1"/>
  <c r="J557" i="3" s="1"/>
  <c r="D558" i="3" s="1"/>
  <c r="J558" i="3" s="1"/>
  <c r="D559" i="3" s="1"/>
  <c r="J559" i="3" s="1"/>
  <c r="D560" i="3" s="1"/>
  <c r="J560" i="3" s="1"/>
  <c r="D561" i="3" s="1"/>
  <c r="J561" i="3" s="1"/>
  <c r="D562" i="3" s="1"/>
  <c r="J562" i="3" s="1"/>
  <c r="D563" i="3" s="1"/>
  <c r="J563" i="3" s="1"/>
  <c r="D564" i="3" s="1"/>
  <c r="J564" i="3" s="1"/>
  <c r="D565" i="3" s="1"/>
  <c r="J565" i="3" s="1"/>
  <c r="D566" i="3" s="1"/>
  <c r="J566" i="3" s="1"/>
  <c r="D567" i="3" s="1"/>
  <c r="J567" i="3" s="1"/>
  <c r="D568" i="3" s="1"/>
  <c r="J568" i="3" s="1"/>
  <c r="D569" i="3" s="1"/>
  <c r="J569" i="3" s="1"/>
  <c r="D570" i="3" s="1"/>
  <c r="J570" i="3" s="1"/>
  <c r="D571" i="3" s="1"/>
  <c r="J571" i="3" s="1"/>
  <c r="D572" i="3" s="1"/>
  <c r="J572" i="3" s="1"/>
  <c r="D573" i="3" s="1"/>
  <c r="J573" i="3" s="1"/>
  <c r="D574" i="3" s="1"/>
  <c r="J574" i="3" s="1"/>
  <c r="D575" i="3" s="1"/>
  <c r="J575" i="3" s="1"/>
  <c r="D576" i="3" s="1"/>
  <c r="J576" i="3" s="1"/>
  <c r="D577" i="3" s="1"/>
  <c r="J577" i="3" s="1"/>
  <c r="D578" i="3" s="1"/>
  <c r="J578" i="3" s="1"/>
  <c r="D579" i="3" s="1"/>
  <c r="J579" i="3" s="1"/>
  <c r="D580" i="3" s="1"/>
  <c r="J580" i="3" s="1"/>
  <c r="D581" i="3" s="1"/>
  <c r="J581" i="3" s="1"/>
  <c r="D582" i="3" s="1"/>
  <c r="J582" i="3" s="1"/>
  <c r="D583" i="3" s="1"/>
  <c r="J583" i="3" s="1"/>
  <c r="D584" i="3" s="1"/>
  <c r="J584" i="3" s="1"/>
  <c r="D585" i="3" s="1"/>
  <c r="J585" i="3" s="1"/>
  <c r="D586" i="3" s="1"/>
  <c r="J586" i="3" s="1"/>
  <c r="D587" i="3" s="1"/>
  <c r="J587" i="3" s="1"/>
  <c r="D588" i="3" s="1"/>
  <c r="J588" i="3" s="1"/>
  <c r="D589" i="3" s="1"/>
  <c r="J589" i="3" s="1"/>
  <c r="D590" i="3" s="1"/>
  <c r="J590" i="3" s="1"/>
  <c r="D591" i="3" s="1"/>
  <c r="J591" i="3" s="1"/>
  <c r="D592" i="3" s="1"/>
  <c r="J592" i="3" s="1"/>
  <c r="D593" i="3" s="1"/>
  <c r="J593" i="3" s="1"/>
  <c r="D594" i="3" s="1"/>
  <c r="J594" i="3" s="1"/>
  <c r="D595" i="3" s="1"/>
  <c r="J595" i="3" s="1"/>
  <c r="D596" i="3" s="1"/>
  <c r="J596" i="3" s="1"/>
  <c r="D597" i="3" s="1"/>
  <c r="J597" i="3" s="1"/>
  <c r="D598" i="3" s="1"/>
  <c r="J598" i="3" s="1"/>
  <c r="D599" i="3" s="1"/>
  <c r="J599" i="3" s="1"/>
  <c r="D600" i="3" s="1"/>
  <c r="J600" i="3" s="1"/>
  <c r="D601" i="3" s="1"/>
  <c r="J601" i="3" s="1"/>
  <c r="D602" i="3" s="1"/>
  <c r="J602" i="3" s="1"/>
  <c r="D603" i="3" s="1"/>
  <c r="J603" i="3" s="1"/>
  <c r="D604" i="3" s="1"/>
  <c r="J604" i="3" s="1"/>
  <c r="D605" i="3" s="1"/>
  <c r="J605" i="3" s="1"/>
  <c r="D606" i="3" s="1"/>
  <c r="J606" i="3" s="1"/>
  <c r="D607" i="3" s="1"/>
  <c r="J607" i="3" s="1"/>
  <c r="D608" i="3" s="1"/>
  <c r="J608" i="3" s="1"/>
  <c r="D609" i="3" s="1"/>
  <c r="J609" i="3" s="1"/>
  <c r="D610" i="3" s="1"/>
  <c r="J610" i="3" s="1"/>
  <c r="D611" i="3" s="1"/>
  <c r="J611" i="3" s="1"/>
  <c r="D612" i="3" s="1"/>
  <c r="J612" i="3" s="1"/>
  <c r="D613" i="3" s="1"/>
  <c r="J613" i="3" s="1"/>
  <c r="D614" i="3" s="1"/>
  <c r="J614" i="3" s="1"/>
  <c r="D615" i="3" s="1"/>
  <c r="J615" i="3" s="1"/>
  <c r="D616" i="3" s="1"/>
  <c r="J616" i="3" s="1"/>
  <c r="D617" i="3" s="1"/>
  <c r="J617" i="3" s="1"/>
  <c r="D618" i="3" s="1"/>
  <c r="J618" i="3" s="1"/>
  <c r="D619" i="3" s="1"/>
  <c r="J619" i="3" s="1"/>
  <c r="D620" i="3" s="1"/>
  <c r="J620" i="3" s="1"/>
  <c r="D621" i="3" s="1"/>
  <c r="J621" i="3" s="1"/>
  <c r="D622" i="3" s="1"/>
  <c r="J622" i="3" s="1"/>
  <c r="D623" i="3" s="1"/>
  <c r="J623" i="3" s="1"/>
  <c r="D624" i="3" s="1"/>
  <c r="J624" i="3" s="1"/>
  <c r="D625" i="3" s="1"/>
  <c r="J625" i="3" s="1"/>
  <c r="D626" i="3" s="1"/>
  <c r="J626" i="3" s="1"/>
  <c r="D627" i="3" s="1"/>
  <c r="J627" i="3" s="1"/>
  <c r="D628" i="3" s="1"/>
  <c r="J628" i="3" s="1"/>
  <c r="D629" i="3" s="1"/>
  <c r="J629" i="3" s="1"/>
  <c r="D630" i="3" s="1"/>
  <c r="J630" i="3" s="1"/>
  <c r="D631" i="3" s="1"/>
  <c r="J631" i="3" s="1"/>
  <c r="D632" i="3" s="1"/>
  <c r="J632" i="3" s="1"/>
  <c r="D633" i="3" s="1"/>
  <c r="J633" i="3" s="1"/>
  <c r="D634" i="3" s="1"/>
  <c r="J634" i="3" s="1"/>
  <c r="D635" i="3" s="1"/>
  <c r="J635" i="3" s="1"/>
  <c r="D636" i="3" s="1"/>
  <c r="J636" i="3" s="1"/>
  <c r="D637" i="3" s="1"/>
  <c r="J637" i="3" s="1"/>
  <c r="D638" i="3" s="1"/>
  <c r="J638" i="3" s="1"/>
  <c r="D639" i="3" s="1"/>
  <c r="J639" i="3" s="1"/>
  <c r="D640" i="3" s="1"/>
  <c r="J640" i="3" s="1"/>
  <c r="D641" i="3" s="1"/>
  <c r="J641" i="3" s="1"/>
  <c r="D642" i="3" s="1"/>
  <c r="J642" i="3" s="1"/>
  <c r="D643" i="3" s="1"/>
  <c r="J643" i="3" s="1"/>
  <c r="D644" i="3" s="1"/>
  <c r="J644" i="3" s="1"/>
  <c r="D645" i="3" s="1"/>
  <c r="J645" i="3" s="1"/>
  <c r="D646" i="3" s="1"/>
  <c r="J646" i="3" s="1"/>
  <c r="D647" i="3" s="1"/>
  <c r="J647" i="3" s="1"/>
  <c r="D648" i="3" s="1"/>
  <c r="J648" i="3" s="1"/>
  <c r="D649" i="3" s="1"/>
  <c r="J649" i="3" s="1"/>
  <c r="D650" i="3" s="1"/>
  <c r="J650" i="3" s="1"/>
  <c r="D651" i="3" s="1"/>
  <c r="J651" i="3" s="1"/>
  <c r="D652" i="3" s="1"/>
  <c r="J652" i="3" s="1"/>
  <c r="D653" i="3" s="1"/>
  <c r="J653" i="3" s="1"/>
  <c r="D654" i="3" s="1"/>
  <c r="J654" i="3" s="1"/>
  <c r="D655" i="3" s="1"/>
  <c r="J655" i="3" s="1"/>
  <c r="D656" i="3" s="1"/>
  <c r="J656" i="3" s="1"/>
  <c r="D657" i="3" s="1"/>
  <c r="J657" i="3" s="1"/>
  <c r="D658" i="3" s="1"/>
  <c r="J658" i="3" s="1"/>
  <c r="D659" i="3" s="1"/>
  <c r="J659" i="3" s="1"/>
  <c r="D660" i="3" s="1"/>
  <c r="J660" i="3" s="1"/>
  <c r="D661" i="3" s="1"/>
  <c r="J661" i="3" s="1"/>
  <c r="D662" i="3" s="1"/>
  <c r="J662" i="3" s="1"/>
  <c r="D663" i="3" s="1"/>
  <c r="J663" i="3" s="1"/>
  <c r="D664" i="3" s="1"/>
  <c r="J664" i="3" s="1"/>
  <c r="D665" i="3" s="1"/>
  <c r="J665" i="3" s="1"/>
  <c r="D666" i="3" s="1"/>
  <c r="J666" i="3" s="1"/>
  <c r="D667" i="3" s="1"/>
  <c r="J667" i="3" s="1"/>
  <c r="D668" i="3" s="1"/>
  <c r="J668" i="3" s="1"/>
  <c r="D669" i="3" s="1"/>
  <c r="J669" i="3" s="1"/>
  <c r="D670" i="3" s="1"/>
  <c r="J670" i="3" s="1"/>
  <c r="D671" i="3" s="1"/>
  <c r="J671" i="3" s="1"/>
  <c r="D672" i="3" s="1"/>
  <c r="J672" i="3" s="1"/>
  <c r="D673" i="3" s="1"/>
  <c r="J673" i="3" s="1"/>
  <c r="D674" i="3" s="1"/>
  <c r="J674" i="3" s="1"/>
  <c r="D675" i="3" s="1"/>
  <c r="J675" i="3" s="1"/>
  <c r="D676" i="3" s="1"/>
  <c r="J676" i="3" s="1"/>
  <c r="D677" i="3" s="1"/>
  <c r="J677" i="3" s="1"/>
  <c r="D678" i="3" s="1"/>
  <c r="J678" i="3" s="1"/>
  <c r="D679" i="3" s="1"/>
  <c r="J679" i="3" s="1"/>
  <c r="D680" i="3" s="1"/>
  <c r="J680" i="3" s="1"/>
  <c r="D681" i="3" s="1"/>
  <c r="J681" i="3" s="1"/>
  <c r="D682" i="3" s="1"/>
  <c r="J682" i="3" s="1"/>
  <c r="D683" i="3" s="1"/>
  <c r="J683" i="3" s="1"/>
  <c r="D684" i="3" s="1"/>
  <c r="J684" i="3" s="1"/>
  <c r="D685" i="3" s="1"/>
  <c r="J685" i="3" s="1"/>
  <c r="D686" i="3" s="1"/>
  <c r="J686" i="3" s="1"/>
  <c r="D687" i="3" s="1"/>
  <c r="J687" i="3" s="1"/>
  <c r="D688" i="3" s="1"/>
  <c r="J688" i="3" s="1"/>
  <c r="D689" i="3" s="1"/>
  <c r="J689" i="3" s="1"/>
  <c r="D690" i="3" s="1"/>
  <c r="J690" i="3" s="1"/>
  <c r="D691" i="3" s="1"/>
  <c r="J691" i="3" s="1"/>
  <c r="D692" i="3" s="1"/>
  <c r="J692" i="3" s="1"/>
  <c r="D693" i="3" s="1"/>
  <c r="J693" i="3" s="1"/>
  <c r="D694" i="3" s="1"/>
  <c r="J694" i="3" s="1"/>
  <c r="D695" i="3" s="1"/>
  <c r="J695" i="3" s="1"/>
  <c r="D696" i="3" s="1"/>
  <c r="J696" i="3" s="1"/>
  <c r="D697" i="3" s="1"/>
  <c r="J697" i="3" s="1"/>
  <c r="D698" i="3" s="1"/>
  <c r="J698" i="3" s="1"/>
  <c r="D699" i="3" s="1"/>
  <c r="J699" i="3" s="1"/>
  <c r="D700" i="3" s="1"/>
  <c r="J700" i="3" s="1"/>
  <c r="D701" i="3" s="1"/>
  <c r="J701" i="3" s="1"/>
  <c r="D702" i="3" s="1"/>
  <c r="J702" i="3" s="1"/>
  <c r="D703" i="3" s="1"/>
  <c r="J703" i="3" s="1"/>
  <c r="D704" i="3" s="1"/>
  <c r="J704" i="3" s="1"/>
  <c r="D705" i="3" s="1"/>
  <c r="J705" i="3" s="1"/>
  <c r="D706" i="3" s="1"/>
  <c r="J706" i="3" s="1"/>
  <c r="D707" i="3" s="1"/>
  <c r="J707" i="3" s="1"/>
  <c r="D708" i="3" s="1"/>
  <c r="J708" i="3" s="1"/>
  <c r="D709" i="3" s="1"/>
  <c r="J709" i="3" s="1"/>
  <c r="D710" i="3" s="1"/>
  <c r="J710" i="3" s="1"/>
  <c r="D711" i="3" s="1"/>
  <c r="J711" i="3" s="1"/>
  <c r="D712" i="3" s="1"/>
  <c r="J712" i="3" s="1"/>
  <c r="D713" i="3" s="1"/>
  <c r="J713" i="3" s="1"/>
  <c r="D714" i="3" s="1"/>
  <c r="J714" i="3" s="1"/>
  <c r="D715" i="3" s="1"/>
  <c r="J715" i="3" s="1"/>
  <c r="D716" i="3" s="1"/>
  <c r="J716" i="3" s="1"/>
  <c r="D717" i="3" s="1"/>
  <c r="J717" i="3" s="1"/>
  <c r="D718" i="3" s="1"/>
  <c r="J718" i="3" s="1"/>
  <c r="D719" i="3" s="1"/>
  <c r="J719" i="3" s="1"/>
  <c r="D720" i="3" s="1"/>
  <c r="J720" i="3" s="1"/>
  <c r="D721" i="3" s="1"/>
  <c r="J721" i="3" s="1"/>
  <c r="D722" i="3" s="1"/>
  <c r="J722" i="3" s="1"/>
  <c r="D723" i="3" s="1"/>
  <c r="J723" i="3" s="1"/>
  <c r="D724" i="3" s="1"/>
  <c r="J724" i="3" s="1"/>
  <c r="D725" i="3" s="1"/>
  <c r="J725" i="3" s="1"/>
  <c r="D726" i="3" s="1"/>
  <c r="J726" i="3" s="1"/>
  <c r="D727" i="3" s="1"/>
  <c r="J727" i="3" s="1"/>
  <c r="D728" i="3" s="1"/>
  <c r="J728" i="3" s="1"/>
  <c r="D729" i="3" s="1"/>
  <c r="J729" i="3" s="1"/>
  <c r="D730" i="3" s="1"/>
  <c r="J730" i="3" s="1"/>
  <c r="D731" i="3" s="1"/>
  <c r="J731" i="3" s="1"/>
  <c r="D732" i="3" s="1"/>
  <c r="J732" i="3" s="1"/>
  <c r="D733" i="3" s="1"/>
  <c r="J733" i="3" s="1"/>
  <c r="D734" i="3" s="1"/>
  <c r="J734" i="3" s="1"/>
  <c r="D735" i="3" s="1"/>
  <c r="J735" i="3" s="1"/>
  <c r="D736" i="3" s="1"/>
  <c r="J736" i="3" s="1"/>
  <c r="D737" i="3" s="1"/>
  <c r="J737" i="3" s="1"/>
  <c r="D738" i="3" s="1"/>
  <c r="J738" i="3" s="1"/>
  <c r="D739" i="3" s="1"/>
  <c r="J739" i="3" s="1"/>
  <c r="D740" i="3" s="1"/>
  <c r="J740" i="3" s="1"/>
  <c r="D741" i="3" s="1"/>
  <c r="J741" i="3" s="1"/>
  <c r="D742" i="3" s="1"/>
  <c r="J742" i="3" s="1"/>
  <c r="D743" i="3" s="1"/>
  <c r="J743" i="3" s="1"/>
  <c r="D744" i="3" s="1"/>
  <c r="J744" i="3" s="1"/>
  <c r="D745" i="3" s="1"/>
  <c r="J745" i="3" s="1"/>
  <c r="D746" i="3" s="1"/>
  <c r="J746" i="3" s="1"/>
  <c r="D747" i="3" s="1"/>
  <c r="J747" i="3" s="1"/>
  <c r="D748" i="3" s="1"/>
  <c r="J748" i="3" s="1"/>
  <c r="D749" i="3" s="1"/>
  <c r="J749" i="3" s="1"/>
  <c r="D750" i="3" s="1"/>
  <c r="J750" i="3" s="1"/>
  <c r="D751" i="3" s="1"/>
  <c r="J751" i="3" s="1"/>
  <c r="D752" i="3" s="1"/>
  <c r="J752" i="3" s="1"/>
  <c r="D753" i="3" s="1"/>
  <c r="J753" i="3" s="1"/>
  <c r="D754" i="3" s="1"/>
  <c r="J754" i="3" s="1"/>
  <c r="D755" i="3" s="1"/>
  <c r="J755" i="3" s="1"/>
  <c r="D756" i="3" s="1"/>
  <c r="J756" i="3" s="1"/>
  <c r="D757" i="3" s="1"/>
  <c r="J757" i="3" s="1"/>
  <c r="D758" i="3" s="1"/>
  <c r="J758" i="3" s="1"/>
  <c r="D759" i="3" s="1"/>
  <c r="J759" i="3" s="1"/>
  <c r="D760" i="3" s="1"/>
  <c r="J760" i="3" s="1"/>
  <c r="D761" i="3" s="1"/>
  <c r="J761" i="3" s="1"/>
  <c r="D762" i="3" s="1"/>
  <c r="J762" i="3" s="1"/>
  <c r="D763" i="3" s="1"/>
  <c r="J763" i="3" s="1"/>
  <c r="D764" i="3" s="1"/>
  <c r="J764" i="3" s="1"/>
  <c r="D765" i="3" s="1"/>
  <c r="J765" i="3" s="1"/>
  <c r="D766" i="3" s="1"/>
  <c r="J766" i="3" s="1"/>
  <c r="D767" i="3" s="1"/>
  <c r="J767" i="3" s="1"/>
  <c r="D768" i="3" s="1"/>
  <c r="J768" i="3" s="1"/>
  <c r="D769" i="3" s="1"/>
  <c r="J769" i="3" s="1"/>
  <c r="D770" i="3" s="1"/>
  <c r="J770" i="3" s="1"/>
  <c r="D771" i="3" s="1"/>
  <c r="J771" i="3" s="1"/>
  <c r="D772" i="3" s="1"/>
  <c r="J772" i="3" s="1"/>
  <c r="D773" i="3" s="1"/>
  <c r="J773" i="3" s="1"/>
  <c r="D774" i="3" s="1"/>
  <c r="J774" i="3" s="1"/>
  <c r="D775" i="3" s="1"/>
  <c r="J775" i="3" s="1"/>
  <c r="D776" i="3" s="1"/>
  <c r="J776" i="3" s="1"/>
  <c r="D777" i="3" s="1"/>
  <c r="J777" i="3" s="1"/>
  <c r="D778" i="3" s="1"/>
  <c r="J778" i="3" s="1"/>
  <c r="D779" i="3" s="1"/>
  <c r="J779" i="3" s="1"/>
  <c r="D780" i="3" s="1"/>
  <c r="J780" i="3" s="1"/>
  <c r="D781" i="3" s="1"/>
  <c r="J781" i="3" s="1"/>
  <c r="D782" i="3" s="1"/>
  <c r="J782" i="3" s="1"/>
  <c r="D783" i="3" s="1"/>
  <c r="J783" i="3" s="1"/>
  <c r="D784" i="3" s="1"/>
  <c r="J784" i="3" s="1"/>
  <c r="D785" i="3" s="1"/>
  <c r="J785" i="3" s="1"/>
  <c r="D786" i="3" s="1"/>
  <c r="J786" i="3" s="1"/>
  <c r="D787" i="3" s="1"/>
  <c r="J787" i="3" s="1"/>
  <c r="D788" i="3" s="1"/>
  <c r="J788" i="3" s="1"/>
  <c r="D789" i="3" s="1"/>
  <c r="J789" i="3" s="1"/>
  <c r="D790" i="3" s="1"/>
  <c r="J790" i="3" s="1"/>
  <c r="D791" i="3" s="1"/>
  <c r="J791" i="3" s="1"/>
  <c r="D792" i="3" s="1"/>
  <c r="J792" i="3" s="1"/>
  <c r="D793" i="3" s="1"/>
  <c r="J793" i="3" s="1"/>
  <c r="D794" i="3" s="1"/>
  <c r="J794" i="3" s="1"/>
  <c r="D795" i="3" s="1"/>
  <c r="J795" i="3" s="1"/>
  <c r="D796" i="3" s="1"/>
  <c r="J796" i="3" s="1"/>
  <c r="D797" i="3" s="1"/>
  <c r="J797" i="3" s="1"/>
  <c r="D798" i="3" s="1"/>
  <c r="J798" i="3" s="1"/>
  <c r="D799" i="3" s="1"/>
  <c r="J799" i="3" s="1"/>
  <c r="D800" i="3" s="1"/>
  <c r="J800" i="3" s="1"/>
  <c r="D801" i="3" s="1"/>
  <c r="J801" i="3" s="1"/>
  <c r="D802" i="3" s="1"/>
  <c r="J802" i="3" s="1"/>
  <c r="D803" i="3" s="1"/>
  <c r="J803" i="3" s="1"/>
  <c r="D804" i="3" s="1"/>
  <c r="J804" i="3" s="1"/>
  <c r="D805" i="3" s="1"/>
  <c r="J805" i="3" s="1"/>
  <c r="D806" i="3" s="1"/>
  <c r="J806" i="3" s="1"/>
  <c r="D807" i="3" s="1"/>
  <c r="J807" i="3" s="1"/>
  <c r="D808" i="3" s="1"/>
  <c r="J808" i="3" s="1"/>
  <c r="D809" i="3" s="1"/>
  <c r="J809" i="3" s="1"/>
  <c r="D810" i="3" s="1"/>
  <c r="J810" i="3" s="1"/>
  <c r="D811" i="3" s="1"/>
  <c r="J811" i="3" s="1"/>
  <c r="D812" i="3" s="1"/>
  <c r="J812" i="3" s="1"/>
  <c r="D813" i="3" s="1"/>
  <c r="J813" i="3" s="1"/>
  <c r="D814" i="3" s="1"/>
  <c r="J814" i="3" s="1"/>
  <c r="D815" i="3" s="1"/>
  <c r="J815" i="3" s="1"/>
  <c r="D816" i="3" s="1"/>
  <c r="J816" i="3" s="1"/>
  <c r="D817" i="3" s="1"/>
  <c r="J817" i="3" s="1"/>
  <c r="D818" i="3" s="1"/>
  <c r="J818" i="3" s="1"/>
  <c r="D819" i="3" s="1"/>
  <c r="J819" i="3" s="1"/>
  <c r="D820" i="3" s="1"/>
  <c r="J820" i="3" s="1"/>
  <c r="D821" i="3" s="1"/>
  <c r="J821" i="3" s="1"/>
  <c r="D822" i="3" s="1"/>
  <c r="J822" i="3" s="1"/>
  <c r="D823" i="3" s="1"/>
  <c r="J823" i="3" s="1"/>
  <c r="D824" i="3" s="1"/>
  <c r="J824" i="3" s="1"/>
  <c r="D825" i="3" s="1"/>
  <c r="J825" i="3" s="1"/>
  <c r="D826" i="3" s="1"/>
  <c r="J826" i="3" s="1"/>
  <c r="D827" i="3" s="1"/>
  <c r="J827" i="3" s="1"/>
  <c r="D828" i="3" s="1"/>
  <c r="J828" i="3" s="1"/>
  <c r="D829" i="3" s="1"/>
  <c r="J829" i="3" s="1"/>
  <c r="D830" i="3" s="1"/>
  <c r="J830" i="3" s="1"/>
  <c r="D831" i="3" s="1"/>
  <c r="J831" i="3" s="1"/>
  <c r="D832" i="3" s="1"/>
  <c r="J832" i="3" s="1"/>
  <c r="D833" i="3" s="1"/>
  <c r="J833" i="3" s="1"/>
  <c r="D834" i="3" s="1"/>
  <c r="J834" i="3" s="1"/>
  <c r="D835" i="3" s="1"/>
  <c r="J835" i="3" s="1"/>
  <c r="D836" i="3" s="1"/>
  <c r="J836" i="3" s="1"/>
  <c r="D837" i="3" s="1"/>
  <c r="J837" i="3" s="1"/>
  <c r="D838" i="3" s="1"/>
  <c r="J838" i="3" s="1"/>
  <c r="D839" i="3" s="1"/>
  <c r="J839" i="3" s="1"/>
  <c r="D840" i="3" s="1"/>
  <c r="J840" i="3" s="1"/>
  <c r="D841" i="3" s="1"/>
  <c r="J841" i="3" s="1"/>
  <c r="D842" i="3" s="1"/>
  <c r="J842" i="3" s="1"/>
  <c r="D843" i="3" s="1"/>
  <c r="J843" i="3" s="1"/>
  <c r="D844" i="3" s="1"/>
  <c r="J844" i="3" s="1"/>
  <c r="D845" i="3" s="1"/>
  <c r="J845" i="3" s="1"/>
  <c r="D846" i="3" s="1"/>
  <c r="J846" i="3" s="1"/>
  <c r="D847" i="3" s="1"/>
  <c r="J847" i="3" s="1"/>
  <c r="D848" i="3" s="1"/>
  <c r="J848" i="3" s="1"/>
  <c r="D849" i="3" s="1"/>
  <c r="J849" i="3" s="1"/>
  <c r="D850" i="3" s="1"/>
  <c r="J850" i="3" s="1"/>
  <c r="D851" i="3" s="1"/>
  <c r="J851" i="3" s="1"/>
  <c r="D852" i="3" s="1"/>
  <c r="J852" i="3" s="1"/>
  <c r="D853" i="3" s="1"/>
  <c r="J853" i="3" s="1"/>
  <c r="D854" i="3" s="1"/>
  <c r="J854" i="3" s="1"/>
  <c r="D855" i="3" s="1"/>
  <c r="J855" i="3" s="1"/>
  <c r="D856" i="3" s="1"/>
  <c r="J856" i="3" s="1"/>
  <c r="D857" i="3" s="1"/>
  <c r="J857" i="3" s="1"/>
  <c r="D858" i="3" s="1"/>
  <c r="J858" i="3" s="1"/>
  <c r="D859" i="3" s="1"/>
  <c r="J859" i="3" s="1"/>
  <c r="D860" i="3" s="1"/>
  <c r="J860" i="3" s="1"/>
  <c r="D861" i="3" s="1"/>
  <c r="J861" i="3" s="1"/>
  <c r="D862" i="3" s="1"/>
  <c r="J862" i="3" s="1"/>
  <c r="D863" i="3" s="1"/>
  <c r="J863" i="3" s="1"/>
  <c r="D864" i="3" s="1"/>
  <c r="J864" i="3" s="1"/>
  <c r="D865" i="3" s="1"/>
  <c r="J865" i="3" s="1"/>
  <c r="D866" i="3" s="1"/>
  <c r="J866" i="3" s="1"/>
  <c r="D867" i="3" s="1"/>
  <c r="J867" i="3" s="1"/>
  <c r="D868" i="3" s="1"/>
  <c r="J868" i="3" s="1"/>
  <c r="D869" i="3" s="1"/>
  <c r="J869" i="3" s="1"/>
  <c r="D870" i="3" s="1"/>
  <c r="J870" i="3" s="1"/>
  <c r="D871" i="3" s="1"/>
  <c r="J871" i="3" s="1"/>
  <c r="D872" i="3" s="1"/>
  <c r="J872" i="3" s="1"/>
  <c r="D873" i="3" s="1"/>
  <c r="J873" i="3" s="1"/>
  <c r="D874" i="3" s="1"/>
  <c r="J874" i="3" s="1"/>
  <c r="D875" i="3" s="1"/>
  <c r="J875" i="3" s="1"/>
  <c r="D876" i="3" s="1"/>
  <c r="J876" i="3" s="1"/>
  <c r="D877" i="3" s="1"/>
  <c r="J877" i="3" s="1"/>
  <c r="D878" i="3" s="1"/>
  <c r="J878" i="3" s="1"/>
  <c r="D879" i="3" s="1"/>
  <c r="J879" i="3" s="1"/>
  <c r="D880" i="3" s="1"/>
  <c r="J880" i="3" s="1"/>
  <c r="D881" i="3" s="1"/>
  <c r="J881" i="3" s="1"/>
  <c r="D882" i="3" s="1"/>
  <c r="J882" i="3" s="1"/>
  <c r="D883" i="3" s="1"/>
  <c r="J883" i="3" s="1"/>
  <c r="D884" i="3" s="1"/>
  <c r="J884" i="3" s="1"/>
  <c r="D885" i="3" s="1"/>
  <c r="J885" i="3" s="1"/>
  <c r="D886" i="3" s="1"/>
  <c r="J886" i="3" s="1"/>
  <c r="D887" i="3" s="1"/>
  <c r="J887" i="3" s="1"/>
  <c r="D888" i="3" s="1"/>
  <c r="J888" i="3" s="1"/>
  <c r="D889" i="3" s="1"/>
  <c r="J889" i="3" s="1"/>
  <c r="D890" i="3" s="1"/>
  <c r="J890" i="3" s="1"/>
  <c r="D891" i="3" s="1"/>
  <c r="J891" i="3" s="1"/>
  <c r="D892" i="3" s="1"/>
  <c r="J892" i="3" s="1"/>
  <c r="D893" i="3" s="1"/>
  <c r="J893" i="3" s="1"/>
  <c r="D894" i="3" s="1"/>
  <c r="J894" i="3" s="1"/>
  <c r="D895" i="3" s="1"/>
  <c r="J895" i="3" s="1"/>
  <c r="D896" i="3" s="1"/>
  <c r="J896" i="3" s="1"/>
  <c r="D897" i="3" s="1"/>
  <c r="J897" i="3" s="1"/>
  <c r="D898" i="3" s="1"/>
  <c r="J898" i="3" s="1"/>
  <c r="D899" i="3" s="1"/>
  <c r="J899" i="3" s="1"/>
  <c r="D900" i="3" s="1"/>
  <c r="J900" i="3" s="1"/>
  <c r="D901" i="3" s="1"/>
  <c r="J901" i="3" s="1"/>
  <c r="D902" i="3" s="1"/>
  <c r="J902" i="3" s="1"/>
  <c r="D903" i="3" s="1"/>
  <c r="J903" i="3" s="1"/>
  <c r="D904" i="3" s="1"/>
  <c r="J904" i="3" s="1"/>
  <c r="D905" i="3" s="1"/>
  <c r="J905" i="3" s="1"/>
  <c r="D906" i="3" s="1"/>
  <c r="J906" i="3" s="1"/>
  <c r="D907" i="3" s="1"/>
  <c r="J907" i="3" s="1"/>
  <c r="D908" i="3" s="1"/>
  <c r="J908" i="3" s="1"/>
  <c r="D909" i="3" s="1"/>
  <c r="J909" i="3" s="1"/>
  <c r="D910" i="3" s="1"/>
  <c r="J910" i="3" s="1"/>
  <c r="D911" i="3" s="1"/>
  <c r="J911" i="3" s="1"/>
  <c r="D912" i="3" s="1"/>
  <c r="J912" i="3" s="1"/>
  <c r="D913" i="3" s="1"/>
  <c r="J913" i="3" s="1"/>
  <c r="D914" i="3" s="1"/>
  <c r="J914" i="3" s="1"/>
  <c r="D915" i="3" s="1"/>
  <c r="J915" i="3" s="1"/>
  <c r="D916" i="3" s="1"/>
  <c r="J916" i="3" s="1"/>
  <c r="D917" i="3" s="1"/>
  <c r="J917" i="3" s="1"/>
  <c r="D918" i="3" s="1"/>
  <c r="J918" i="3" s="1"/>
  <c r="D919" i="3" s="1"/>
  <c r="J919" i="3" s="1"/>
  <c r="D920" i="3" s="1"/>
  <c r="J920" i="3" s="1"/>
  <c r="D921" i="3" s="1"/>
  <c r="J921" i="3" s="1"/>
  <c r="D922" i="3" s="1"/>
  <c r="J922" i="3" s="1"/>
  <c r="D923" i="3" s="1"/>
  <c r="J923" i="3" s="1"/>
  <c r="D924" i="3" s="1"/>
  <c r="J924" i="3" s="1"/>
  <c r="D925" i="3" s="1"/>
  <c r="J925" i="3" s="1"/>
  <c r="D926" i="3" s="1"/>
  <c r="J926" i="3" s="1"/>
  <c r="D927" i="3" s="1"/>
  <c r="J927" i="3" s="1"/>
  <c r="D928" i="3" s="1"/>
  <c r="J928" i="3" s="1"/>
  <c r="D929" i="3" s="1"/>
  <c r="J929" i="3" s="1"/>
  <c r="D930" i="3" s="1"/>
  <c r="J930" i="3" s="1"/>
  <c r="D931" i="3" s="1"/>
  <c r="J931" i="3" s="1"/>
  <c r="D932" i="3" s="1"/>
  <c r="J932" i="3" s="1"/>
  <c r="D933" i="3" s="1"/>
  <c r="J933" i="3" s="1"/>
  <c r="K370" i="3"/>
  <c r="K371" i="3" s="1"/>
  <c r="D273" i="3"/>
  <c r="J273" i="3" s="1"/>
  <c r="K272" i="3"/>
  <c r="K273" i="3" s="1"/>
  <c r="K274" i="3" s="1"/>
  <c r="K275" i="3" s="1"/>
  <c r="K276" i="3" s="1"/>
  <c r="K277" i="3" s="1"/>
  <c r="D39" i="4"/>
  <c r="J39" i="4" s="1"/>
  <c r="K38" i="4"/>
  <c r="K39" i="4" s="1"/>
  <c r="D114" i="3"/>
  <c r="J114" i="3" s="1"/>
  <c r="D115" i="3" s="1"/>
  <c r="J115" i="3" s="1"/>
  <c r="K113" i="3"/>
  <c r="K114" i="3" s="1"/>
  <c r="D225" i="3"/>
  <c r="J225" i="3" s="1"/>
  <c r="D226" i="3" s="1"/>
  <c r="J226" i="3" s="1"/>
  <c r="D227" i="3" s="1"/>
  <c r="J227" i="3" s="1"/>
  <c r="D228" i="3" s="1"/>
  <c r="J228" i="3" s="1"/>
  <c r="K224" i="3"/>
  <c r="K225" i="3" s="1"/>
  <c r="D240" i="3"/>
  <c r="J240" i="3" s="1"/>
  <c r="K239" i="3"/>
  <c r="K240" i="3" s="1"/>
  <c r="K241" i="3" s="1"/>
  <c r="K242" i="3" s="1"/>
  <c r="K243" i="3" s="1"/>
  <c r="D233" i="3"/>
  <c r="J233" i="3" s="1"/>
  <c r="M232" i="3"/>
  <c r="M231" i="3"/>
  <c r="D18" i="3"/>
  <c r="J18" i="3" s="1"/>
  <c r="K17" i="3"/>
  <c r="D170" i="3"/>
  <c r="J170" i="3" s="1"/>
  <c r="D171" i="3" s="1"/>
  <c r="J171" i="3" s="1"/>
  <c r="K169" i="3"/>
  <c r="K170" i="3" s="1"/>
  <c r="D261" i="3"/>
  <c r="J261" i="3" s="1"/>
  <c r="M260" i="3"/>
  <c r="D174" i="3"/>
  <c r="J174" i="3" s="1"/>
  <c r="K173" i="3"/>
  <c r="K174" i="3" s="1"/>
  <c r="D246" i="3"/>
  <c r="J246" i="3" s="1"/>
  <c r="K245" i="3"/>
  <c r="D109" i="3"/>
  <c r="J109" i="3" s="1"/>
  <c r="D110" i="3" s="1"/>
  <c r="J110" i="3" s="1"/>
  <c r="K108" i="3"/>
  <c r="K109" i="3" s="1"/>
  <c r="D197" i="3"/>
  <c r="J197" i="3" s="1"/>
  <c r="K196" i="3"/>
  <c r="J926" i="2"/>
  <c r="J109" i="4"/>
  <c r="K175" i="3" l="1"/>
  <c r="K246" i="3"/>
  <c r="M114" i="3"/>
  <c r="K115" i="3" s="1"/>
  <c r="K116" i="3" s="1"/>
  <c r="K117" i="3" s="1"/>
  <c r="K118" i="3" s="1"/>
  <c r="D274" i="3"/>
  <c r="J274" i="3" s="1"/>
  <c r="M273" i="3"/>
  <c r="M371" i="3"/>
  <c r="K372" i="3"/>
  <c r="M372" i="3" s="1"/>
  <c r="K197" i="3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M370" i="3"/>
  <c r="D110" i="4"/>
  <c r="J110" i="4" s="1"/>
  <c r="D111" i="4" s="1"/>
  <c r="J111" i="4" s="1"/>
  <c r="K109" i="4"/>
  <c r="D40" i="4"/>
  <c r="J40" i="4" s="1"/>
  <c r="K40" i="4"/>
  <c r="K41" i="4" s="1"/>
  <c r="K18" i="3"/>
  <c r="K19" i="3" s="1"/>
  <c r="M225" i="3"/>
  <c r="K226" i="3"/>
  <c r="K261" i="3"/>
  <c r="D19" i="3"/>
  <c r="J19" i="3" s="1"/>
  <c r="K176" i="3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D241" i="3"/>
  <c r="J241" i="3" s="1"/>
  <c r="M240" i="3"/>
  <c r="D198" i="3"/>
  <c r="J198" i="3" s="1"/>
  <c r="D175" i="3"/>
  <c r="J175" i="3" s="1"/>
  <c r="D176" i="3" s="1"/>
  <c r="J176" i="3" s="1"/>
  <c r="M174" i="3"/>
  <c r="D111" i="3"/>
  <c r="J111" i="3" s="1"/>
  <c r="M170" i="3"/>
  <c r="K171" i="3"/>
  <c r="M171" i="3" s="1"/>
  <c r="D234" i="3"/>
  <c r="J234" i="3" s="1"/>
  <c r="M233" i="3"/>
  <c r="M109" i="3"/>
  <c r="K110" i="3"/>
  <c r="K111" i="3" s="1"/>
  <c r="D262" i="3"/>
  <c r="J262" i="3" s="1"/>
  <c r="D247" i="3"/>
  <c r="J247" i="3" s="1"/>
  <c r="D116" i="3"/>
  <c r="J116" i="3" s="1"/>
  <c r="D927" i="2"/>
  <c r="J927" i="2" s="1"/>
  <c r="K926" i="2"/>
  <c r="K927" i="2" s="1"/>
  <c r="K928" i="2" s="1"/>
  <c r="M927" i="2" l="1"/>
  <c r="K262" i="3"/>
  <c r="K263" i="3" s="1"/>
  <c r="K264" i="3" s="1"/>
  <c r="K265" i="3" s="1"/>
  <c r="K266" i="3" s="1"/>
  <c r="K267" i="3" s="1"/>
  <c r="K268" i="3" s="1"/>
  <c r="M111" i="3"/>
  <c r="D275" i="3"/>
  <c r="J275" i="3" s="1"/>
  <c r="M274" i="3"/>
  <c r="D112" i="4"/>
  <c r="J112" i="4" s="1"/>
  <c r="D113" i="4" s="1"/>
  <c r="J113" i="4" s="1"/>
  <c r="D114" i="4" s="1"/>
  <c r="J114" i="4" s="1"/>
  <c r="K42" i="4"/>
  <c r="D41" i="4"/>
  <c r="J41" i="4" s="1"/>
  <c r="D42" i="4" s="1"/>
  <c r="J42" i="4" s="1"/>
  <c r="D43" i="4" s="1"/>
  <c r="J43" i="4" s="1"/>
  <c r="D44" i="4" s="1"/>
  <c r="J44" i="4" s="1"/>
  <c r="K110" i="4"/>
  <c r="K111" i="4" s="1"/>
  <c r="M110" i="3"/>
  <c r="K247" i="3"/>
  <c r="K248" i="3" s="1"/>
  <c r="K249" i="3" s="1"/>
  <c r="K250" i="3" s="1"/>
  <c r="M175" i="3"/>
  <c r="D20" i="3"/>
  <c r="J20" i="3" s="1"/>
  <c r="D21" i="3" s="1"/>
  <c r="J21" i="3" s="1"/>
  <c r="D22" i="3" s="1"/>
  <c r="J22" i="3" s="1"/>
  <c r="K20" i="3"/>
  <c r="K21" i="3" s="1"/>
  <c r="K22" i="3" s="1"/>
  <c r="K23" i="3" s="1"/>
  <c r="D177" i="3"/>
  <c r="J177" i="3" s="1"/>
  <c r="M176" i="3"/>
  <c r="D235" i="3"/>
  <c r="J235" i="3" s="1"/>
  <c r="M234" i="3"/>
  <c r="D117" i="3"/>
  <c r="J117" i="3" s="1"/>
  <c r="M116" i="3"/>
  <c r="D248" i="3"/>
  <c r="J248" i="3" s="1"/>
  <c r="D199" i="3"/>
  <c r="J199" i="3" s="1"/>
  <c r="M198" i="3"/>
  <c r="D263" i="3"/>
  <c r="J263" i="3" s="1"/>
  <c r="M226" i="3"/>
  <c r="K227" i="3"/>
  <c r="D242" i="3"/>
  <c r="J242" i="3" s="1"/>
  <c r="K929" i="2"/>
  <c r="D928" i="2"/>
  <c r="J928" i="2" s="1"/>
  <c r="K930" i="2" l="1"/>
  <c r="K931" i="2" s="1"/>
  <c r="K932" i="2" s="1"/>
  <c r="D929" i="2"/>
  <c r="J929" i="2" s="1"/>
  <c r="M928" i="2"/>
  <c r="M262" i="3"/>
  <c r="K24" i="3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D276" i="3"/>
  <c r="J276" i="3" s="1"/>
  <c r="M275" i="3"/>
  <c r="K112" i="4"/>
  <c r="K113" i="4" s="1"/>
  <c r="M41" i="4"/>
  <c r="D45" i="4"/>
  <c r="J45" i="4" s="1"/>
  <c r="M42" i="4"/>
  <c r="K43" i="4"/>
  <c r="M43" i="4" s="1"/>
  <c r="K44" i="4" s="1"/>
  <c r="D115" i="4"/>
  <c r="J115" i="4" s="1"/>
  <c r="D264" i="3"/>
  <c r="J264" i="3" s="1"/>
  <c r="M263" i="3"/>
  <c r="D200" i="3"/>
  <c r="J200" i="3" s="1"/>
  <c r="M199" i="3"/>
  <c r="D236" i="3"/>
  <c r="J236" i="3" s="1"/>
  <c r="M235" i="3"/>
  <c r="D178" i="3"/>
  <c r="J178" i="3" s="1"/>
  <c r="M177" i="3"/>
  <c r="D243" i="3"/>
  <c r="J243" i="3" s="1"/>
  <c r="M243" i="3" s="1"/>
  <c r="M242" i="3"/>
  <c r="D249" i="3"/>
  <c r="J249" i="3" s="1"/>
  <c r="M248" i="3"/>
  <c r="D23" i="3"/>
  <c r="J23" i="3" s="1"/>
  <c r="M227" i="3"/>
  <c r="K228" i="3"/>
  <c r="M228" i="3" s="1"/>
  <c r="D118" i="3"/>
  <c r="J118" i="3" s="1"/>
  <c r="M117" i="3"/>
  <c r="D930" i="2"/>
  <c r="J930" i="2" s="1"/>
  <c r="M929" i="2"/>
  <c r="J19" i="6"/>
  <c r="J28" i="6"/>
  <c r="J35" i="6"/>
  <c r="J46" i="6"/>
  <c r="J50" i="6"/>
  <c r="J54" i="6"/>
  <c r="J66" i="6"/>
  <c r="J10" i="7"/>
  <c r="J252" i="7"/>
  <c r="J273" i="7"/>
  <c r="J279" i="7"/>
  <c r="J13" i="8"/>
  <c r="J37" i="8"/>
  <c r="J45" i="8"/>
  <c r="K45" i="4" l="1"/>
  <c r="K46" i="4" s="1"/>
  <c r="K47" i="4" s="1"/>
  <c r="K48" i="4" s="1"/>
  <c r="K49" i="4" s="1"/>
  <c r="K50" i="4" s="1"/>
  <c r="K51" i="4" s="1"/>
  <c r="K52" i="4" s="1"/>
  <c r="D46" i="8"/>
  <c r="J46" i="8" s="1"/>
  <c r="K45" i="8"/>
  <c r="D38" i="8"/>
  <c r="J38" i="8" s="1"/>
  <c r="K37" i="8"/>
  <c r="D14" i="8"/>
  <c r="J14" i="8" s="1"/>
  <c r="K13" i="8"/>
  <c r="D280" i="7"/>
  <c r="J280" i="7" s="1"/>
  <c r="K279" i="7"/>
  <c r="D11" i="7"/>
  <c r="J11" i="7" s="1"/>
  <c r="K10" i="7"/>
  <c r="D253" i="7"/>
  <c r="J253" i="7" s="1"/>
  <c r="K252" i="7"/>
  <c r="D274" i="7"/>
  <c r="J274" i="7" s="1"/>
  <c r="K273" i="7"/>
  <c r="D277" i="3"/>
  <c r="J277" i="3" s="1"/>
  <c r="M277" i="3" s="1"/>
  <c r="M276" i="3"/>
  <c r="D51" i="6"/>
  <c r="J51" i="6" s="1"/>
  <c r="K50" i="6"/>
  <c r="D29" i="6"/>
  <c r="J29" i="6" s="1"/>
  <c r="K28" i="6"/>
  <c r="D20" i="6"/>
  <c r="J20" i="6" s="1"/>
  <c r="K19" i="6"/>
  <c r="D67" i="6"/>
  <c r="J67" i="6" s="1"/>
  <c r="K66" i="6"/>
  <c r="D47" i="6"/>
  <c r="J47" i="6" s="1"/>
  <c r="K46" i="6"/>
  <c r="D36" i="6"/>
  <c r="J36" i="6" s="1"/>
  <c r="K35" i="6"/>
  <c r="D55" i="6"/>
  <c r="J55" i="6" s="1"/>
  <c r="K54" i="6"/>
  <c r="D116" i="4"/>
  <c r="J116" i="4" s="1"/>
  <c r="M113" i="4"/>
  <c r="K114" i="4"/>
  <c r="D46" i="4"/>
  <c r="J46" i="4" s="1"/>
  <c r="D24" i="3"/>
  <c r="J24" i="3" s="1"/>
  <c r="D25" i="3" s="1"/>
  <c r="J25" i="3" s="1"/>
  <c r="D26" i="3" s="1"/>
  <c r="J26" i="3" s="1"/>
  <c r="D27" i="3" s="1"/>
  <c r="J27" i="3" s="1"/>
  <c r="D28" i="3" s="1"/>
  <c r="J28" i="3" s="1"/>
  <c r="D29" i="3" s="1"/>
  <c r="J29" i="3" s="1"/>
  <c r="D30" i="3" s="1"/>
  <c r="J30" i="3" s="1"/>
  <c r="D31" i="3" s="1"/>
  <c r="J31" i="3" s="1"/>
  <c r="D32" i="3" s="1"/>
  <c r="J32" i="3" s="1"/>
  <c r="D33" i="3" s="1"/>
  <c r="J33" i="3" s="1"/>
  <c r="D34" i="3" s="1"/>
  <c r="J34" i="3" s="1"/>
  <c r="D35" i="3" s="1"/>
  <c r="J35" i="3" s="1"/>
  <c r="D36" i="3" s="1"/>
  <c r="J36" i="3" s="1"/>
  <c r="D37" i="3" s="1"/>
  <c r="J37" i="3" s="1"/>
  <c r="D38" i="3" s="1"/>
  <c r="J38" i="3" s="1"/>
  <c r="D39" i="3" s="1"/>
  <c r="J39" i="3" s="1"/>
  <c r="D40" i="3" s="1"/>
  <c r="J40" i="3" s="1"/>
  <c r="D41" i="3" s="1"/>
  <c r="J41" i="3" s="1"/>
  <c r="D42" i="3" s="1"/>
  <c r="J42" i="3" s="1"/>
  <c r="D43" i="3" s="1"/>
  <c r="J43" i="3" s="1"/>
  <c r="D44" i="3" s="1"/>
  <c r="J44" i="3" s="1"/>
  <c r="D45" i="3" s="1"/>
  <c r="J45" i="3" s="1"/>
  <c r="D46" i="3" s="1"/>
  <c r="J46" i="3" s="1"/>
  <c r="D47" i="3" s="1"/>
  <c r="J47" i="3" s="1"/>
  <c r="D48" i="3" s="1"/>
  <c r="J48" i="3" s="1"/>
  <c r="D49" i="3" s="1"/>
  <c r="J49" i="3" s="1"/>
  <c r="D50" i="3" s="1"/>
  <c r="J50" i="3" s="1"/>
  <c r="D51" i="3" s="1"/>
  <c r="J51" i="3" s="1"/>
  <c r="D52" i="3" s="1"/>
  <c r="J52" i="3" s="1"/>
  <c r="D53" i="3" s="1"/>
  <c r="J53" i="3" s="1"/>
  <c r="D54" i="3" s="1"/>
  <c r="J54" i="3" s="1"/>
  <c r="D55" i="3" s="1"/>
  <c r="J55" i="3" s="1"/>
  <c r="D56" i="3" s="1"/>
  <c r="J56" i="3" s="1"/>
  <c r="D57" i="3" s="1"/>
  <c r="J57" i="3" s="1"/>
  <c r="D58" i="3" s="1"/>
  <c r="J58" i="3" s="1"/>
  <c r="D59" i="3" s="1"/>
  <c r="J59" i="3" s="1"/>
  <c r="D60" i="3" s="1"/>
  <c r="J60" i="3" s="1"/>
  <c r="D61" i="3" s="1"/>
  <c r="J61" i="3" s="1"/>
  <c r="D62" i="3" s="1"/>
  <c r="J62" i="3" s="1"/>
  <c r="D63" i="3" s="1"/>
  <c r="J63" i="3" s="1"/>
  <c r="D64" i="3" s="1"/>
  <c r="J64" i="3" s="1"/>
  <c r="D65" i="3" s="1"/>
  <c r="J65" i="3" s="1"/>
  <c r="D66" i="3" s="1"/>
  <c r="J66" i="3" s="1"/>
  <c r="D67" i="3" s="1"/>
  <c r="J67" i="3" s="1"/>
  <c r="D68" i="3" s="1"/>
  <c r="J68" i="3" s="1"/>
  <c r="D69" i="3" s="1"/>
  <c r="J69" i="3" s="1"/>
  <c r="D70" i="3" s="1"/>
  <c r="J70" i="3" s="1"/>
  <c r="D71" i="3" s="1"/>
  <c r="J71" i="3" s="1"/>
  <c r="D72" i="3" s="1"/>
  <c r="J72" i="3" s="1"/>
  <c r="D73" i="3" s="1"/>
  <c r="J73" i="3" s="1"/>
  <c r="D74" i="3" s="1"/>
  <c r="J74" i="3" s="1"/>
  <c r="D75" i="3" s="1"/>
  <c r="J75" i="3" s="1"/>
  <c r="D76" i="3" s="1"/>
  <c r="J76" i="3" s="1"/>
  <c r="D77" i="3" s="1"/>
  <c r="J77" i="3" s="1"/>
  <c r="D78" i="3" s="1"/>
  <c r="J78" i="3" s="1"/>
  <c r="M23" i="3"/>
  <c r="D237" i="3"/>
  <c r="J237" i="3" s="1"/>
  <c r="M237" i="3" s="1"/>
  <c r="M236" i="3"/>
  <c r="D250" i="3"/>
  <c r="J250" i="3" s="1"/>
  <c r="D201" i="3"/>
  <c r="J201" i="3" s="1"/>
  <c r="M200" i="3"/>
  <c r="D179" i="3"/>
  <c r="J179" i="3" s="1"/>
  <c r="M178" i="3"/>
  <c r="D119" i="3"/>
  <c r="J119" i="3" s="1"/>
  <c r="M118" i="3"/>
  <c r="D265" i="3"/>
  <c r="J265" i="3" s="1"/>
  <c r="M264" i="3"/>
  <c r="D931" i="2"/>
  <c r="J931" i="2" s="1"/>
  <c r="M930" i="2"/>
  <c r="M55" i="6" l="1"/>
  <c r="M47" i="6"/>
  <c r="M46" i="8"/>
  <c r="D15" i="8"/>
  <c r="J15" i="8" s="1"/>
  <c r="D16" i="8" s="1"/>
  <c r="J16" i="8" s="1"/>
  <c r="D17" i="8" s="1"/>
  <c r="J17" i="8" s="1"/>
  <c r="D18" i="8" s="1"/>
  <c r="J18" i="8" s="1"/>
  <c r="D19" i="8" s="1"/>
  <c r="J19" i="8" s="1"/>
  <c r="D20" i="8" s="1"/>
  <c r="J20" i="8" s="1"/>
  <c r="D21" i="8" s="1"/>
  <c r="J21" i="8" s="1"/>
  <c r="D22" i="8" s="1"/>
  <c r="J22" i="8" s="1"/>
  <c r="D23" i="8" s="1"/>
  <c r="J23" i="8" s="1"/>
  <c r="D24" i="8" s="1"/>
  <c r="J24" i="8" s="1"/>
  <c r="D25" i="8" s="1"/>
  <c r="J25" i="8" s="1"/>
  <c r="D26" i="8" s="1"/>
  <c r="J26" i="8" s="1"/>
  <c r="D27" i="8" s="1"/>
  <c r="J27" i="8" s="1"/>
  <c r="D28" i="8" s="1"/>
  <c r="J28" i="8" s="1"/>
  <c r="K14" i="8"/>
  <c r="D39" i="8"/>
  <c r="J39" i="8" s="1"/>
  <c r="K38" i="8"/>
  <c r="D47" i="8"/>
  <c r="J47" i="8" s="1"/>
  <c r="K46" i="8"/>
  <c r="M24" i="3"/>
  <c r="M25" i="3"/>
  <c r="M26" i="3" s="1"/>
  <c r="M27" i="3" s="1"/>
  <c r="M28" i="3" s="1"/>
  <c r="M29" i="3" s="1"/>
  <c r="K119" i="3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D12" i="7"/>
  <c r="J12" i="7" s="1"/>
  <c r="K11" i="7"/>
  <c r="M11" i="7" s="1"/>
  <c r="D254" i="7"/>
  <c r="J254" i="7" s="1"/>
  <c r="D255" i="7" s="1"/>
  <c r="J255" i="7" s="1"/>
  <c r="D256" i="7" s="1"/>
  <c r="J256" i="7" s="1"/>
  <c r="D257" i="7" s="1"/>
  <c r="J257" i="7" s="1"/>
  <c r="K253" i="7"/>
  <c r="K254" i="7" s="1"/>
  <c r="D275" i="7"/>
  <c r="J275" i="7" s="1"/>
  <c r="D276" i="7" s="1"/>
  <c r="J276" i="7" s="1"/>
  <c r="D277" i="7" s="1"/>
  <c r="J277" i="7" s="1"/>
  <c r="M277" i="7" s="1"/>
  <c r="K274" i="7"/>
  <c r="K275" i="7" s="1"/>
  <c r="D281" i="7"/>
  <c r="J281" i="7" s="1"/>
  <c r="K280" i="7"/>
  <c r="M280" i="7" s="1"/>
  <c r="D21" i="6"/>
  <c r="J21" i="6" s="1"/>
  <c r="K20" i="6"/>
  <c r="D37" i="6"/>
  <c r="J37" i="6" s="1"/>
  <c r="K36" i="6"/>
  <c r="M36" i="6" s="1"/>
  <c r="D30" i="6"/>
  <c r="J30" i="6" s="1"/>
  <c r="K29" i="6"/>
  <c r="M29" i="6" s="1"/>
  <c r="D56" i="6"/>
  <c r="J56" i="6" s="1"/>
  <c r="K55" i="6"/>
  <c r="D68" i="6"/>
  <c r="J68" i="6" s="1"/>
  <c r="D69" i="6" s="1"/>
  <c r="J69" i="6" s="1"/>
  <c r="K67" i="6"/>
  <c r="K68" i="6" s="1"/>
  <c r="D48" i="6"/>
  <c r="J48" i="6" s="1"/>
  <c r="K47" i="6"/>
  <c r="K48" i="6" s="1"/>
  <c r="K49" i="6" s="1"/>
  <c r="D52" i="6"/>
  <c r="J52" i="6" s="1"/>
  <c r="K51" i="6"/>
  <c r="K52" i="6" s="1"/>
  <c r="D47" i="4"/>
  <c r="J47" i="4" s="1"/>
  <c r="M46" i="4"/>
  <c r="D117" i="4"/>
  <c r="J117" i="4" s="1"/>
  <c r="K115" i="4"/>
  <c r="M114" i="4"/>
  <c r="D180" i="3"/>
  <c r="J180" i="3" s="1"/>
  <c r="M179" i="3"/>
  <c r="D202" i="3"/>
  <c r="J202" i="3" s="1"/>
  <c r="M201" i="3"/>
  <c r="D266" i="3"/>
  <c r="J266" i="3" s="1"/>
  <c r="M265" i="3"/>
  <c r="D120" i="3"/>
  <c r="J120" i="3" s="1"/>
  <c r="D251" i="3"/>
  <c r="J251" i="3" s="1"/>
  <c r="M30" i="3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D79" i="3"/>
  <c r="J79" i="3" s="1"/>
  <c r="D80" i="3" s="1"/>
  <c r="J80" i="3" s="1"/>
  <c r="D81" i="3" s="1"/>
  <c r="J81" i="3" s="1"/>
  <c r="D82" i="3" s="1"/>
  <c r="J82" i="3" s="1"/>
  <c r="D83" i="3" s="1"/>
  <c r="J83" i="3" s="1"/>
  <c r="D84" i="3" s="1"/>
  <c r="J84" i="3" s="1"/>
  <c r="D85" i="3" s="1"/>
  <c r="J85" i="3" s="1"/>
  <c r="D86" i="3" s="1"/>
  <c r="J86" i="3" s="1"/>
  <c r="D87" i="3" s="1"/>
  <c r="J87" i="3" s="1"/>
  <c r="D88" i="3" s="1"/>
  <c r="J88" i="3" s="1"/>
  <c r="D89" i="3" s="1"/>
  <c r="J89" i="3" s="1"/>
  <c r="D90" i="3" s="1"/>
  <c r="J90" i="3" s="1"/>
  <c r="D91" i="3" s="1"/>
  <c r="J91" i="3" s="1"/>
  <c r="D92" i="3" s="1"/>
  <c r="J92" i="3" s="1"/>
  <c r="D93" i="3" s="1"/>
  <c r="J93" i="3" s="1"/>
  <c r="D94" i="3" s="1"/>
  <c r="J94" i="3" s="1"/>
  <c r="D95" i="3" s="1"/>
  <c r="J95" i="3" s="1"/>
  <c r="D96" i="3" s="1"/>
  <c r="J96" i="3" s="1"/>
  <c r="D97" i="3" s="1"/>
  <c r="J97" i="3" s="1"/>
  <c r="D98" i="3" s="1"/>
  <c r="J98" i="3" s="1"/>
  <c r="D99" i="3" s="1"/>
  <c r="J99" i="3" s="1"/>
  <c r="D100" i="3" s="1"/>
  <c r="J100" i="3" s="1"/>
  <c r="D101" i="3" s="1"/>
  <c r="J101" i="3" s="1"/>
  <c r="D102" i="3" s="1"/>
  <c r="J102" i="3" s="1"/>
  <c r="D103" i="3" s="1"/>
  <c r="J103" i="3" s="1"/>
  <c r="D104" i="3" s="1"/>
  <c r="J104" i="3" s="1"/>
  <c r="D105" i="3" s="1"/>
  <c r="J105" i="3" s="1"/>
  <c r="D106" i="3" s="1"/>
  <c r="J106" i="3" s="1"/>
  <c r="D932" i="2"/>
  <c r="J932" i="2" s="1"/>
  <c r="M931" i="2"/>
  <c r="D282" i="7" l="1"/>
  <c r="J282" i="7" s="1"/>
  <c r="K12" i="7"/>
  <c r="M253" i="7"/>
  <c r="D13" i="7"/>
  <c r="J13" i="7" s="1"/>
  <c r="M12" i="7"/>
  <c r="M274" i="7"/>
  <c r="M51" i="6"/>
  <c r="D38" i="6"/>
  <c r="J38" i="6" s="1"/>
  <c r="M68" i="6"/>
  <c r="K69" i="6" s="1"/>
  <c r="M20" i="6"/>
  <c r="K21" i="6" s="1"/>
  <c r="K30" i="6"/>
  <c r="M30" i="6" s="1"/>
  <c r="K31" i="6" s="1"/>
  <c r="K32" i="6" s="1"/>
  <c r="D31" i="6"/>
  <c r="J31" i="6" s="1"/>
  <c r="D70" i="6"/>
  <c r="J70" i="6" s="1"/>
  <c r="D71" i="6" s="1"/>
  <c r="J71" i="6" s="1"/>
  <c r="D72" i="6" s="1"/>
  <c r="J72" i="6" s="1"/>
  <c r="M69" i="6"/>
  <c r="M67" i="6"/>
  <c r="D48" i="8"/>
  <c r="J48" i="8" s="1"/>
  <c r="M14" i="8"/>
  <c r="K15" i="8" s="1"/>
  <c r="K47" i="8"/>
  <c r="M38" i="8"/>
  <c r="K39" i="8" s="1"/>
  <c r="K53" i="6"/>
  <c r="K56" i="6"/>
  <c r="K57" i="6" s="1"/>
  <c r="K58" i="6" s="1"/>
  <c r="K59" i="6" s="1"/>
  <c r="K60" i="6" s="1"/>
  <c r="K61" i="6" s="1"/>
  <c r="K281" i="7"/>
  <c r="D40" i="8"/>
  <c r="J40" i="8" s="1"/>
  <c r="D41" i="8" s="1"/>
  <c r="J41" i="8" s="1"/>
  <c r="D42" i="8" s="1"/>
  <c r="J42" i="8" s="1"/>
  <c r="D43" i="8" s="1"/>
  <c r="J43" i="8" s="1"/>
  <c r="D44" i="8" s="1"/>
  <c r="J44" i="8" s="1"/>
  <c r="K37" i="6"/>
  <c r="K276" i="7"/>
  <c r="M276" i="7" s="1"/>
  <c r="M275" i="7"/>
  <c r="K255" i="7"/>
  <c r="M254" i="7"/>
  <c r="D278" i="7"/>
  <c r="J278" i="7" s="1"/>
  <c r="M278" i="7" s="1"/>
  <c r="K13" i="7"/>
  <c r="D283" i="7"/>
  <c r="J283" i="7" s="1"/>
  <c r="D284" i="7" s="1"/>
  <c r="J284" i="7" s="1"/>
  <c r="D285" i="7" s="1"/>
  <c r="J285" i="7" s="1"/>
  <c r="K251" i="3"/>
  <c r="D49" i="6"/>
  <c r="J49" i="6" s="1"/>
  <c r="M49" i="6" s="1"/>
  <c r="M48" i="6"/>
  <c r="D32" i="6"/>
  <c r="J32" i="6" s="1"/>
  <c r="K70" i="6"/>
  <c r="D73" i="6"/>
  <c r="J73" i="6" s="1"/>
  <c r="K72" i="6"/>
  <c r="D39" i="6"/>
  <c r="J39" i="6" s="1"/>
  <c r="D40" i="6" s="1"/>
  <c r="J40" i="6" s="1"/>
  <c r="D53" i="6"/>
  <c r="J53" i="6" s="1"/>
  <c r="M53" i="6" s="1"/>
  <c r="M52" i="6"/>
  <c r="D57" i="6"/>
  <c r="J57" i="6" s="1"/>
  <c r="D22" i="6"/>
  <c r="J22" i="6" s="1"/>
  <c r="D23" i="6" s="1"/>
  <c r="J23" i="6" s="1"/>
  <c r="D24" i="6" s="1"/>
  <c r="J24" i="6" s="1"/>
  <c r="K116" i="4"/>
  <c r="M115" i="4"/>
  <c r="M47" i="4"/>
  <c r="D48" i="4"/>
  <c r="J48" i="4" s="1"/>
  <c r="D121" i="3"/>
  <c r="J121" i="3" s="1"/>
  <c r="M120" i="3"/>
  <c r="D267" i="3"/>
  <c r="J267" i="3" s="1"/>
  <c r="M266" i="3"/>
  <c r="D203" i="3"/>
  <c r="J203" i="3" s="1"/>
  <c r="M202" i="3"/>
  <c r="K54" i="3"/>
  <c r="D252" i="3"/>
  <c r="J252" i="3" s="1"/>
  <c r="D181" i="3"/>
  <c r="J181" i="3" s="1"/>
  <c r="M180" i="3"/>
  <c r="D933" i="2"/>
  <c r="J933" i="2" s="1"/>
  <c r="D934" i="2" s="1"/>
  <c r="J934" i="2" s="1"/>
  <c r="D935" i="2" s="1"/>
  <c r="J935" i="2" s="1"/>
  <c r="D936" i="2" s="1"/>
  <c r="J936" i="2" s="1"/>
  <c r="D937" i="2" s="1"/>
  <c r="J937" i="2" s="1"/>
  <c r="D938" i="2" s="1"/>
  <c r="J938" i="2" s="1"/>
  <c r="D939" i="2" s="1"/>
  <c r="J939" i="2" s="1"/>
  <c r="D940" i="2" s="1"/>
  <c r="J940" i="2" s="1"/>
  <c r="D941" i="2" s="1"/>
  <c r="J941" i="2" s="1"/>
  <c r="D942" i="2" s="1"/>
  <c r="J942" i="2" s="1"/>
  <c r="D943" i="2" s="1"/>
  <c r="J943" i="2" s="1"/>
  <c r="D944" i="2" s="1"/>
  <c r="J944" i="2" s="1"/>
  <c r="D945" i="2" s="1"/>
  <c r="J945" i="2" s="1"/>
  <c r="D946" i="2" s="1"/>
  <c r="J946" i="2" s="1"/>
  <c r="D947" i="2" s="1"/>
  <c r="J947" i="2" s="1"/>
  <c r="D948" i="2" s="1"/>
  <c r="J948" i="2" s="1"/>
  <c r="D949" i="2" s="1"/>
  <c r="J949" i="2" s="1"/>
  <c r="D950" i="2" s="1"/>
  <c r="J950" i="2" s="1"/>
  <c r="D951" i="2" s="1"/>
  <c r="J951" i="2" s="1"/>
  <c r="D952" i="2" s="1"/>
  <c r="J952" i="2" s="1"/>
  <c r="D953" i="2" s="1"/>
  <c r="J953" i="2" s="1"/>
  <c r="D954" i="2" s="1"/>
  <c r="J954" i="2" s="1"/>
  <c r="D955" i="2" s="1"/>
  <c r="J955" i="2" s="1"/>
  <c r="D956" i="2" s="1"/>
  <c r="J956" i="2" s="1"/>
  <c r="D957" i="2" s="1"/>
  <c r="J957" i="2" s="1"/>
  <c r="D958" i="2" s="1"/>
  <c r="J958" i="2" s="1"/>
  <c r="D959" i="2" s="1"/>
  <c r="J959" i="2" s="1"/>
  <c r="D960" i="2" s="1"/>
  <c r="J960" i="2" s="1"/>
  <c r="D961" i="2" s="1"/>
  <c r="J961" i="2" s="1"/>
  <c r="D962" i="2" s="1"/>
  <c r="J962" i="2" s="1"/>
  <c r="D963" i="2" s="1"/>
  <c r="J963" i="2" s="1"/>
  <c r="D964" i="2" s="1"/>
  <c r="J964" i="2" s="1"/>
  <c r="D965" i="2" s="1"/>
  <c r="J965" i="2" s="1"/>
  <c r="D966" i="2" s="1"/>
  <c r="J966" i="2" s="1"/>
  <c r="D967" i="2" s="1"/>
  <c r="J967" i="2" s="1"/>
  <c r="D968" i="2" s="1"/>
  <c r="J968" i="2" s="1"/>
  <c r="D969" i="2" s="1"/>
  <c r="J969" i="2" s="1"/>
  <c r="D970" i="2" s="1"/>
  <c r="J970" i="2" s="1"/>
  <c r="D971" i="2" s="1"/>
  <c r="J971" i="2" s="1"/>
  <c r="D972" i="2" s="1"/>
  <c r="J972" i="2" s="1"/>
  <c r="D973" i="2" s="1"/>
  <c r="J973" i="2" s="1"/>
  <c r="D974" i="2" s="1"/>
  <c r="J974" i="2" s="1"/>
  <c r="D975" i="2" s="1"/>
  <c r="J975" i="2" s="1"/>
  <c r="D976" i="2" s="1"/>
  <c r="J976" i="2" s="1"/>
  <c r="D977" i="2" s="1"/>
  <c r="J977" i="2" s="1"/>
  <c r="D978" i="2" s="1"/>
  <c r="J978" i="2" s="1"/>
  <c r="D979" i="2" s="1"/>
  <c r="J979" i="2" s="1"/>
  <c r="D980" i="2" s="1"/>
  <c r="J980" i="2" s="1"/>
  <c r="D981" i="2" s="1"/>
  <c r="J981" i="2" s="1"/>
  <c r="D982" i="2" s="1"/>
  <c r="J982" i="2" s="1"/>
  <c r="D983" i="2" s="1"/>
  <c r="J983" i="2" s="1"/>
  <c r="D984" i="2" s="1"/>
  <c r="J984" i="2" s="1"/>
  <c r="D985" i="2" s="1"/>
  <c r="J985" i="2" s="1"/>
  <c r="D986" i="2" s="1"/>
  <c r="J986" i="2" s="1"/>
  <c r="D987" i="2" s="1"/>
  <c r="J987" i="2" s="1"/>
  <c r="D988" i="2" s="1"/>
  <c r="J988" i="2" s="1"/>
  <c r="D989" i="2" s="1"/>
  <c r="J989" i="2" s="1"/>
  <c r="D990" i="2" s="1"/>
  <c r="J990" i="2" s="1"/>
  <c r="D991" i="2" s="1"/>
  <c r="J991" i="2" s="1"/>
  <c r="D992" i="2" s="1"/>
  <c r="J992" i="2" s="1"/>
  <c r="D993" i="2" s="1"/>
  <c r="J993" i="2" s="1"/>
  <c r="D994" i="2" s="1"/>
  <c r="J994" i="2" s="1"/>
  <c r="D995" i="2" s="1"/>
  <c r="J995" i="2" s="1"/>
  <c r="D996" i="2" s="1"/>
  <c r="J996" i="2" s="1"/>
  <c r="D997" i="2" s="1"/>
  <c r="J997" i="2" s="1"/>
  <c r="D998" i="2" s="1"/>
  <c r="J998" i="2" s="1"/>
  <c r="D999" i="2" s="1"/>
  <c r="J999" i="2" s="1"/>
  <c r="D1000" i="2" s="1"/>
  <c r="J1000" i="2" s="1"/>
  <c r="D1001" i="2" s="1"/>
  <c r="J1001" i="2" s="1"/>
  <c r="D1002" i="2" s="1"/>
  <c r="J1002" i="2" s="1"/>
  <c r="D1003" i="2" s="1"/>
  <c r="J1003" i="2" s="1"/>
  <c r="D1004" i="2" s="1"/>
  <c r="J1004" i="2" s="1"/>
  <c r="D1005" i="2" s="1"/>
  <c r="J1005" i="2" s="1"/>
  <c r="D1006" i="2" s="1"/>
  <c r="J1006" i="2" s="1"/>
  <c r="D1007" i="2" s="1"/>
  <c r="J1007" i="2" s="1"/>
  <c r="D1008" i="2" s="1"/>
  <c r="J1008" i="2" s="1"/>
  <c r="D1009" i="2" s="1"/>
  <c r="J1009" i="2" s="1"/>
  <c r="D1010" i="2" s="1"/>
  <c r="J1010" i="2" s="1"/>
  <c r="D1011" i="2" s="1"/>
  <c r="J1011" i="2" s="1"/>
  <c r="D1012" i="2" s="1"/>
  <c r="J1012" i="2" s="1"/>
  <c r="D1013" i="2" s="1"/>
  <c r="J1013" i="2" s="1"/>
  <c r="D1014" i="2" s="1"/>
  <c r="J1014" i="2" s="1"/>
  <c r="D1015" i="2" s="1"/>
  <c r="J1015" i="2" s="1"/>
  <c r="D1016" i="2" s="1"/>
  <c r="J1016" i="2" s="1"/>
  <c r="D1017" i="2" s="1"/>
  <c r="J1017" i="2" s="1"/>
  <c r="D1018" i="2" s="1"/>
  <c r="J1018" i="2" s="1"/>
  <c r="D1019" i="2" s="1"/>
  <c r="J1019" i="2" s="1"/>
  <c r="D1020" i="2" s="1"/>
  <c r="J1020" i="2" s="1"/>
  <c r="D1021" i="2" s="1"/>
  <c r="J1021" i="2" s="1"/>
  <c r="D1022" i="2" s="1"/>
  <c r="J1022" i="2" s="1"/>
  <c r="D1023" i="2" s="1"/>
  <c r="J1023" i="2" s="1"/>
  <c r="D1024" i="2" s="1"/>
  <c r="J1024" i="2" s="1"/>
  <c r="D1025" i="2" s="1"/>
  <c r="J1025" i="2" s="1"/>
  <c r="D1026" i="2" s="1"/>
  <c r="J1026" i="2" s="1"/>
  <c r="D1027" i="2" s="1"/>
  <c r="J1027" i="2" s="1"/>
  <c r="D1028" i="2" s="1"/>
  <c r="J1028" i="2" s="1"/>
  <c r="D1029" i="2" s="1"/>
  <c r="J1029" i="2" s="1"/>
  <c r="D1030" i="2" s="1"/>
  <c r="J1030" i="2" s="1"/>
  <c r="D1031" i="2" s="1"/>
  <c r="J1031" i="2" s="1"/>
  <c r="D1032" i="2" s="1"/>
  <c r="J1032" i="2" s="1"/>
  <c r="D1033" i="2" s="1"/>
  <c r="J1033" i="2" s="1"/>
  <c r="D1034" i="2" s="1"/>
  <c r="J1034" i="2" s="1"/>
  <c r="D1035" i="2" s="1"/>
  <c r="J1035" i="2" s="1"/>
  <c r="D1036" i="2" s="1"/>
  <c r="J1036" i="2" s="1"/>
  <c r="D1037" i="2" s="1"/>
  <c r="J1037" i="2" s="1"/>
  <c r="D1038" i="2" s="1"/>
  <c r="J1038" i="2" s="1"/>
  <c r="D1039" i="2" s="1"/>
  <c r="J1039" i="2" s="1"/>
  <c r="D1040" i="2" s="1"/>
  <c r="J1040" i="2" s="1"/>
  <c r="D1041" i="2" s="1"/>
  <c r="J1041" i="2" s="1"/>
  <c r="D1042" i="2" s="1"/>
  <c r="J1042" i="2" s="1"/>
  <c r="D1043" i="2" s="1"/>
  <c r="J1043" i="2" s="1"/>
  <c r="D1044" i="2" s="1"/>
  <c r="J1044" i="2" s="1"/>
  <c r="D1045" i="2" s="1"/>
  <c r="J1045" i="2" s="1"/>
  <c r="D1046" i="2" s="1"/>
  <c r="J1046" i="2" s="1"/>
  <c r="D1047" i="2" s="1"/>
  <c r="J1047" i="2" s="1"/>
  <c r="D1048" i="2" s="1"/>
  <c r="J1048" i="2" s="1"/>
  <c r="D1049" i="2" s="1"/>
  <c r="J1049" i="2" s="1"/>
  <c r="D1050" i="2" s="1"/>
  <c r="J1050" i="2" s="1"/>
  <c r="D1051" i="2" s="1"/>
  <c r="J1051" i="2" s="1"/>
  <c r="D1052" i="2" s="1"/>
  <c r="J1052" i="2" s="1"/>
  <c r="D1053" i="2" s="1"/>
  <c r="J1053" i="2" s="1"/>
  <c r="D1054" i="2" s="1"/>
  <c r="J1054" i="2" s="1"/>
  <c r="D1055" i="2" s="1"/>
  <c r="J1055" i="2" s="1"/>
  <c r="D1056" i="2" s="1"/>
  <c r="J1056" i="2" s="1"/>
  <c r="D1057" i="2" s="1"/>
  <c r="J1057" i="2" s="1"/>
  <c r="D1058" i="2" s="1"/>
  <c r="J1058" i="2" s="1"/>
  <c r="D1059" i="2" s="1"/>
  <c r="J1059" i="2" s="1"/>
  <c r="D1060" i="2" s="1"/>
  <c r="J1060" i="2" s="1"/>
  <c r="D1061" i="2" s="1"/>
  <c r="J1061" i="2" s="1"/>
  <c r="D1062" i="2" s="1"/>
  <c r="J1062" i="2" s="1"/>
  <c r="D1063" i="2" s="1"/>
  <c r="J1063" i="2" s="1"/>
  <c r="D1064" i="2" s="1"/>
  <c r="J1064" i="2" s="1"/>
  <c r="D1065" i="2" s="1"/>
  <c r="J1065" i="2" s="1"/>
  <c r="D1066" i="2" s="1"/>
  <c r="J1066" i="2" s="1"/>
  <c r="D1067" i="2" s="1"/>
  <c r="J1067" i="2" s="1"/>
  <c r="D1068" i="2" s="1"/>
  <c r="J1068" i="2" s="1"/>
  <c r="D1069" i="2" s="1"/>
  <c r="J1069" i="2" s="1"/>
  <c r="D1070" i="2" s="1"/>
  <c r="J1070" i="2" s="1"/>
  <c r="D1071" i="2" s="1"/>
  <c r="J1071" i="2" s="1"/>
  <c r="D1072" i="2" s="1"/>
  <c r="J1072" i="2" s="1"/>
  <c r="D1073" i="2" s="1"/>
  <c r="J1073" i="2" s="1"/>
  <c r="D1074" i="2" s="1"/>
  <c r="J1074" i="2" s="1"/>
  <c r="D1075" i="2" s="1"/>
  <c r="J1075" i="2" s="1"/>
  <c r="M932" i="2"/>
  <c r="D14" i="7" l="1"/>
  <c r="J14" i="7" s="1"/>
  <c r="M13" i="7"/>
  <c r="K14" i="7"/>
  <c r="M281" i="7"/>
  <c r="K282" i="7" s="1"/>
  <c r="K33" i="6"/>
  <c r="K34" i="6" s="1"/>
  <c r="K22" i="6"/>
  <c r="K23" i="6" s="1"/>
  <c r="M21" i="6"/>
  <c r="K38" i="6"/>
  <c r="K39" i="6" s="1"/>
  <c r="M72" i="6"/>
  <c r="K73" i="6" s="1"/>
  <c r="M37" i="6"/>
  <c r="M31" i="6"/>
  <c r="M56" i="6"/>
  <c r="K40" i="8"/>
  <c r="M39" i="8"/>
  <c r="M15" i="8"/>
  <c r="K16" i="8"/>
  <c r="D49" i="8"/>
  <c r="J49" i="8" s="1"/>
  <c r="M47" i="8"/>
  <c r="K48" i="8" s="1"/>
  <c r="D286" i="7"/>
  <c r="J286" i="7" s="1"/>
  <c r="D287" i="7" s="1"/>
  <c r="J287" i="7" s="1"/>
  <c r="K256" i="7"/>
  <c r="M256" i="7" s="1"/>
  <c r="M255" i="7"/>
  <c r="D25" i="6"/>
  <c r="J25" i="6" s="1"/>
  <c r="D58" i="6"/>
  <c r="J58" i="6" s="1"/>
  <c r="M57" i="6"/>
  <c r="M70" i="6"/>
  <c r="K71" i="6"/>
  <c r="M71" i="6" s="1"/>
  <c r="M23" i="6"/>
  <c r="K24" i="6"/>
  <c r="K25" i="6" s="1"/>
  <c r="D33" i="6"/>
  <c r="J33" i="6" s="1"/>
  <c r="M32" i="6"/>
  <c r="D41" i="6"/>
  <c r="J41" i="6" s="1"/>
  <c r="M22" i="6"/>
  <c r="D74" i="6"/>
  <c r="J74" i="6" s="1"/>
  <c r="M39" i="6"/>
  <c r="K40" i="6" s="1"/>
  <c r="K41" i="6" s="1"/>
  <c r="K42" i="6" s="1"/>
  <c r="K43" i="6" s="1"/>
  <c r="K44" i="6" s="1"/>
  <c r="K45" i="6" s="1"/>
  <c r="D49" i="4"/>
  <c r="J49" i="4" s="1"/>
  <c r="M48" i="4"/>
  <c r="K117" i="4"/>
  <c r="M116" i="4"/>
  <c r="K252" i="3"/>
  <c r="K253" i="3" s="1"/>
  <c r="K254" i="3" s="1"/>
  <c r="K255" i="3" s="1"/>
  <c r="K55" i="3"/>
  <c r="K56" i="3" s="1"/>
  <c r="D204" i="3"/>
  <c r="J204" i="3" s="1"/>
  <c r="M203" i="3"/>
  <c r="D268" i="3"/>
  <c r="J268" i="3" s="1"/>
  <c r="M267" i="3"/>
  <c r="D182" i="3"/>
  <c r="J182" i="3" s="1"/>
  <c r="M181" i="3"/>
  <c r="D253" i="3"/>
  <c r="J253" i="3" s="1"/>
  <c r="D122" i="3"/>
  <c r="J122" i="3" s="1"/>
  <c r="M121" i="3"/>
  <c r="K283" i="7" l="1"/>
  <c r="M282" i="7"/>
  <c r="D15" i="7"/>
  <c r="J15" i="7" s="1"/>
  <c r="M14" i="7"/>
  <c r="K15" i="7" s="1"/>
  <c r="K16" i="7" s="1"/>
  <c r="K74" i="6"/>
  <c r="M73" i="6"/>
  <c r="M40" i="6"/>
  <c r="M38" i="6"/>
  <c r="M48" i="8"/>
  <c r="K49" i="8" s="1"/>
  <c r="M16" i="8"/>
  <c r="D50" i="8"/>
  <c r="J50" i="8" s="1"/>
  <c r="D51" i="8" s="1"/>
  <c r="J51" i="8" s="1"/>
  <c r="D52" i="8" s="1"/>
  <c r="J52" i="8" s="1"/>
  <c r="D53" i="8" s="1"/>
  <c r="J53" i="8" s="1"/>
  <c r="D54" i="8" s="1"/>
  <c r="J54" i="8" s="1"/>
  <c r="D55" i="8" s="1"/>
  <c r="J55" i="8" s="1"/>
  <c r="D56" i="8" s="1"/>
  <c r="J56" i="8" s="1"/>
  <c r="K17" i="8"/>
  <c r="M40" i="8"/>
  <c r="K41" i="8"/>
  <c r="M117" i="4"/>
  <c r="K57" i="3"/>
  <c r="K58" i="3" s="1"/>
  <c r="K59" i="3" s="1"/>
  <c r="K60" i="3" s="1"/>
  <c r="K61" i="3" s="1"/>
  <c r="K257" i="7"/>
  <c r="M257" i="7" s="1"/>
  <c r="D288" i="7"/>
  <c r="J288" i="7" s="1"/>
  <c r="D289" i="7" s="1"/>
  <c r="J289" i="7" s="1"/>
  <c r="D290" i="7" s="1"/>
  <c r="J290" i="7" s="1"/>
  <c r="D75" i="6"/>
  <c r="J75" i="6" s="1"/>
  <c r="M74" i="6"/>
  <c r="D42" i="6"/>
  <c r="J42" i="6" s="1"/>
  <c r="M41" i="6"/>
  <c r="M24" i="6"/>
  <c r="D59" i="6"/>
  <c r="J59" i="6" s="1"/>
  <c r="M58" i="6"/>
  <c r="D34" i="6"/>
  <c r="J34" i="6" s="1"/>
  <c r="M34" i="6" s="1"/>
  <c r="M33" i="6"/>
  <c r="D26" i="6"/>
  <c r="J26" i="6" s="1"/>
  <c r="M25" i="6"/>
  <c r="D50" i="4"/>
  <c r="J50" i="4" s="1"/>
  <c r="M49" i="4"/>
  <c r="D269" i="3"/>
  <c r="J269" i="3" s="1"/>
  <c r="M268" i="3"/>
  <c r="D123" i="3"/>
  <c r="J123" i="3" s="1"/>
  <c r="M122" i="3"/>
  <c r="D205" i="3"/>
  <c r="J205" i="3" s="1"/>
  <c r="M204" i="3"/>
  <c r="D183" i="3"/>
  <c r="J183" i="3" s="1"/>
  <c r="M182" i="3"/>
  <c r="D254" i="3"/>
  <c r="J254" i="3" s="1"/>
  <c r="M253" i="3"/>
  <c r="M56" i="3"/>
  <c r="M57" i="3" s="1"/>
  <c r="M58" i="3" s="1"/>
  <c r="M59" i="3" s="1"/>
  <c r="M60" i="3" s="1"/>
  <c r="M61" i="3" s="1"/>
  <c r="K17" i="7" l="1"/>
  <c r="D16" i="7"/>
  <c r="J16" i="7" s="1"/>
  <c r="D17" i="7" s="1"/>
  <c r="J17" i="7" s="1"/>
  <c r="D18" i="7" s="1"/>
  <c r="J18" i="7" s="1"/>
  <c r="D19" i="7" s="1"/>
  <c r="J19" i="7" s="1"/>
  <c r="D20" i="7" s="1"/>
  <c r="J20" i="7" s="1"/>
  <c r="D21" i="7" s="1"/>
  <c r="J21" i="7" s="1"/>
  <c r="D22" i="7" s="1"/>
  <c r="J22" i="7" s="1"/>
  <c r="D23" i="7" s="1"/>
  <c r="J23" i="7" s="1"/>
  <c r="D24" i="7" s="1"/>
  <c r="J24" i="7" s="1"/>
  <c r="D25" i="7" s="1"/>
  <c r="J25" i="7" s="1"/>
  <c r="D26" i="7" s="1"/>
  <c r="J26" i="7" s="1"/>
  <c r="D27" i="7" s="1"/>
  <c r="J27" i="7" s="1"/>
  <c r="D28" i="7" s="1"/>
  <c r="J28" i="7" s="1"/>
  <c r="D29" i="7" s="1"/>
  <c r="J29" i="7" s="1"/>
  <c r="D30" i="7" s="1"/>
  <c r="J30" i="7" s="1"/>
  <c r="D31" i="7" s="1"/>
  <c r="J31" i="7" s="1"/>
  <c r="D32" i="7" s="1"/>
  <c r="J32" i="7" s="1"/>
  <c r="D33" i="7" s="1"/>
  <c r="J33" i="7" s="1"/>
  <c r="D34" i="7" s="1"/>
  <c r="J34" i="7" s="1"/>
  <c r="M15" i="7"/>
  <c r="K284" i="7"/>
  <c r="M284" i="7" s="1"/>
  <c r="K285" i="7" s="1"/>
  <c r="M283" i="7"/>
  <c r="M26" i="6"/>
  <c r="K50" i="8"/>
  <c r="M49" i="8"/>
  <c r="M17" i="8"/>
  <c r="K18" i="8" s="1"/>
  <c r="D57" i="8"/>
  <c r="J57" i="8" s="1"/>
  <c r="D58" i="8" s="1"/>
  <c r="J58" i="8" s="1"/>
  <c r="M41" i="8"/>
  <c r="K42" i="8"/>
  <c r="K26" i="6"/>
  <c r="K27" i="6" s="1"/>
  <c r="K75" i="6"/>
  <c r="M75" i="6" s="1"/>
  <c r="D291" i="7"/>
  <c r="J291" i="7" s="1"/>
  <c r="D292" i="7" s="1"/>
  <c r="J292" i="7" s="1"/>
  <c r="M292" i="7" s="1"/>
  <c r="K18" i="7"/>
  <c r="D270" i="3"/>
  <c r="J270" i="3" s="1"/>
  <c r="K269" i="3"/>
  <c r="K270" i="3" s="1"/>
  <c r="D60" i="6"/>
  <c r="J60" i="6" s="1"/>
  <c r="M59" i="6"/>
  <c r="D27" i="6"/>
  <c r="J27" i="6" s="1"/>
  <c r="D43" i="6"/>
  <c r="J43" i="6" s="1"/>
  <c r="M42" i="6"/>
  <c r="M27" i="6"/>
  <c r="D76" i="6"/>
  <c r="J76" i="6" s="1"/>
  <c r="D51" i="4"/>
  <c r="J51" i="4" s="1"/>
  <c r="M50" i="4"/>
  <c r="D184" i="3"/>
  <c r="J184" i="3" s="1"/>
  <c r="M183" i="3"/>
  <c r="D206" i="3"/>
  <c r="J206" i="3" s="1"/>
  <c r="M205" i="3"/>
  <c r="D124" i="3"/>
  <c r="J124" i="3" s="1"/>
  <c r="M123" i="3"/>
  <c r="D255" i="3"/>
  <c r="J255" i="3" s="1"/>
  <c r="M254" i="3"/>
  <c r="K62" i="3"/>
  <c r="K63" i="3" s="1"/>
  <c r="D59" i="8"/>
  <c r="J59" i="8" s="1"/>
  <c r="K286" i="7" l="1"/>
  <c r="M286" i="7" s="1"/>
  <c r="K287" i="7" s="1"/>
  <c r="M285" i="7"/>
  <c r="M17" i="7"/>
  <c r="D35" i="7"/>
  <c r="J35" i="7" s="1"/>
  <c r="D36" i="7" s="1"/>
  <c r="J36" i="7" s="1"/>
  <c r="D37" i="7" s="1"/>
  <c r="J37" i="7" s="1"/>
  <c r="D38" i="7" s="1"/>
  <c r="J38" i="7" s="1"/>
  <c r="D39" i="7" s="1"/>
  <c r="J39" i="7" s="1"/>
  <c r="D40" i="7" s="1"/>
  <c r="J40" i="7" s="1"/>
  <c r="D41" i="7" s="1"/>
  <c r="J41" i="7" s="1"/>
  <c r="D42" i="7" s="1"/>
  <c r="J42" i="7" s="1"/>
  <c r="D43" i="7" s="1"/>
  <c r="J43" i="7" s="1"/>
  <c r="D44" i="7" s="1"/>
  <c r="J44" i="7" s="1"/>
  <c r="D45" i="7" s="1"/>
  <c r="J45" i="7" s="1"/>
  <c r="D46" i="7" s="1"/>
  <c r="J46" i="7" s="1"/>
  <c r="D47" i="7" s="1"/>
  <c r="J47" i="7" s="1"/>
  <c r="D48" i="7" s="1"/>
  <c r="J48" i="7" s="1"/>
  <c r="M16" i="7"/>
  <c r="M18" i="8"/>
  <c r="K19" i="8"/>
  <c r="M42" i="8"/>
  <c r="K43" i="8"/>
  <c r="M50" i="8"/>
  <c r="K51" i="8"/>
  <c r="K64" i="3"/>
  <c r="K65" i="3" s="1"/>
  <c r="K66" i="3" s="1"/>
  <c r="K67" i="3" s="1"/>
  <c r="K68" i="3" s="1"/>
  <c r="K69" i="3" s="1"/>
  <c r="K70" i="3" s="1"/>
  <c r="K71" i="3" s="1"/>
  <c r="K19" i="7"/>
  <c r="M18" i="7"/>
  <c r="D293" i="7"/>
  <c r="J293" i="7" s="1"/>
  <c r="M270" i="3"/>
  <c r="D77" i="6"/>
  <c r="J77" i="6" s="1"/>
  <c r="D44" i="6"/>
  <c r="J44" i="6" s="1"/>
  <c r="M43" i="6"/>
  <c r="K76" i="6"/>
  <c r="K77" i="6" s="1"/>
  <c r="K78" i="6" s="1"/>
  <c r="K79" i="6" s="1"/>
  <c r="D61" i="6"/>
  <c r="J61" i="6" s="1"/>
  <c r="M60" i="6"/>
  <c r="D52" i="4"/>
  <c r="J52" i="4" s="1"/>
  <c r="M51" i="4"/>
  <c r="J256" i="3"/>
  <c r="M255" i="3"/>
  <c r="D125" i="3"/>
  <c r="J125" i="3" s="1"/>
  <c r="M124" i="3"/>
  <c r="D207" i="3"/>
  <c r="J207" i="3" s="1"/>
  <c r="M206" i="3"/>
  <c r="M63" i="3"/>
  <c r="M64" i="3" s="1"/>
  <c r="M65" i="3" s="1"/>
  <c r="M66" i="3" s="1"/>
  <c r="M67" i="3" s="1"/>
  <c r="M68" i="3" s="1"/>
  <c r="D185" i="3"/>
  <c r="J185" i="3" s="1"/>
  <c r="M184" i="3"/>
  <c r="D60" i="8"/>
  <c r="J60" i="8" s="1"/>
  <c r="J74" i="8"/>
  <c r="J100" i="8"/>
  <c r="J113" i="8"/>
  <c r="J7" i="9"/>
  <c r="J65" i="9"/>
  <c r="J177" i="9"/>
  <c r="K177" i="9" s="1"/>
  <c r="D49" i="7" l="1"/>
  <c r="J49" i="7" s="1"/>
  <c r="D50" i="7" s="1"/>
  <c r="J50" i="7" s="1"/>
  <c r="D51" i="7" s="1"/>
  <c r="J51" i="7" s="1"/>
  <c r="D52" i="7" s="1"/>
  <c r="J52" i="7" s="1"/>
  <c r="D53" i="7" s="1"/>
  <c r="J53" i="7" s="1"/>
  <c r="D54" i="7" s="1"/>
  <c r="J54" i="7" s="1"/>
  <c r="D55" i="7" s="1"/>
  <c r="J55" i="7" s="1"/>
  <c r="D56" i="7" s="1"/>
  <c r="J56" i="7" s="1"/>
  <c r="D57" i="7" s="1"/>
  <c r="J57" i="7" s="1"/>
  <c r="D58" i="7" s="1"/>
  <c r="J58" i="7" s="1"/>
  <c r="D59" i="7" s="1"/>
  <c r="J59" i="7" s="1"/>
  <c r="D60" i="7" s="1"/>
  <c r="J60" i="7" s="1"/>
  <c r="D61" i="7" s="1"/>
  <c r="J61" i="7" s="1"/>
  <c r="D62" i="7" s="1"/>
  <c r="J62" i="7" s="1"/>
  <c r="K288" i="7"/>
  <c r="M287" i="7"/>
  <c r="M76" i="6"/>
  <c r="M43" i="8"/>
  <c r="K44" i="8"/>
  <c r="M44" i="8" s="1"/>
  <c r="M51" i="8"/>
  <c r="K52" i="8"/>
  <c r="M19" i="8"/>
  <c r="K20" i="8"/>
  <c r="M69" i="3"/>
  <c r="M70" i="3" s="1"/>
  <c r="M71" i="3" s="1"/>
  <c r="D66" i="9"/>
  <c r="J66" i="9" s="1"/>
  <c r="D8" i="9"/>
  <c r="J8" i="9" s="1"/>
  <c r="K7" i="9"/>
  <c r="D101" i="8"/>
  <c r="J101" i="8" s="1"/>
  <c r="K100" i="8"/>
  <c r="D114" i="8"/>
  <c r="J114" i="8" s="1"/>
  <c r="K113" i="8"/>
  <c r="D75" i="8"/>
  <c r="J75" i="8" s="1"/>
  <c r="K74" i="8"/>
  <c r="D294" i="7"/>
  <c r="J294" i="7" s="1"/>
  <c r="M293" i="7"/>
  <c r="M19" i="7"/>
  <c r="K20" i="7"/>
  <c r="D45" i="6"/>
  <c r="J45" i="6" s="1"/>
  <c r="M45" i="6" s="1"/>
  <c r="M44" i="6"/>
  <c r="D62" i="6"/>
  <c r="J62" i="6" s="1"/>
  <c r="M61" i="6"/>
  <c r="D78" i="6"/>
  <c r="J78" i="6" s="1"/>
  <c r="M77" i="6"/>
  <c r="D53" i="4"/>
  <c r="J53" i="4" s="1"/>
  <c r="M52" i="4"/>
  <c r="K256" i="3"/>
  <c r="K72" i="3"/>
  <c r="K73" i="3" s="1"/>
  <c r="D208" i="3"/>
  <c r="J208" i="3" s="1"/>
  <c r="M207" i="3"/>
  <c r="D126" i="3"/>
  <c r="J126" i="3" s="1"/>
  <c r="M125" i="3"/>
  <c r="D186" i="3"/>
  <c r="J186" i="3" s="1"/>
  <c r="M185" i="3"/>
  <c r="D178" i="9"/>
  <c r="J178" i="9" s="1"/>
  <c r="D623" i="2"/>
  <c r="J623" i="2" s="1"/>
  <c r="M623" i="2" s="1"/>
  <c r="D855" i="2"/>
  <c r="J855" i="2" s="1"/>
  <c r="M855" i="2" s="1"/>
  <c r="J862" i="2"/>
  <c r="K656" i="1"/>
  <c r="M656" i="1" s="1"/>
  <c r="M288" i="7" l="1"/>
  <c r="K289" i="7"/>
  <c r="M289" i="7" s="1"/>
  <c r="K290" i="7" s="1"/>
  <c r="D63" i="7"/>
  <c r="J63" i="7" s="1"/>
  <c r="D64" i="7" s="1"/>
  <c r="J64" i="7" s="1"/>
  <c r="D65" i="7" s="1"/>
  <c r="J65" i="7" s="1"/>
  <c r="D66" i="7" s="1"/>
  <c r="J66" i="7" s="1"/>
  <c r="D67" i="7" s="1"/>
  <c r="J67" i="7" s="1"/>
  <c r="D68" i="7" s="1"/>
  <c r="J68" i="7" s="1"/>
  <c r="D69" i="7" s="1"/>
  <c r="J69" i="7" s="1"/>
  <c r="D70" i="7" s="1"/>
  <c r="J70" i="7" s="1"/>
  <c r="D71" i="7" s="1"/>
  <c r="J71" i="7" s="1"/>
  <c r="D72" i="7" s="1"/>
  <c r="J72" i="7" s="1"/>
  <c r="D73" i="7" s="1"/>
  <c r="J73" i="7" s="1"/>
  <c r="D74" i="7" s="1"/>
  <c r="J74" i="7" s="1"/>
  <c r="D75" i="7" s="1"/>
  <c r="J75" i="7" s="1"/>
  <c r="D76" i="7" s="1"/>
  <c r="J76" i="7" s="1"/>
  <c r="D77" i="7" s="1"/>
  <c r="J77" i="7" s="1"/>
  <c r="D78" i="7" s="1"/>
  <c r="J78" i="7" s="1"/>
  <c r="D79" i="7" s="1"/>
  <c r="J79" i="7" s="1"/>
  <c r="D80" i="7" s="1"/>
  <c r="J80" i="7" s="1"/>
  <c r="D81" i="7" s="1"/>
  <c r="J81" i="7" s="1"/>
  <c r="D82" i="7" s="1"/>
  <c r="J82" i="7" s="1"/>
  <c r="D83" i="7" s="1"/>
  <c r="J83" i="7" s="1"/>
  <c r="D84" i="7" s="1"/>
  <c r="J84" i="7" s="1"/>
  <c r="D85" i="7" s="1"/>
  <c r="J85" i="7" s="1"/>
  <c r="M20" i="8"/>
  <c r="K21" i="8"/>
  <c r="M52" i="8"/>
  <c r="K53" i="8"/>
  <c r="M75" i="8"/>
  <c r="K74" i="3"/>
  <c r="K75" i="3" s="1"/>
  <c r="K76" i="3" s="1"/>
  <c r="K77" i="3" s="1"/>
  <c r="D9" i="9"/>
  <c r="J9" i="9" s="1"/>
  <c r="D10" i="9" s="1"/>
  <c r="J10" i="9" s="1"/>
  <c r="D11" i="9" s="1"/>
  <c r="J11" i="9" s="1"/>
  <c r="D12" i="9" s="1"/>
  <c r="J12" i="9" s="1"/>
  <c r="D13" i="9" s="1"/>
  <c r="J13" i="9" s="1"/>
  <c r="D14" i="9" s="1"/>
  <c r="J14" i="9" s="1"/>
  <c r="D15" i="9" s="1"/>
  <c r="J15" i="9" s="1"/>
  <c r="K8" i="9"/>
  <c r="K9" i="9" s="1"/>
  <c r="M9" i="9" s="1"/>
  <c r="D179" i="9"/>
  <c r="J179" i="9" s="1"/>
  <c r="D180" i="9" s="1"/>
  <c r="J180" i="9" s="1"/>
  <c r="D181" i="9" s="1"/>
  <c r="J181" i="9" s="1"/>
  <c r="D182" i="9" s="1"/>
  <c r="J182" i="9" s="1"/>
  <c r="K178" i="9"/>
  <c r="K179" i="9" s="1"/>
  <c r="D67" i="9"/>
  <c r="J67" i="9" s="1"/>
  <c r="D68" i="9" s="1"/>
  <c r="J68" i="9" s="1"/>
  <c r="D69" i="9" s="1"/>
  <c r="J69" i="9" s="1"/>
  <c r="D70" i="9" s="1"/>
  <c r="J70" i="9" s="1"/>
  <c r="D115" i="8"/>
  <c r="J115" i="8" s="1"/>
  <c r="D116" i="8" s="1"/>
  <c r="J116" i="8" s="1"/>
  <c r="D117" i="8" s="1"/>
  <c r="J117" i="8" s="1"/>
  <c r="D118" i="8" s="1"/>
  <c r="J118" i="8" s="1"/>
  <c r="M118" i="8" s="1"/>
  <c r="K114" i="8"/>
  <c r="M114" i="8" s="1"/>
  <c r="D76" i="8"/>
  <c r="J76" i="8" s="1"/>
  <c r="K75" i="8"/>
  <c r="D102" i="8"/>
  <c r="J102" i="8" s="1"/>
  <c r="K101" i="8"/>
  <c r="M101" i="8" s="1"/>
  <c r="K21" i="7"/>
  <c r="M20" i="7"/>
  <c r="D295" i="7"/>
  <c r="J295" i="7" s="1"/>
  <c r="M294" i="7"/>
  <c r="K53" i="4"/>
  <c r="K54" i="4" s="1"/>
  <c r="D79" i="6"/>
  <c r="J79" i="6" s="1"/>
  <c r="M79" i="6" s="1"/>
  <c r="M78" i="6"/>
  <c r="D63" i="6"/>
  <c r="J63" i="6" s="1"/>
  <c r="D64" i="6" s="1"/>
  <c r="J64" i="6" s="1"/>
  <c r="K62" i="6"/>
  <c r="K63" i="6" s="1"/>
  <c r="M63" i="6" s="1"/>
  <c r="D54" i="4"/>
  <c r="J54" i="4" s="1"/>
  <c r="D187" i="3"/>
  <c r="J187" i="3" s="1"/>
  <c r="M187" i="3" s="1"/>
  <c r="M186" i="3"/>
  <c r="D127" i="3"/>
  <c r="J127" i="3" s="1"/>
  <c r="M126" i="3"/>
  <c r="D209" i="3"/>
  <c r="J209" i="3" s="1"/>
  <c r="M208" i="3"/>
  <c r="M73" i="3"/>
  <c r="M74" i="3" s="1"/>
  <c r="M75" i="3" s="1"/>
  <c r="M76" i="3" s="1"/>
  <c r="M77" i="3" s="1"/>
  <c r="K78" i="3" s="1"/>
  <c r="D863" i="2"/>
  <c r="J863" i="2" s="1"/>
  <c r="K862" i="2"/>
  <c r="K863" i="2" s="1"/>
  <c r="K864" i="2" s="1"/>
  <c r="K865" i="2" s="1"/>
  <c r="D624" i="2"/>
  <c r="J624" i="2" s="1"/>
  <c r="K657" i="1"/>
  <c r="M657" i="1" s="1"/>
  <c r="D856" i="2"/>
  <c r="J856" i="2" s="1"/>
  <c r="M856" i="2" s="1"/>
  <c r="K291" i="7" l="1"/>
  <c r="M291" i="7" s="1"/>
  <c r="M290" i="7"/>
  <c r="K866" i="2"/>
  <c r="M863" i="2"/>
  <c r="M62" i="6"/>
  <c r="D77" i="8"/>
  <c r="J77" i="8" s="1"/>
  <c r="M76" i="8"/>
  <c r="M53" i="8"/>
  <c r="K54" i="8"/>
  <c r="M21" i="8"/>
  <c r="K22" i="8"/>
  <c r="M22" i="8" s="1"/>
  <c r="K23" i="8" s="1"/>
  <c r="K76" i="8"/>
  <c r="K180" i="9"/>
  <c r="M180" i="9" s="1"/>
  <c r="K181" i="9" s="1"/>
  <c r="K182" i="9" s="1"/>
  <c r="K183" i="9" s="1"/>
  <c r="M183" i="9" s="1"/>
  <c r="K184" i="9" s="1"/>
  <c r="K185" i="9" s="1"/>
  <c r="D183" i="9"/>
  <c r="J183" i="9" s="1"/>
  <c r="D184" i="9" s="1"/>
  <c r="J184" i="9" s="1"/>
  <c r="D71" i="9"/>
  <c r="J71" i="9" s="1"/>
  <c r="K10" i="9"/>
  <c r="D16" i="9"/>
  <c r="J16" i="9" s="1"/>
  <c r="D17" i="9" s="1"/>
  <c r="J17" i="9" s="1"/>
  <c r="D18" i="9" s="1"/>
  <c r="J18" i="9" s="1"/>
  <c r="D19" i="9" s="1"/>
  <c r="J19" i="9" s="1"/>
  <c r="D20" i="9" s="1"/>
  <c r="J20" i="9" s="1"/>
  <c r="D21" i="9" s="1"/>
  <c r="J21" i="9" s="1"/>
  <c r="D22" i="9" s="1"/>
  <c r="J22" i="9" s="1"/>
  <c r="D23" i="9" s="1"/>
  <c r="J23" i="9" s="1"/>
  <c r="D24" i="9" s="1"/>
  <c r="J24" i="9" s="1"/>
  <c r="D25" i="9" s="1"/>
  <c r="J25" i="9" s="1"/>
  <c r="K102" i="8"/>
  <c r="K103" i="8" s="1"/>
  <c r="M103" i="8" s="1"/>
  <c r="K77" i="8"/>
  <c r="D103" i="8"/>
  <c r="J103" i="8" s="1"/>
  <c r="D104" i="8" s="1"/>
  <c r="J104" i="8" s="1"/>
  <c r="D105" i="8" s="1"/>
  <c r="J105" i="8" s="1"/>
  <c r="D106" i="8" s="1"/>
  <c r="J106" i="8" s="1"/>
  <c r="D107" i="8" s="1"/>
  <c r="J107" i="8" s="1"/>
  <c r="K115" i="8"/>
  <c r="M115" i="8" s="1"/>
  <c r="D119" i="8"/>
  <c r="J119" i="8" s="1"/>
  <c r="M119" i="8" s="1"/>
  <c r="D296" i="7"/>
  <c r="J296" i="7" s="1"/>
  <c r="M295" i="7"/>
  <c r="M21" i="7"/>
  <c r="K22" i="7"/>
  <c r="D65" i="6"/>
  <c r="J65" i="6" s="1"/>
  <c r="K64" i="6"/>
  <c r="K65" i="6" s="1"/>
  <c r="D55" i="4"/>
  <c r="J55" i="4" s="1"/>
  <c r="M54" i="4"/>
  <c r="K79" i="3"/>
  <c r="D128" i="3"/>
  <c r="J128" i="3" s="1"/>
  <c r="M127" i="3"/>
  <c r="D210" i="3"/>
  <c r="J210" i="3" s="1"/>
  <c r="M209" i="3"/>
  <c r="D625" i="2"/>
  <c r="J625" i="2" s="1"/>
  <c r="M625" i="2" s="1"/>
  <c r="M624" i="2"/>
  <c r="D864" i="2"/>
  <c r="J864" i="2" s="1"/>
  <c r="M864" i="2" s="1"/>
  <c r="K658" i="1"/>
  <c r="D857" i="2"/>
  <c r="J857" i="2" s="1"/>
  <c r="M857" i="2" s="1"/>
  <c r="M64" i="6" l="1"/>
  <c r="M102" i="8"/>
  <c r="K104" i="8"/>
  <c r="M104" i="8" s="1"/>
  <c r="M54" i="8"/>
  <c r="K55" i="8"/>
  <c r="M23" i="8"/>
  <c r="K24" i="8" s="1"/>
  <c r="K78" i="8"/>
  <c r="K79" i="8" s="1"/>
  <c r="D78" i="8"/>
  <c r="J78" i="8" s="1"/>
  <c r="M77" i="8"/>
  <c r="D72" i="9"/>
  <c r="J72" i="9" s="1"/>
  <c r="D73" i="9" s="1"/>
  <c r="J73" i="9" s="1"/>
  <c r="D74" i="9" s="1"/>
  <c r="J74" i="9" s="1"/>
  <c r="D75" i="9" s="1"/>
  <c r="J75" i="9" s="1"/>
  <c r="D26" i="9"/>
  <c r="J26" i="9" s="1"/>
  <c r="D27" i="9" s="1"/>
  <c r="J27" i="9" s="1"/>
  <c r="D28" i="9" s="1"/>
  <c r="J28" i="9" s="1"/>
  <c r="D29" i="9" s="1"/>
  <c r="J29" i="9" s="1"/>
  <c r="D30" i="9" s="1"/>
  <c r="J30" i="9" s="1"/>
  <c r="D185" i="9"/>
  <c r="J185" i="9" s="1"/>
  <c r="D186" i="9" s="1"/>
  <c r="J186" i="9" s="1"/>
  <c r="D187" i="9" s="1"/>
  <c r="J187" i="9" s="1"/>
  <c r="D188" i="9" s="1"/>
  <c r="J188" i="9" s="1"/>
  <c r="K186" i="9"/>
  <c r="M10" i="9"/>
  <c r="K11" i="9"/>
  <c r="M11" i="9" s="1"/>
  <c r="K55" i="4"/>
  <c r="K56" i="4" s="1"/>
  <c r="K57" i="4" s="1"/>
  <c r="K58" i="4" s="1"/>
  <c r="K59" i="4" s="1"/>
  <c r="K60" i="4" s="1"/>
  <c r="K105" i="8"/>
  <c r="M105" i="8" s="1"/>
  <c r="K116" i="8"/>
  <c r="M116" i="8" s="1"/>
  <c r="D120" i="8"/>
  <c r="J120" i="8" s="1"/>
  <c r="M120" i="8" s="1"/>
  <c r="D108" i="8"/>
  <c r="J108" i="8" s="1"/>
  <c r="M65" i="6"/>
  <c r="K23" i="7"/>
  <c r="M22" i="7"/>
  <c r="D297" i="7"/>
  <c r="J297" i="7" s="1"/>
  <c r="M296" i="7"/>
  <c r="D56" i="4"/>
  <c r="J56" i="4" s="1"/>
  <c r="D211" i="3"/>
  <c r="J211" i="3" s="1"/>
  <c r="M210" i="3"/>
  <c r="D129" i="3"/>
  <c r="J129" i="3" s="1"/>
  <c r="M128" i="3"/>
  <c r="M79" i="3"/>
  <c r="D865" i="2"/>
  <c r="J865" i="2" s="1"/>
  <c r="D626" i="2"/>
  <c r="J626" i="2" s="1"/>
  <c r="M626" i="2" s="1"/>
  <c r="K659" i="1"/>
  <c r="M659" i="1" s="1"/>
  <c r="K660" i="1" s="1"/>
  <c r="M658" i="1"/>
  <c r="D858" i="2"/>
  <c r="J858" i="2" s="1"/>
  <c r="M858" i="2" s="1"/>
  <c r="M24" i="8" l="1"/>
  <c r="K25" i="8"/>
  <c r="M55" i="8"/>
  <c r="K56" i="8" s="1"/>
  <c r="D79" i="8"/>
  <c r="J79" i="8" s="1"/>
  <c r="D80" i="8" s="1"/>
  <c r="J80" i="8" s="1"/>
  <c r="M78" i="8"/>
  <c r="M185" i="9"/>
  <c r="D31" i="9"/>
  <c r="J31" i="9" s="1"/>
  <c r="K12" i="9"/>
  <c r="K187" i="9"/>
  <c r="M186" i="9"/>
  <c r="D76" i="9"/>
  <c r="J76" i="9" s="1"/>
  <c r="D77" i="9" s="1"/>
  <c r="J77" i="9" s="1"/>
  <c r="D78" i="9" s="1"/>
  <c r="J78" i="9" s="1"/>
  <c r="D79" i="9" s="1"/>
  <c r="J79" i="9" s="1"/>
  <c r="D121" i="8"/>
  <c r="J121" i="8" s="1"/>
  <c r="K117" i="8"/>
  <c r="M117" i="8" s="1"/>
  <c r="K106" i="8"/>
  <c r="D298" i="7"/>
  <c r="J298" i="7" s="1"/>
  <c r="M297" i="7"/>
  <c r="M23" i="7"/>
  <c r="K24" i="7"/>
  <c r="D57" i="4"/>
  <c r="J57" i="4" s="1"/>
  <c r="M56" i="4"/>
  <c r="K80" i="3"/>
  <c r="K81" i="3" s="1"/>
  <c r="D130" i="3"/>
  <c r="J130" i="3" s="1"/>
  <c r="M129" i="3"/>
  <c r="K130" i="3" s="1"/>
  <c r="K131" i="3" s="1"/>
  <c r="K132" i="3" s="1"/>
  <c r="D212" i="3"/>
  <c r="J212" i="3" s="1"/>
  <c r="M211" i="3"/>
  <c r="D627" i="2"/>
  <c r="J627" i="2" s="1"/>
  <c r="M627" i="2" s="1"/>
  <c r="D866" i="2"/>
  <c r="J866" i="2" s="1"/>
  <c r="M866" i="2" s="1"/>
  <c r="M865" i="2"/>
  <c r="K661" i="1"/>
  <c r="M660" i="1"/>
  <c r="D859" i="2"/>
  <c r="J859" i="2" s="1"/>
  <c r="M859" i="2" s="1"/>
  <c r="M56" i="8" l="1"/>
  <c r="K57" i="8"/>
  <c r="D81" i="8"/>
  <c r="J81" i="8" s="1"/>
  <c r="D82" i="8" s="1"/>
  <c r="J82" i="8" s="1"/>
  <c r="M80" i="8"/>
  <c r="M25" i="8"/>
  <c r="K26" i="8"/>
  <c r="K107" i="8"/>
  <c r="M107" i="8" s="1"/>
  <c r="M106" i="8"/>
  <c r="M79" i="8"/>
  <c r="K80" i="8" s="1"/>
  <c r="K81" i="8" s="1"/>
  <c r="D122" i="8"/>
  <c r="J122" i="8" s="1"/>
  <c r="M661" i="1"/>
  <c r="K662" i="1" s="1"/>
  <c r="D32" i="9"/>
  <c r="J32" i="9" s="1"/>
  <c r="D80" i="9"/>
  <c r="J80" i="9" s="1"/>
  <c r="D81" i="9" s="1"/>
  <c r="J81" i="9" s="1"/>
  <c r="D82" i="9" s="1"/>
  <c r="J82" i="9" s="1"/>
  <c r="D83" i="9" s="1"/>
  <c r="J83" i="9" s="1"/>
  <c r="K13" i="9"/>
  <c r="M12" i="9"/>
  <c r="M187" i="9"/>
  <c r="K188" i="9"/>
  <c r="M188" i="9" s="1"/>
  <c r="K121" i="8"/>
  <c r="M24" i="7"/>
  <c r="K25" i="7"/>
  <c r="D299" i="7"/>
  <c r="J299" i="7" s="1"/>
  <c r="M298" i="7"/>
  <c r="D58" i="4"/>
  <c r="J58" i="4" s="1"/>
  <c r="M57" i="4"/>
  <c r="D213" i="3"/>
  <c r="J213" i="3" s="1"/>
  <c r="M212" i="3"/>
  <c r="D131" i="3"/>
  <c r="J131" i="3" s="1"/>
  <c r="M81" i="3"/>
  <c r="D867" i="2"/>
  <c r="J867" i="2" s="1"/>
  <c r="D860" i="2"/>
  <c r="J860" i="2" s="1"/>
  <c r="M121" i="8" l="1"/>
  <c r="K122" i="8" s="1"/>
  <c r="D123" i="8"/>
  <c r="J123" i="8" s="1"/>
  <c r="D83" i="8"/>
  <c r="J83" i="8" s="1"/>
  <c r="D84" i="8" s="1"/>
  <c r="J84" i="8" s="1"/>
  <c r="D85" i="8" s="1"/>
  <c r="J85" i="8" s="1"/>
  <c r="D86" i="8" s="1"/>
  <c r="J86" i="8" s="1"/>
  <c r="D87" i="8" s="1"/>
  <c r="J87" i="8" s="1"/>
  <c r="D88" i="8" s="1"/>
  <c r="J88" i="8" s="1"/>
  <c r="D89" i="8" s="1"/>
  <c r="J89" i="8" s="1"/>
  <c r="D90" i="8" s="1"/>
  <c r="J90" i="8" s="1"/>
  <c r="D91" i="8" s="1"/>
  <c r="J91" i="8" s="1"/>
  <c r="D92" i="8" s="1"/>
  <c r="J92" i="8" s="1"/>
  <c r="D93" i="8" s="1"/>
  <c r="J93" i="8" s="1"/>
  <c r="D94" i="8" s="1"/>
  <c r="J94" i="8" s="1"/>
  <c r="K108" i="8"/>
  <c r="M108" i="8" s="1"/>
  <c r="M57" i="8"/>
  <c r="K58" i="8"/>
  <c r="M26" i="8"/>
  <c r="K27" i="8"/>
  <c r="M81" i="8"/>
  <c r="K82" i="8" s="1"/>
  <c r="M662" i="1"/>
  <c r="K663" i="1"/>
  <c r="M663" i="1" s="1"/>
  <c r="K664" i="1" s="1"/>
  <c r="M664" i="1" s="1"/>
  <c r="K14" i="9"/>
  <c r="M14" i="9" s="1"/>
  <c r="M13" i="9"/>
  <c r="D33" i="9"/>
  <c r="J33" i="9" s="1"/>
  <c r="D34" i="9" s="1"/>
  <c r="J34" i="9" s="1"/>
  <c r="D35" i="9" s="1"/>
  <c r="J35" i="9" s="1"/>
  <c r="D36" i="9" s="1"/>
  <c r="J36" i="9" s="1"/>
  <c r="D37" i="9" s="1"/>
  <c r="J37" i="9" s="1"/>
  <c r="D38" i="9" s="1"/>
  <c r="J38" i="9" s="1"/>
  <c r="D39" i="9" s="1"/>
  <c r="J39" i="9" s="1"/>
  <c r="D40" i="9" s="1"/>
  <c r="J40" i="9" s="1"/>
  <c r="D41" i="9" s="1"/>
  <c r="J41" i="9" s="1"/>
  <c r="D42" i="9" s="1"/>
  <c r="J42" i="9" s="1"/>
  <c r="K26" i="7"/>
  <c r="M25" i="7"/>
  <c r="D300" i="7"/>
  <c r="J300" i="7" s="1"/>
  <c r="M299" i="7"/>
  <c r="D59" i="4"/>
  <c r="J59" i="4" s="1"/>
  <c r="M58" i="4"/>
  <c r="K867" i="2"/>
  <c r="M867" i="2" s="1"/>
  <c r="K82" i="3"/>
  <c r="K83" i="3" s="1"/>
  <c r="K84" i="3" s="1"/>
  <c r="K85" i="3" s="1"/>
  <c r="K86" i="3" s="1"/>
  <c r="D132" i="3"/>
  <c r="J132" i="3" s="1"/>
  <c r="M132" i="3" s="1"/>
  <c r="M131" i="3"/>
  <c r="D214" i="3"/>
  <c r="J214" i="3" s="1"/>
  <c r="M213" i="3"/>
  <c r="D868" i="2"/>
  <c r="J868" i="2" s="1"/>
  <c r="D861" i="2"/>
  <c r="J861" i="2" s="1"/>
  <c r="M861" i="2" s="1"/>
  <c r="M860" i="2"/>
  <c r="K665" i="1" l="1"/>
  <c r="M665" i="1" s="1"/>
  <c r="K666" i="1" s="1"/>
  <c r="M666" i="1" s="1"/>
  <c r="K83" i="8"/>
  <c r="M82" i="8"/>
  <c r="M122" i="8"/>
  <c r="K123" i="8" s="1"/>
  <c r="M27" i="8"/>
  <c r="K28" i="8"/>
  <c r="M28" i="8" s="1"/>
  <c r="D124" i="8"/>
  <c r="J124" i="8" s="1"/>
  <c r="D95" i="8"/>
  <c r="J95" i="8" s="1"/>
  <c r="M58" i="8"/>
  <c r="K59" i="8"/>
  <c r="K15" i="9"/>
  <c r="D301" i="7"/>
  <c r="J301" i="7" s="1"/>
  <c r="M300" i="7"/>
  <c r="K27" i="7"/>
  <c r="M26" i="7"/>
  <c r="D60" i="4"/>
  <c r="J60" i="4" s="1"/>
  <c r="M59" i="4"/>
  <c r="K868" i="2"/>
  <c r="K869" i="2" s="1"/>
  <c r="D215" i="3"/>
  <c r="J215" i="3" s="1"/>
  <c r="M214" i="3"/>
  <c r="M83" i="3"/>
  <c r="M84" i="3" s="1"/>
  <c r="M85" i="3" s="1"/>
  <c r="M86" i="3" s="1"/>
  <c r="D869" i="2"/>
  <c r="J869" i="2" s="1"/>
  <c r="K667" i="1" l="1"/>
  <c r="M667" i="1" s="1"/>
  <c r="K668" i="1" s="1"/>
  <c r="M668" i="1" s="1"/>
  <c r="K870" i="2"/>
  <c r="M868" i="2"/>
  <c r="M123" i="8"/>
  <c r="K124" i="8" s="1"/>
  <c r="D125" i="8"/>
  <c r="J125" i="8" s="1"/>
  <c r="D126" i="8" s="1"/>
  <c r="J126" i="8" s="1"/>
  <c r="D127" i="8" s="1"/>
  <c r="J127" i="8" s="1"/>
  <c r="M59" i="8"/>
  <c r="K60" i="8"/>
  <c r="M60" i="8" s="1"/>
  <c r="D96" i="8"/>
  <c r="J96" i="8" s="1"/>
  <c r="D97" i="8" s="1"/>
  <c r="J97" i="8" s="1"/>
  <c r="D98" i="8" s="1"/>
  <c r="J98" i="8" s="1"/>
  <c r="D99" i="8" s="1"/>
  <c r="J99" i="8" s="1"/>
  <c r="M83" i="8"/>
  <c r="K84" i="8"/>
  <c r="K215" i="3"/>
  <c r="K216" i="3" s="1"/>
  <c r="K217" i="3" s="1"/>
  <c r="K16" i="9"/>
  <c r="K28" i="7"/>
  <c r="M27" i="7"/>
  <c r="D302" i="7"/>
  <c r="J302" i="7" s="1"/>
  <c r="M301" i="7"/>
  <c r="D61" i="4"/>
  <c r="J61" i="4" s="1"/>
  <c r="M60" i="4"/>
  <c r="K61" i="4" s="1"/>
  <c r="K62" i="4" s="1"/>
  <c r="K63" i="4" s="1"/>
  <c r="K87" i="3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D216" i="3"/>
  <c r="J216" i="3" s="1"/>
  <c r="D870" i="2"/>
  <c r="J870" i="2" s="1"/>
  <c r="M870" i="2" s="1"/>
  <c r="M869" i="2"/>
  <c r="K669" i="1"/>
  <c r="M669" i="1" s="1"/>
  <c r="K670" i="1" s="1"/>
  <c r="K125" i="8" l="1"/>
  <c r="M124" i="8"/>
  <c r="M84" i="8"/>
  <c r="K85" i="8"/>
  <c r="D128" i="8"/>
  <c r="J128" i="8" s="1"/>
  <c r="K17" i="9"/>
  <c r="M16" i="9"/>
  <c r="D303" i="7"/>
  <c r="J303" i="7" s="1"/>
  <c r="M302" i="7"/>
  <c r="K29" i="7"/>
  <c r="M28" i="7"/>
  <c r="D62" i="4"/>
  <c r="J62" i="4" s="1"/>
  <c r="D217" i="3"/>
  <c r="J217" i="3" s="1"/>
  <c r="M216" i="3"/>
  <c r="M88" i="3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D871" i="2"/>
  <c r="J871" i="2" s="1"/>
  <c r="K671" i="1"/>
  <c r="M671" i="1" s="1"/>
  <c r="K672" i="1" s="1"/>
  <c r="M670" i="1"/>
  <c r="M85" i="8" l="1"/>
  <c r="K86" i="8"/>
  <c r="D129" i="8"/>
  <c r="J129" i="8" s="1"/>
  <c r="D130" i="8" s="1"/>
  <c r="J130" i="8" s="1"/>
  <c r="M125" i="8"/>
  <c r="K126" i="8"/>
  <c r="K18" i="9"/>
  <c r="M17" i="9"/>
  <c r="M29" i="7"/>
  <c r="K30" i="7"/>
  <c r="D304" i="7"/>
  <c r="J304" i="7" s="1"/>
  <c r="M303" i="7"/>
  <c r="K304" i="7" s="1"/>
  <c r="K305" i="7" s="1"/>
  <c r="D63" i="4"/>
  <c r="J63" i="4" s="1"/>
  <c r="M62" i="4"/>
  <c r="K871" i="2"/>
  <c r="K872" i="2" s="1"/>
  <c r="K873" i="2" s="1"/>
  <c r="K874" i="2" s="1"/>
  <c r="D218" i="3"/>
  <c r="J218" i="3" s="1"/>
  <c r="M217" i="3"/>
  <c r="D872" i="2"/>
  <c r="J872" i="2" s="1"/>
  <c r="M672" i="1"/>
  <c r="K673" i="1"/>
  <c r="M673" i="1" s="1"/>
  <c r="K674" i="1" s="1"/>
  <c r="M304" i="7" l="1"/>
  <c r="M872" i="2"/>
  <c r="M871" i="2"/>
  <c r="M126" i="8"/>
  <c r="K127" i="8" s="1"/>
  <c r="D131" i="8"/>
  <c r="J131" i="8" s="1"/>
  <c r="D132" i="8" s="1"/>
  <c r="J132" i="8" s="1"/>
  <c r="M86" i="8"/>
  <c r="K87" i="8"/>
  <c r="M18" i="9"/>
  <c r="K19" i="9"/>
  <c r="K306" i="7"/>
  <c r="D305" i="7"/>
  <c r="J305" i="7" s="1"/>
  <c r="D306" i="7" s="1"/>
  <c r="J306" i="7" s="1"/>
  <c r="D307" i="7" s="1"/>
  <c r="J307" i="7" s="1"/>
  <c r="D308" i="7" s="1"/>
  <c r="J308" i="7" s="1"/>
  <c r="D309" i="7" s="1"/>
  <c r="J309" i="7" s="1"/>
  <c r="D310" i="7" s="1"/>
  <c r="J310" i="7" s="1"/>
  <c r="D311" i="7" s="1"/>
  <c r="J311" i="7" s="1"/>
  <c r="D312" i="7" s="1"/>
  <c r="J312" i="7" s="1"/>
  <c r="D313" i="7" s="1"/>
  <c r="J313" i="7" s="1"/>
  <c r="D314" i="7" s="1"/>
  <c r="J314" i="7" s="1"/>
  <c r="D315" i="7" s="1"/>
  <c r="J315" i="7" s="1"/>
  <c r="D316" i="7" s="1"/>
  <c r="J316" i="7" s="1"/>
  <c r="D317" i="7" s="1"/>
  <c r="J317" i="7" s="1"/>
  <c r="K31" i="7"/>
  <c r="M30" i="7"/>
  <c r="D64" i="4"/>
  <c r="J64" i="4" s="1"/>
  <c r="M63" i="4"/>
  <c r="K64" i="4" s="1"/>
  <c r="K65" i="4" s="1"/>
  <c r="K66" i="4" s="1"/>
  <c r="K67" i="4" s="1"/>
  <c r="K218" i="3"/>
  <c r="D219" i="3"/>
  <c r="J219" i="3" s="1"/>
  <c r="D873" i="2"/>
  <c r="J873" i="2" s="1"/>
  <c r="M873" i="2" s="1"/>
  <c r="K675" i="1"/>
  <c r="M674" i="1"/>
  <c r="M127" i="8" l="1"/>
  <c r="K128" i="8" s="1"/>
  <c r="M87" i="8"/>
  <c r="K88" i="8"/>
  <c r="D133" i="8"/>
  <c r="J133" i="8" s="1"/>
  <c r="D134" i="8" s="1"/>
  <c r="J134" i="8" s="1"/>
  <c r="D135" i="8" s="1"/>
  <c r="J135" i="8" s="1"/>
  <c r="K20" i="9"/>
  <c r="M19" i="9"/>
  <c r="K219" i="3"/>
  <c r="M31" i="7"/>
  <c r="K32" i="7"/>
  <c r="M305" i="7"/>
  <c r="K307" i="7"/>
  <c r="M306" i="7"/>
  <c r="D65" i="4"/>
  <c r="J65" i="4" s="1"/>
  <c r="D220" i="3"/>
  <c r="J220" i="3" s="1"/>
  <c r="D874" i="2"/>
  <c r="J874" i="2" s="1"/>
  <c r="M874" i="2" s="1"/>
  <c r="K676" i="1"/>
  <c r="M676" i="1" s="1"/>
  <c r="K677" i="1" s="1"/>
  <c r="M675" i="1"/>
  <c r="K129" i="8" l="1"/>
  <c r="M128" i="8"/>
  <c r="M135" i="8"/>
  <c r="D136" i="8"/>
  <c r="J136" i="8" s="1"/>
  <c r="M88" i="8"/>
  <c r="K89" i="8"/>
  <c r="M20" i="9"/>
  <c r="K21" i="9"/>
  <c r="K220" i="3"/>
  <c r="K308" i="7"/>
  <c r="M307" i="7"/>
  <c r="K33" i="7"/>
  <c r="M33" i="7" s="1"/>
  <c r="K34" i="7" s="1"/>
  <c r="M34" i="7" s="1"/>
  <c r="M32" i="7"/>
  <c r="D66" i="4"/>
  <c r="J66" i="4" s="1"/>
  <c r="M65" i="4"/>
  <c r="D221" i="3"/>
  <c r="J221" i="3" s="1"/>
  <c r="D875" i="2"/>
  <c r="J875" i="2" s="1"/>
  <c r="M677" i="1"/>
  <c r="K678" i="1"/>
  <c r="M89" i="8" l="1"/>
  <c r="K90" i="8"/>
  <c r="M136" i="8"/>
  <c r="D137" i="8"/>
  <c r="J137" i="8" s="1"/>
  <c r="M129" i="8"/>
  <c r="K130" i="8" s="1"/>
  <c r="K22" i="9"/>
  <c r="M21" i="9"/>
  <c r="K875" i="2"/>
  <c r="M875" i="2" s="1"/>
  <c r="K35" i="7"/>
  <c r="K309" i="7"/>
  <c r="M308" i="7"/>
  <c r="D67" i="4"/>
  <c r="J67" i="4" s="1"/>
  <c r="M66" i="4"/>
  <c r="K221" i="3"/>
  <c r="K222" i="3" s="1"/>
  <c r="D222" i="3"/>
  <c r="J222" i="3" s="1"/>
  <c r="D876" i="2"/>
  <c r="J876" i="2" s="1"/>
  <c r="K679" i="1"/>
  <c r="M678" i="1"/>
  <c r="K131" i="8" l="1"/>
  <c r="M131" i="8" s="1"/>
  <c r="K132" i="8" s="1"/>
  <c r="M130" i="8"/>
  <c r="M137" i="8"/>
  <c r="D138" i="8"/>
  <c r="J138" i="8" s="1"/>
  <c r="M90" i="8"/>
  <c r="K91" i="8"/>
  <c r="K23" i="9"/>
  <c r="M22" i="9"/>
  <c r="K876" i="2"/>
  <c r="M876" i="2" s="1"/>
  <c r="M309" i="7"/>
  <c r="K310" i="7"/>
  <c r="K36" i="7"/>
  <c r="M35" i="7"/>
  <c r="D68" i="4"/>
  <c r="J68" i="4" s="1"/>
  <c r="M67" i="4"/>
  <c r="K68" i="4" s="1"/>
  <c r="K69" i="4" s="1"/>
  <c r="K70" i="4" s="1"/>
  <c r="K71" i="4" s="1"/>
  <c r="K72" i="4" s="1"/>
  <c r="K73" i="4" s="1"/>
  <c r="M222" i="3"/>
  <c r="D877" i="2"/>
  <c r="J877" i="2" s="1"/>
  <c r="M679" i="1"/>
  <c r="K680" i="1"/>
  <c r="M680" i="1" s="1"/>
  <c r="K681" i="1" s="1"/>
  <c r="M138" i="8" l="1"/>
  <c r="D139" i="8"/>
  <c r="J139" i="8" s="1"/>
  <c r="D140" i="8" s="1"/>
  <c r="J140" i="8" s="1"/>
  <c r="D141" i="8" s="1"/>
  <c r="J141" i="8" s="1"/>
  <c r="D142" i="8" s="1"/>
  <c r="J142" i="8" s="1"/>
  <c r="D143" i="8" s="1"/>
  <c r="J143" i="8" s="1"/>
  <c r="D144" i="8" s="1"/>
  <c r="J144" i="8" s="1"/>
  <c r="D145" i="8" s="1"/>
  <c r="J145" i="8" s="1"/>
  <c r="D146" i="8" s="1"/>
  <c r="J146" i="8" s="1"/>
  <c r="D147" i="8" s="1"/>
  <c r="J147" i="8" s="1"/>
  <c r="D148" i="8" s="1"/>
  <c r="J148" i="8" s="1"/>
  <c r="D149" i="8" s="1"/>
  <c r="J149" i="8" s="1"/>
  <c r="M91" i="8"/>
  <c r="K92" i="8"/>
  <c r="K133" i="8"/>
  <c r="M132" i="8"/>
  <c r="K24" i="9"/>
  <c r="M24" i="9" s="1"/>
  <c r="K25" i="9" s="1"/>
  <c r="M23" i="9"/>
  <c r="K37" i="7"/>
  <c r="M36" i="7"/>
  <c r="M310" i="7"/>
  <c r="K311" i="7"/>
  <c r="K877" i="2"/>
  <c r="K878" i="2" s="1"/>
  <c r="K879" i="2" s="1"/>
  <c r="D69" i="4"/>
  <c r="J69" i="4" s="1"/>
  <c r="D878" i="2"/>
  <c r="J878" i="2" s="1"/>
  <c r="K682" i="1"/>
  <c r="M682" i="1" s="1"/>
  <c r="K683" i="1" s="1"/>
  <c r="M681" i="1"/>
  <c r="K880" i="2" l="1"/>
  <c r="K881" i="2" s="1"/>
  <c r="M878" i="2"/>
  <c r="M877" i="2"/>
  <c r="M133" i="8"/>
  <c r="K134" i="8"/>
  <c r="M134" i="8" s="1"/>
  <c r="M92" i="8"/>
  <c r="K93" i="8"/>
  <c r="K139" i="8"/>
  <c r="K26" i="9"/>
  <c r="K27" i="9"/>
  <c r="M26" i="9"/>
  <c r="M311" i="7"/>
  <c r="K312" i="7"/>
  <c r="K38" i="7"/>
  <c r="M37" i="7"/>
  <c r="D70" i="4"/>
  <c r="J70" i="4" s="1"/>
  <c r="M69" i="4"/>
  <c r="D879" i="2"/>
  <c r="J879" i="2" s="1"/>
  <c r="M683" i="1"/>
  <c r="K684" i="1"/>
  <c r="M93" i="8" l="1"/>
  <c r="K94" i="8" s="1"/>
  <c r="M139" i="8"/>
  <c r="K140" i="8"/>
  <c r="K28" i="9"/>
  <c r="M27" i="9"/>
  <c r="K39" i="7"/>
  <c r="M38" i="7"/>
  <c r="K313" i="7"/>
  <c r="M312" i="7"/>
  <c r="D71" i="4"/>
  <c r="J71" i="4" s="1"/>
  <c r="M70" i="4"/>
  <c r="D880" i="2"/>
  <c r="J880" i="2" s="1"/>
  <c r="M880" i="2" s="1"/>
  <c r="M879" i="2"/>
  <c r="M684" i="1"/>
  <c r="K685" i="1"/>
  <c r="M685" i="1" s="1"/>
  <c r="K686" i="1" s="1"/>
  <c r="M686" i="1" s="1"/>
  <c r="K687" i="1" s="1"/>
  <c r="M94" i="8" l="1"/>
  <c r="K95" i="8" s="1"/>
  <c r="M140" i="8"/>
  <c r="K141" i="8"/>
  <c r="K29" i="9"/>
  <c r="M29" i="9" s="1"/>
  <c r="K30" i="9" s="1"/>
  <c r="M28" i="9"/>
  <c r="M313" i="7"/>
  <c r="K314" i="7"/>
  <c r="K40" i="7"/>
  <c r="M39" i="7"/>
  <c r="D72" i="4"/>
  <c r="J72" i="4" s="1"/>
  <c r="M71" i="4"/>
  <c r="D881" i="2"/>
  <c r="J881" i="2" s="1"/>
  <c r="M881" i="2" s="1"/>
  <c r="M687" i="1"/>
  <c r="K688" i="1"/>
  <c r="M95" i="8" l="1"/>
  <c r="K96" i="8"/>
  <c r="M141" i="8"/>
  <c r="K142" i="8"/>
  <c r="K31" i="9"/>
  <c r="M40" i="7"/>
  <c r="K41" i="7"/>
  <c r="M314" i="7"/>
  <c r="K315" i="7"/>
  <c r="D73" i="4"/>
  <c r="J73" i="4" s="1"/>
  <c r="M73" i="4" s="1"/>
  <c r="M72" i="4"/>
  <c r="D882" i="2"/>
  <c r="J882" i="2" s="1"/>
  <c r="M688" i="1"/>
  <c r="K689" i="1"/>
  <c r="M689" i="1" s="1"/>
  <c r="K690" i="1" s="1"/>
  <c r="M142" i="8" l="1"/>
  <c r="K143" i="8"/>
  <c r="M96" i="8"/>
  <c r="K97" i="8"/>
  <c r="K32" i="9"/>
  <c r="K882" i="2"/>
  <c r="K883" i="2" s="1"/>
  <c r="K316" i="7"/>
  <c r="M315" i="7"/>
  <c r="M41" i="7"/>
  <c r="K42" i="7"/>
  <c r="D883" i="2"/>
  <c r="J883" i="2" s="1"/>
  <c r="M690" i="1"/>
  <c r="K691" i="1"/>
  <c r="M691" i="1" s="1"/>
  <c r="K692" i="1" s="1"/>
  <c r="D768" i="1"/>
  <c r="J768" i="1" s="1"/>
  <c r="M882" i="2" l="1"/>
  <c r="M143" i="8"/>
  <c r="K144" i="8"/>
  <c r="M97" i="8"/>
  <c r="K98" i="8"/>
  <c r="K33" i="9"/>
  <c r="M42" i="7"/>
  <c r="K43" i="7"/>
  <c r="K317" i="7"/>
  <c r="M316" i="7"/>
  <c r="D884" i="2"/>
  <c r="J884" i="2" s="1"/>
  <c r="M883" i="2"/>
  <c r="K768" i="1"/>
  <c r="K769" i="1" s="1"/>
  <c r="D769" i="1"/>
  <c r="J769" i="1" s="1"/>
  <c r="K693" i="1"/>
  <c r="M693" i="1" s="1"/>
  <c r="K694" i="1" s="1"/>
  <c r="M692" i="1"/>
  <c r="K770" i="1" l="1"/>
  <c r="K771" i="1" s="1"/>
  <c r="K772" i="1" s="1"/>
  <c r="M144" i="8"/>
  <c r="K145" i="8"/>
  <c r="M98" i="8"/>
  <c r="K99" i="8"/>
  <c r="M99" i="8" s="1"/>
  <c r="M317" i="7"/>
  <c r="K34" i="9"/>
  <c r="M33" i="9"/>
  <c r="K884" i="2"/>
  <c r="M884" i="2" s="1"/>
  <c r="K44" i="7"/>
  <c r="M43" i="7"/>
  <c r="J885" i="2"/>
  <c r="K695" i="1"/>
  <c r="M695" i="1" s="1"/>
  <c r="K696" i="1" s="1"/>
  <c r="M694" i="1"/>
  <c r="D770" i="1"/>
  <c r="J770" i="1" s="1"/>
  <c r="M769" i="1"/>
  <c r="M768" i="1"/>
  <c r="M145" i="8" l="1"/>
  <c r="K146" i="8"/>
  <c r="M34" i="9"/>
  <c r="K35" i="9"/>
  <c r="M44" i="7"/>
  <c r="K45" i="7"/>
  <c r="D886" i="2"/>
  <c r="J886" i="2" s="1"/>
  <c r="K885" i="2"/>
  <c r="K886" i="2" s="1"/>
  <c r="D771" i="1"/>
  <c r="J771" i="1" s="1"/>
  <c r="M770" i="1"/>
  <c r="M696" i="1"/>
  <c r="K697" i="1"/>
  <c r="M697" i="1" s="1"/>
  <c r="K698" i="1" s="1"/>
  <c r="D887" i="2" l="1"/>
  <c r="J887" i="2" s="1"/>
  <c r="M886" i="2"/>
  <c r="M146" i="8"/>
  <c r="K147" i="8"/>
  <c r="K36" i="9"/>
  <c r="M35" i="9"/>
  <c r="K46" i="7"/>
  <c r="M45" i="7"/>
  <c r="D888" i="2"/>
  <c r="J888" i="2" s="1"/>
  <c r="K887" i="2"/>
  <c r="K888" i="2" s="1"/>
  <c r="K699" i="1"/>
  <c r="M699" i="1" s="1"/>
  <c r="K700" i="1" s="1"/>
  <c r="M698" i="1"/>
  <c r="M771" i="1"/>
  <c r="D772" i="1"/>
  <c r="J772" i="1" s="1"/>
  <c r="J889" i="2" l="1"/>
  <c r="M888" i="2"/>
  <c r="M147" i="8"/>
  <c r="K148" i="8"/>
  <c r="M36" i="9"/>
  <c r="K37" i="9"/>
  <c r="M46" i="7"/>
  <c r="K47" i="7"/>
  <c r="D890" i="2"/>
  <c r="J890" i="2" s="1"/>
  <c r="K889" i="2"/>
  <c r="K890" i="2" s="1"/>
  <c r="M772" i="1"/>
  <c r="D773" i="1"/>
  <c r="J773" i="1" s="1"/>
  <c r="K701" i="1"/>
  <c r="M700" i="1"/>
  <c r="M701" i="1" l="1"/>
  <c r="K702" i="1" s="1"/>
  <c r="K891" i="2"/>
  <c r="M148" i="8"/>
  <c r="K149" i="8"/>
  <c r="M149" i="8" s="1"/>
  <c r="M47" i="7"/>
  <c r="K48" i="7" s="1"/>
  <c r="M48" i="7" s="1"/>
  <c r="M37" i="9"/>
  <c r="K38" i="9"/>
  <c r="K49" i="7"/>
  <c r="D891" i="2"/>
  <c r="J891" i="2" s="1"/>
  <c r="M890" i="2"/>
  <c r="K773" i="1"/>
  <c r="K774" i="1" s="1"/>
  <c r="K703" i="1"/>
  <c r="M703" i="1" s="1"/>
  <c r="K704" i="1" s="1"/>
  <c r="M702" i="1"/>
  <c r="D774" i="1"/>
  <c r="J774" i="1" s="1"/>
  <c r="M891" i="2" l="1"/>
  <c r="M38" i="9"/>
  <c r="K39" i="9"/>
  <c r="M49" i="7"/>
  <c r="K50" i="7"/>
  <c r="D892" i="2"/>
  <c r="J892" i="2" s="1"/>
  <c r="M773" i="1"/>
  <c r="M774" i="1"/>
  <c r="K775" i="1" s="1"/>
  <c r="M775" i="1" s="1"/>
  <c r="K705" i="1"/>
  <c r="M704" i="1"/>
  <c r="M39" i="9" l="1"/>
  <c r="K40" i="9"/>
  <c r="K51" i="7"/>
  <c r="M50" i="7"/>
  <c r="K892" i="2"/>
  <c r="K893" i="2" s="1"/>
  <c r="D893" i="2"/>
  <c r="J893" i="2" s="1"/>
  <c r="K776" i="1"/>
  <c r="K706" i="1"/>
  <c r="M705" i="1"/>
  <c r="M776" i="1" l="1"/>
  <c r="K894" i="2"/>
  <c r="K895" i="2" s="1"/>
  <c r="M892" i="2"/>
  <c r="M40" i="9"/>
  <c r="K41" i="9"/>
  <c r="K777" i="1"/>
  <c r="M777" i="1" s="1"/>
  <c r="K52" i="7"/>
  <c r="M51" i="7"/>
  <c r="D894" i="2"/>
  <c r="J894" i="2" s="1"/>
  <c r="M893" i="2"/>
  <c r="K707" i="1"/>
  <c r="M706" i="1"/>
  <c r="M894" i="2" l="1"/>
  <c r="K778" i="1"/>
  <c r="M41" i="9"/>
  <c r="K42" i="9"/>
  <c r="M42" i="9" s="1"/>
  <c r="K53" i="7"/>
  <c r="M52" i="7"/>
  <c r="D895" i="2"/>
  <c r="J895" i="2" s="1"/>
  <c r="K708" i="1"/>
  <c r="M707" i="1"/>
  <c r="K779" i="1"/>
  <c r="M779" i="1" s="1"/>
  <c r="K780" i="1" s="1"/>
  <c r="M778" i="1"/>
  <c r="M53" i="7" l="1"/>
  <c r="K54" i="7"/>
  <c r="D896" i="2"/>
  <c r="J896" i="2" s="1"/>
  <c r="M895" i="2"/>
  <c r="K781" i="1"/>
  <c r="M780" i="1"/>
  <c r="K709" i="1"/>
  <c r="M709" i="1" s="1"/>
  <c r="K710" i="1" s="1"/>
  <c r="M708" i="1"/>
  <c r="K896" i="2" l="1"/>
  <c r="K897" i="2" s="1"/>
  <c r="M54" i="7"/>
  <c r="K55" i="7"/>
  <c r="D897" i="2"/>
  <c r="J897" i="2" s="1"/>
  <c r="K711" i="1"/>
  <c r="M711" i="1" s="1"/>
  <c r="K712" i="1" s="1"/>
  <c r="M710" i="1"/>
  <c r="K782" i="1"/>
  <c r="M781" i="1"/>
  <c r="M782" i="1" l="1"/>
  <c r="K783" i="1" s="1"/>
  <c r="M897" i="2"/>
  <c r="M896" i="2"/>
  <c r="K56" i="7"/>
  <c r="M55" i="7"/>
  <c r="D898" i="2"/>
  <c r="J898" i="2" s="1"/>
  <c r="M783" i="1"/>
  <c r="K784" i="1"/>
  <c r="K713" i="1"/>
  <c r="M713" i="1" s="1"/>
  <c r="K714" i="1" s="1"/>
  <c r="M712" i="1"/>
  <c r="M784" i="1" l="1"/>
  <c r="K785" i="1" s="1"/>
  <c r="M56" i="7"/>
  <c r="K57" i="7"/>
  <c r="K898" i="2"/>
  <c r="K899" i="2" s="1"/>
  <c r="D899" i="2"/>
  <c r="J899" i="2" s="1"/>
  <c r="K715" i="1"/>
  <c r="M714" i="1"/>
  <c r="M899" i="2" l="1"/>
  <c r="M898" i="2"/>
  <c r="M785" i="1"/>
  <c r="K786" i="1"/>
  <c r="M715" i="1"/>
  <c r="K716" i="1" s="1"/>
  <c r="M57" i="7"/>
  <c r="K58" i="7"/>
  <c r="D900" i="2"/>
  <c r="J900" i="2" s="1"/>
  <c r="K900" i="2" l="1"/>
  <c r="K901" i="2" s="1"/>
  <c r="K902" i="2" s="1"/>
  <c r="M716" i="1"/>
  <c r="K717" i="1"/>
  <c r="M717" i="1" s="1"/>
  <c r="K718" i="1" s="1"/>
  <c r="M718" i="1" s="1"/>
  <c r="M786" i="1"/>
  <c r="K787" i="1" s="1"/>
  <c r="M58" i="7"/>
  <c r="K59" i="7"/>
  <c r="D901" i="2"/>
  <c r="J901" i="2" s="1"/>
  <c r="M901" i="2" s="1"/>
  <c r="K719" i="1" l="1"/>
  <c r="M719" i="1" s="1"/>
  <c r="K720" i="1" s="1"/>
  <c r="K721" i="1" s="1"/>
  <c r="M900" i="2"/>
  <c r="K788" i="1"/>
  <c r="M787" i="1"/>
  <c r="K60" i="7"/>
  <c r="M59" i="7"/>
  <c r="D902" i="2"/>
  <c r="J902" i="2" s="1"/>
  <c r="M902" i="2" s="1"/>
  <c r="M720" i="1" l="1"/>
  <c r="M721" i="1"/>
  <c r="K722" i="1" s="1"/>
  <c r="M788" i="1"/>
  <c r="K789" i="1" s="1"/>
  <c r="K61" i="7"/>
  <c r="M61" i="7" s="1"/>
  <c r="K62" i="7" s="1"/>
  <c r="M62" i="7" s="1"/>
  <c r="M60" i="7"/>
  <c r="J903" i="2"/>
  <c r="K790" i="1" l="1"/>
  <c r="M789" i="1"/>
  <c r="K723" i="1"/>
  <c r="M722" i="1"/>
  <c r="K63" i="7"/>
  <c r="D904" i="2"/>
  <c r="J904" i="2" s="1"/>
  <c r="K903" i="2"/>
  <c r="K904" i="2" s="1"/>
  <c r="D905" i="2" l="1"/>
  <c r="J905" i="2" s="1"/>
  <c r="M904" i="2"/>
  <c r="M723" i="1"/>
  <c r="K724" i="1" s="1"/>
  <c r="K791" i="1"/>
  <c r="M790" i="1"/>
  <c r="K64" i="7"/>
  <c r="M63" i="7"/>
  <c r="K905" i="2"/>
  <c r="K906" i="2" s="1"/>
  <c r="K907" i="2" s="1"/>
  <c r="D906" i="2"/>
  <c r="J906" i="2" s="1"/>
  <c r="M906" i="2" l="1"/>
  <c r="M905" i="2"/>
  <c r="M724" i="1"/>
  <c r="K725" i="1"/>
  <c r="M725" i="1" s="1"/>
  <c r="K726" i="1" s="1"/>
  <c r="K792" i="1"/>
  <c r="M791" i="1"/>
  <c r="K65" i="7"/>
  <c r="M64" i="7"/>
  <c r="D907" i="2"/>
  <c r="J907" i="2" s="1"/>
  <c r="M907" i="2" s="1"/>
  <c r="M792" i="1" l="1"/>
  <c r="K793" i="1" s="1"/>
  <c r="K794" i="1"/>
  <c r="M794" i="1" s="1"/>
  <c r="K795" i="1" s="1"/>
  <c r="M793" i="1"/>
  <c r="K727" i="1"/>
  <c r="M727" i="1" s="1"/>
  <c r="K728" i="1" s="1"/>
  <c r="M726" i="1"/>
  <c r="K66" i="7"/>
  <c r="M66" i="7" s="1"/>
  <c r="K67" i="7" s="1"/>
  <c r="M67" i="7" s="1"/>
  <c r="M65" i="7"/>
  <c r="K729" i="1" l="1"/>
  <c r="M729" i="1" s="1"/>
  <c r="M728" i="1"/>
  <c r="M795" i="1"/>
  <c r="K796" i="1"/>
  <c r="K68" i="7"/>
  <c r="M796" i="1" l="1"/>
  <c r="K797" i="1"/>
  <c r="M68" i="7"/>
  <c r="K69" i="7"/>
  <c r="K798" i="1" l="1"/>
  <c r="M797" i="1"/>
  <c r="M69" i="7"/>
  <c r="K70" i="7"/>
  <c r="K84" i="10"/>
  <c r="M798" i="1" l="1"/>
  <c r="K799" i="1"/>
  <c r="K71" i="7"/>
  <c r="M70" i="7"/>
  <c r="K85" i="10"/>
  <c r="M799" i="1" l="1"/>
  <c r="K800" i="1" s="1"/>
  <c r="K72" i="7"/>
  <c r="M71" i="7"/>
  <c r="K86" i="10"/>
  <c r="D9" i="6"/>
  <c r="J9" i="6"/>
  <c r="M9" i="6" s="1"/>
  <c r="J327" i="3"/>
  <c r="J329" i="3"/>
  <c r="M800" i="1" l="1"/>
  <c r="K801" i="1"/>
  <c r="K73" i="7"/>
  <c r="M72" i="7"/>
  <c r="K329" i="3"/>
  <c r="K330" i="3" s="1"/>
  <c r="M330" i="3" s="1"/>
  <c r="D330" i="3"/>
  <c r="J330" i="3" s="1"/>
  <c r="D331" i="3" s="1"/>
  <c r="J331" i="3" s="1"/>
  <c r="D328" i="3"/>
  <c r="J328" i="3" s="1"/>
  <c r="K327" i="3"/>
  <c r="K328" i="3" s="1"/>
  <c r="D10" i="6"/>
  <c r="J10" i="6" s="1"/>
  <c r="M10" i="6" s="1"/>
  <c r="M328" i="3" l="1"/>
  <c r="M801" i="1"/>
  <c r="K802" i="1" s="1"/>
  <c r="M73" i="7"/>
  <c r="K74" i="7"/>
  <c r="D332" i="3"/>
  <c r="J332" i="3" s="1"/>
  <c r="K331" i="3"/>
  <c r="D11" i="6"/>
  <c r="J11" i="6" s="1"/>
  <c r="M11" i="6" s="1"/>
  <c r="K803" i="1" l="1"/>
  <c r="M802" i="1"/>
  <c r="K75" i="7"/>
  <c r="M74" i="7"/>
  <c r="D333" i="3"/>
  <c r="J333" i="3" s="1"/>
  <c r="K332" i="3"/>
  <c r="K333" i="3" s="1"/>
  <c r="K334" i="3" s="1"/>
  <c r="D12" i="6"/>
  <c r="J12" i="6" s="1"/>
  <c r="M12" i="6" s="1"/>
  <c r="M803" i="1" l="1"/>
  <c r="K804" i="1" s="1"/>
  <c r="M75" i="7"/>
  <c r="K76" i="7"/>
  <c r="D334" i="3"/>
  <c r="J334" i="3" s="1"/>
  <c r="M334" i="3" s="1"/>
  <c r="M333" i="3"/>
  <c r="D13" i="6"/>
  <c r="J13" i="6" s="1"/>
  <c r="M13" i="6" s="1"/>
  <c r="K805" i="1" l="1"/>
  <c r="M804" i="1"/>
  <c r="M76" i="7"/>
  <c r="K77" i="7"/>
  <c r="D14" i="6"/>
  <c r="J14" i="6" s="1"/>
  <c r="M14" i="6" s="1"/>
  <c r="M805" i="1" l="1"/>
  <c r="M77" i="7"/>
  <c r="K78" i="7"/>
  <c r="D15" i="6"/>
  <c r="J15" i="6" s="1"/>
  <c r="K79" i="7" l="1"/>
  <c r="M78" i="7"/>
  <c r="D16" i="6"/>
  <c r="J16" i="6" s="1"/>
  <c r="K15" i="6"/>
  <c r="K16" i="6" s="1"/>
  <c r="M15" i="6" l="1"/>
  <c r="K17" i="6"/>
  <c r="K18" i="6" s="1"/>
  <c r="K80" i="7"/>
  <c r="M79" i="7"/>
  <c r="M16" i="6"/>
  <c r="D17" i="6"/>
  <c r="J17" i="6" s="1"/>
  <c r="K81" i="7" l="1"/>
  <c r="M80" i="7"/>
  <c r="M17" i="6"/>
  <c r="D18" i="6"/>
  <c r="J18" i="6" s="1"/>
  <c r="M18" i="6" s="1"/>
  <c r="J124" i="4"/>
  <c r="K124" i="4" s="1"/>
  <c r="K125" i="4" s="1"/>
  <c r="D118" i="4"/>
  <c r="J118" i="4" s="1"/>
  <c r="J120" i="4"/>
  <c r="K120" i="4" s="1"/>
  <c r="M81" i="7" l="1"/>
  <c r="K82" i="7"/>
  <c r="D121" i="4"/>
  <c r="J121" i="4" s="1"/>
  <c r="D122" i="4" s="1"/>
  <c r="J122" i="4" s="1"/>
  <c r="D123" i="4" s="1"/>
  <c r="J123" i="4" s="1"/>
  <c r="D125" i="4"/>
  <c r="J125" i="4" s="1"/>
  <c r="D126" i="4" s="1"/>
  <c r="J126" i="4" s="1"/>
  <c r="K126" i="4" s="1"/>
  <c r="K127" i="4" s="1"/>
  <c r="D119" i="4"/>
  <c r="J119" i="4" s="1"/>
  <c r="K118" i="4"/>
  <c r="K119" i="4" s="1"/>
  <c r="K122" i="4"/>
  <c r="K123" i="4" s="1"/>
  <c r="K121" i="4"/>
  <c r="M121" i="4" l="1"/>
  <c r="D127" i="4"/>
  <c r="J127" i="4" s="1"/>
  <c r="D128" i="4" s="1"/>
  <c r="J128" i="4" s="1"/>
  <c r="M119" i="4"/>
  <c r="M82" i="7"/>
  <c r="K83" i="7"/>
  <c r="M123" i="4"/>
  <c r="M127" i="4" l="1"/>
  <c r="K128" i="4" s="1"/>
  <c r="K129" i="4" s="1"/>
  <c r="K130" i="4" s="1"/>
  <c r="K131" i="4" s="1"/>
  <c r="K132" i="4" s="1"/>
  <c r="K133" i="4" s="1"/>
  <c r="K134" i="4" s="1"/>
  <c r="K135" i="4" s="1"/>
  <c r="M83" i="7"/>
  <c r="K84" i="7"/>
  <c r="D129" i="4"/>
  <c r="J129" i="4" s="1"/>
  <c r="M84" i="7" l="1"/>
  <c r="K85" i="7"/>
  <c r="D130" i="4"/>
  <c r="J130" i="4" s="1"/>
  <c r="M85" i="7" l="1"/>
  <c r="D131" i="4"/>
  <c r="J131" i="4" s="1"/>
  <c r="D132" i="4" l="1"/>
  <c r="J132" i="4" s="1"/>
  <c r="D133" i="4" l="1"/>
  <c r="J133" i="4" s="1"/>
  <c r="D134" i="4" l="1"/>
  <c r="J134" i="4" s="1"/>
  <c r="D135" i="4" l="1"/>
  <c r="J135" i="4" s="1"/>
  <c r="M135" i="4" s="1"/>
  <c r="L43" i="9"/>
  <c r="K65" i="9"/>
  <c r="K66" i="9"/>
  <c r="K67" i="9"/>
  <c r="M67" i="9" s="1"/>
  <c r="K68" i="9"/>
  <c r="M68" i="9" s="1"/>
  <c r="K69" i="9" l="1"/>
  <c r="M69" i="9" s="1"/>
  <c r="K70" i="9" s="1"/>
  <c r="K71" i="9" s="1"/>
  <c r="K72" i="9" s="1"/>
  <c r="M72" i="9" l="1"/>
  <c r="K73" i="9"/>
  <c r="M73" i="9" l="1"/>
  <c r="K74" i="9"/>
  <c r="M74" i="9" s="1"/>
  <c r="K75" i="9" s="1"/>
  <c r="K76" i="9" s="1"/>
  <c r="M76" i="9" l="1"/>
  <c r="K77" i="9"/>
  <c r="M77" i="9" l="1"/>
  <c r="K78" i="9"/>
  <c r="M78" i="9" s="1"/>
  <c r="K79" i="9" s="1"/>
  <c r="K80" i="9" s="1"/>
  <c r="M80" i="9" l="1"/>
  <c r="K81" i="9"/>
  <c r="M81" i="9" l="1"/>
  <c r="K82" i="9"/>
  <c r="K83" i="9" l="1"/>
  <c r="M83" i="9" s="1"/>
  <c r="M82" i="9"/>
</calcChain>
</file>

<file path=xl/sharedStrings.xml><?xml version="1.0" encoding="utf-8"?>
<sst xmlns="http://schemas.openxmlformats.org/spreadsheetml/2006/main" count="17778" uniqueCount="204">
  <si>
    <t>CODE</t>
  </si>
  <si>
    <t>NAME</t>
  </si>
  <si>
    <t>MEASUREMENT</t>
  </si>
  <si>
    <t>II</t>
  </si>
  <si>
    <t>Q</t>
  </si>
  <si>
    <t>MOVEMENT</t>
  </si>
  <si>
    <t>DATE</t>
  </si>
  <si>
    <t>IF</t>
  </si>
  <si>
    <t>UNIT COST</t>
  </si>
  <si>
    <t>PURCHASE COST</t>
  </si>
  <si>
    <t>TOTAL COST</t>
  </si>
  <si>
    <t>BIP006806</t>
  </si>
  <si>
    <t>DESTINATION</t>
  </si>
  <si>
    <t>HIPOCLORITO DE SODIO 15% (CNC X 20 L)  PISCICLOR</t>
  </si>
  <si>
    <t>INITIAL INVENTORY</t>
  </si>
  <si>
    <t>FPCO</t>
  </si>
  <si>
    <t>SALI</t>
  </si>
  <si>
    <t>TRAN</t>
  </si>
  <si>
    <t>CATHEDRAL</t>
  </si>
  <si>
    <t>VEGETAL PRODUCTION</t>
  </si>
  <si>
    <t>ANIMAL MICROBIOLOGY</t>
  </si>
  <si>
    <t>AGRICULTURE MICROBIOLOGY</t>
  </si>
  <si>
    <t>ENTOMOLOGY</t>
  </si>
  <si>
    <t>REPRODUCTION LAB</t>
  </si>
  <si>
    <t>ORIGIN</t>
  </si>
  <si>
    <t>MOLECULAR GENETIC</t>
  </si>
  <si>
    <t>PRINCIPAL</t>
  </si>
  <si>
    <t>COVID-19 SUPPLIES</t>
  </si>
  <si>
    <t>ANALITICAL CHEMISTRY</t>
  </si>
  <si>
    <t>UND</t>
  </si>
  <si>
    <t>BIP003819</t>
  </si>
  <si>
    <t>TOALLAS ABSORBENTE EN Z (PQTE X 150 UND)  FAMILIA</t>
  </si>
  <si>
    <t>AGRICULTURAL MICROBIOLOGY</t>
  </si>
  <si>
    <t>BIP005887</t>
  </si>
  <si>
    <t>CHURRUSCO PARA PROBETA  NACIONAL</t>
  </si>
  <si>
    <t>TRIN</t>
  </si>
  <si>
    <t>OTHERS</t>
  </si>
  <si>
    <t>BIP002010</t>
  </si>
  <si>
    <t>GUANTE DE NITRILO (CJA X 100 UND) T L  SUPRENO</t>
  </si>
  <si>
    <t>BIP001998</t>
  </si>
  <si>
    <t>GUANTE DE NITRILO (CJA X 100 UND) T S  SUPRENO</t>
  </si>
  <si>
    <t>BIP007269</t>
  </si>
  <si>
    <t>MICROTUBO 2 ML   BRAND</t>
  </si>
  <si>
    <t>BIP008769</t>
  </si>
  <si>
    <t>VASO DE PRECIPITADO VIDRIO F. BAJA 1000 ML  DURAN</t>
  </si>
  <si>
    <t>BIP008771</t>
  </si>
  <si>
    <t>VASO DE PRECIPITADO VIDRIO F. BAJA 50 ML  DURAN</t>
  </si>
  <si>
    <t>BIP000547</t>
  </si>
  <si>
    <t>BOLSA DE CIERRE 30 CM X 20 CM  NACIONAL</t>
  </si>
  <si>
    <t>BIP000620</t>
  </si>
  <si>
    <t>BOLSA NEGRA VIVERO 15 CM X 30 CM (PQTE X 100 UND)  NACIONAL</t>
  </si>
  <si>
    <t>BIP002015</t>
  </si>
  <si>
    <t>GUANTE DE NITRILO (CJA X 100 UND) T M SUPRENO</t>
  </si>
  <si>
    <t>COVID 19 SUPPLIES</t>
  </si>
  <si>
    <t>BIP000979</t>
  </si>
  <si>
    <t>CAJA ORGANIZADORA PLASTICA CAP 8 L  ESTRA</t>
  </si>
  <si>
    <t>BIP001964</t>
  </si>
  <si>
    <t>GUANTE DE CAUCHO CAL 35 T 9  ETERNA</t>
  </si>
  <si>
    <t>BIP001984</t>
  </si>
  <si>
    <t>GUANTE DE LATEX (CJA X 100 UND) T L  MAXWELL</t>
  </si>
  <si>
    <t>BIP004338</t>
  </si>
  <si>
    <t>HISOPOS DE ALGODON (CJA X 1000 UND)  PRODEMA</t>
  </si>
  <si>
    <t>BIP001271</t>
  </si>
  <si>
    <t>CINTA DE ENMASCARAR (RLL 48 MM X 40 M)  TESA</t>
  </si>
  <si>
    <t>BIP004394</t>
  </si>
  <si>
    <t>MARCADOR PERMANENTE PUNTA ULTRA FINA NEGRO  SHARPIE</t>
  </si>
  <si>
    <t>BIP002898</t>
  </si>
  <si>
    <t>PAPEL VINIPEL (RLL 1500 M X 30 CM)</t>
  </si>
  <si>
    <t>BIP002972</t>
  </si>
  <si>
    <t>PILA AA (PQTE X 2 UND)</t>
  </si>
  <si>
    <t>BIP002983</t>
  </si>
  <si>
    <t>PINCEL No 000</t>
  </si>
  <si>
    <t>BIOPRODUCTS 01</t>
  </si>
  <si>
    <t>BIP001490</t>
  </si>
  <si>
    <t>CUCHILLO PLASTICO (PQTE X 100 UND)  DOMINGO</t>
  </si>
  <si>
    <t>BIP001530</t>
  </si>
  <si>
    <t>DETERGENTE EN POLVO (BLS X 3500 G)  ARIEL</t>
  </si>
  <si>
    <t>BIP001533</t>
  </si>
  <si>
    <t>DETERGENTE EN POLVO (BLS X 500 G)  DERSA</t>
  </si>
  <si>
    <t>BIP001591</t>
  </si>
  <si>
    <t>ENCENDEDOR DESECHABLE (CJA X 25 UND)  TOKAI</t>
  </si>
  <si>
    <t>BIP001613</t>
  </si>
  <si>
    <t>ESPONJA ABRASIVA</t>
  </si>
  <si>
    <t>BIP002201</t>
  </si>
  <si>
    <t>HIPOCLORITO DE SODIO (CNC X 20 L)</t>
  </si>
  <si>
    <t>BIP003217</t>
  </si>
  <si>
    <t>QUITAMANCHAS ROPA COLOR (FCO X 2 L )  CLOROX</t>
  </si>
  <si>
    <t>BIP002846</t>
  </si>
  <si>
    <t>PAPEL ABSORBENTE 28 CM X 42 CM (RLL X 80 UND)  WYPALL</t>
  </si>
  <si>
    <t>BIP003816</t>
  </si>
  <si>
    <t>TOALLAS ABSORBENTE EN C (RLL X 150 UND)  TISU</t>
  </si>
  <si>
    <t>BIP009106</t>
  </si>
  <si>
    <t>VASO DESECHABLE BLANCO CAP 10 ONZ (PQTE X 25 UND)</t>
  </si>
  <si>
    <t>BIP003257</t>
  </si>
  <si>
    <t>RECIPIENTE PLASTICO CAP 5.5 L TAPA CIERRE HERMETICO  ESTRA</t>
  </si>
  <si>
    <t>BIP009107</t>
  </si>
  <si>
    <t>VASO DESECHABLE TRANSP. CAP 7 ONZ (PQTE X 25 UND)</t>
  </si>
  <si>
    <t>BIP005556</t>
  </si>
  <si>
    <t>BARRA MAGNETICA 45 X 8 MM PTFE  BRAND</t>
  </si>
  <si>
    <t>BIP005677</t>
  </si>
  <si>
    <t>CAJA ALMACENAMIENTO VIALES 1 5 ML   USA</t>
  </si>
  <si>
    <t>BIP005889</t>
  </si>
  <si>
    <t>CHURRUSCO PARA TUBO DE ENSAYO  NACIONAL</t>
  </si>
  <si>
    <t>BIP005900</t>
  </si>
  <si>
    <t>CINTA DE LABORATORIO 1/2 PULG   COLE</t>
  </si>
  <si>
    <t>BIP008822</t>
  </si>
  <si>
    <t>VIAL DE 1.8 ML   THERMO</t>
  </si>
  <si>
    <t>BIP006112</t>
  </si>
  <si>
    <t>DEDALES DE EXTRACCION 33 MM X 80 MM   FOSS</t>
  </si>
  <si>
    <t>BIP006546</t>
  </si>
  <si>
    <t>FRASCO LAVADOR CAP 500 ML  THERMO</t>
  </si>
  <si>
    <t>BIP006524</t>
  </si>
  <si>
    <t>FRASCO CULTIVO CELULAR DE 50 ML   FALCON</t>
  </si>
  <si>
    <t>BIP006606</t>
  </si>
  <si>
    <t>GARRAFON PP CON LLAVE 10 L  BRAND</t>
  </si>
  <si>
    <t>BIP006682</t>
  </si>
  <si>
    <t>GRADILLA DE 3 NIVELES COLOR SURTIDO  HEATHROW</t>
  </si>
  <si>
    <t>BIP006694</t>
  </si>
  <si>
    <t>GRADILLA PARA MICROTUBO PP BLANCA   BRAND</t>
  </si>
  <si>
    <t>BIP007043</t>
  </si>
  <si>
    <t>LIBRETA PAPEL ARROZ 100 HOJAS  CITOTEST</t>
  </si>
  <si>
    <t>BIP007493</t>
  </si>
  <si>
    <t>PAPEL KIMWIPES (PQTE X 280 UND)  KIMBERLY</t>
  </si>
  <si>
    <t>BIP007495</t>
  </si>
  <si>
    <t>PAPEL PARAFILM (RLL X 150 FT)  BEMIS</t>
  </si>
  <si>
    <t>BIP007666</t>
  </si>
  <si>
    <t>PIPETA PASTEUR 3 ML   BRAND</t>
  </si>
  <si>
    <t>BIP007931</t>
  </si>
  <si>
    <t>PUNTA  2 - 200 UL  BRAND</t>
  </si>
  <si>
    <t>BIP008013</t>
  </si>
  <si>
    <t>PUNTA 200 UL AMARILLA   USA</t>
  </si>
  <si>
    <t>BIP007983</t>
  </si>
  <si>
    <t>PUNTA DE 0.1-10 UL USA</t>
  </si>
  <si>
    <t>BIP007293</t>
  </si>
  <si>
    <t>MICROTUBO PCR STRIP 0.2 ML   USA</t>
  </si>
  <si>
    <t>BIP008645</t>
  </si>
  <si>
    <t>TUBO CENTRIFUGA 50 ML   FALCON</t>
  </si>
  <si>
    <t>BIP008649</t>
  </si>
  <si>
    <t>TUBO CENTRIFUGA 50 ML   USA</t>
  </si>
  <si>
    <t>BIP008641</t>
  </si>
  <si>
    <t>TUBO CENTRIFUGA 50 ML   BRAND</t>
  </si>
  <si>
    <t>BIP008804</t>
  </si>
  <si>
    <t>VIAL 1.8 ML   NEST</t>
  </si>
  <si>
    <t>BIP005467</t>
  </si>
  <si>
    <t>ASA BACTERIOLOGICA PLAST 10 UL   CITOTEST</t>
  </si>
  <si>
    <t>BIP005464</t>
  </si>
  <si>
    <t>ASA BACTERIOLOGICA METALICA RECTA   NACIONAL</t>
  </si>
  <si>
    <t>BIP005601</t>
  </si>
  <si>
    <t>BOLSA AUTOCLAVABLE 20 CM X 30 CM   BRAND</t>
  </si>
  <si>
    <t>BIP000542</t>
  </si>
  <si>
    <t>BOLSA DE CIERRE 25 CM X 29 CM (PQTE X 100 UND)  NACIONAL</t>
  </si>
  <si>
    <t>BIP000528</t>
  </si>
  <si>
    <t>BOLSA DE CIERRE 14 CM X 15 CM (PQTE X 100 UND)  NACIONAL</t>
  </si>
  <si>
    <t>BIP000540</t>
  </si>
  <si>
    <t>BOLSA DE CIERRE 23 CM X 30 CM (PQTE X 100 UND)  NACIONAL</t>
  </si>
  <si>
    <t>BIP000515</t>
  </si>
  <si>
    <t>BOLSA BLANCA 26 CM X 63 CM (RLL X 250 M)  NACIONAL</t>
  </si>
  <si>
    <t>BIP000516</t>
  </si>
  <si>
    <t>BOLSA BLANCA 30 CM X 49 CM (RLL X 250 M)  NACIONAL</t>
  </si>
  <si>
    <t>BIP000418</t>
  </si>
  <si>
    <t>BATA DESECHABLE AZUL (PQTE X 10 UND)  NACIONAL</t>
  </si>
  <si>
    <t>BIP001877</t>
  </si>
  <si>
    <t>GORRO PLEGADO (CJA X 100 UND)  ZUBIOLA</t>
  </si>
  <si>
    <t>BIP001874</t>
  </si>
  <si>
    <t>GORRO DESECHABLE (PQTE X 100 UND) VITALMEDIC</t>
  </si>
  <si>
    <t>BIP003105</t>
  </si>
  <si>
    <t>POLAINA DESECHABLE SENCILLA AZUL (BLS X 100 UND)  ALFA</t>
  </si>
  <si>
    <t>BIP003668</t>
  </si>
  <si>
    <t>TAPABOCAS DESECHABLES (CJA X 50 UND)  RYMCO</t>
  </si>
  <si>
    <t>BIP006291</t>
  </si>
  <si>
    <t>ESPATULA EN SILICONA DE 25 CM  NACIONAL</t>
  </si>
  <si>
    <t>BIP002459</t>
  </si>
  <si>
    <t>LIMPIADOR DE POLVO  DUSTER</t>
  </si>
  <si>
    <t>BIP000208</t>
  </si>
  <si>
    <t>ALGODON ODONTOLOGICO (PQTE X 500 UND)</t>
  </si>
  <si>
    <t>BIP002292</t>
  </si>
  <si>
    <t>JABON LIQUIDO PARA MANOS (GAL X 3 L)</t>
  </si>
  <si>
    <t>BIP001266</t>
  </si>
  <si>
    <t>CINTA DE ENMASCARAR (RLL 24 MM X 40 M)  TESA</t>
  </si>
  <si>
    <t>BIP001268</t>
  </si>
  <si>
    <t>CINTA DE ENMASCARAR (RLL 36 MM X 40 M)  TESA</t>
  </si>
  <si>
    <t>BIP001478</t>
  </si>
  <si>
    <t>CUCHILLA BISTURI No 10 (CJA X 100 UND)  PARAMOUNT</t>
  </si>
  <si>
    <t>BIP001479</t>
  </si>
  <si>
    <t>CUCHILLA BISTURI No 11 (CJA X 100 UND)  PARAMOUNT</t>
  </si>
  <si>
    <t>BIP001480</t>
  </si>
  <si>
    <t>CUCHILLA BISTURI No 20 (CJA X 100 UND)  PARAMOUNT</t>
  </si>
  <si>
    <t>BIP008920</t>
  </si>
  <si>
    <t>CUCHILLA PARA BISTURI No 22  PARAMOUNT</t>
  </si>
  <si>
    <t>BIP004395</t>
  </si>
  <si>
    <t>MARCADOR PERMANENTE PUNTA ULTRA FINA ROJO  SHARPIE</t>
  </si>
  <si>
    <t>BIP004396</t>
  </si>
  <si>
    <t>MARCADOR PERMANENTE PUNTA ULTRA FINA VERDE  SHARPIE</t>
  </si>
  <si>
    <t>BIP002861</t>
  </si>
  <si>
    <t>PAPEL ALUMINIO (RLL X 100 M)  DOMINGO</t>
  </si>
  <si>
    <t>BIP002894</t>
  </si>
  <si>
    <t>PAPEL KRAFT 90 G (RLL 24 PULG X 8 KG)</t>
  </si>
  <si>
    <t>BIP002899</t>
  </si>
  <si>
    <t>PAPEL VINIPEL (RLL 200 M X 30 CM)</t>
  </si>
  <si>
    <t>BIP002981</t>
  </si>
  <si>
    <t>PINCEL No 0</t>
  </si>
  <si>
    <t>BIP005433</t>
  </si>
  <si>
    <t>AMONIO CUATERNARIO - ECOLAB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</si>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</sst>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4" fontId="2" fillId="0" borderId="2" xfId="0" applyNumberFormat="1" applyFont="1" applyBorder="1" applyAlignment="1">
      <alignment vertical="center" wrapText="1"/>
    </xf>
    <xf numFmtId="164" fontId="2" fillId="0" borderId="2" xfId="1" applyNumberFormat="1" applyFont="1" applyBorder="1" applyAlignment="1">
      <alignment vertical="center" wrapText="1"/>
    </xf>
    <xf numFmtId="164" fontId="2" fillId="0" borderId="4" xfId="1" applyNumberFormat="1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14" fontId="0" fillId="0" borderId="8" xfId="0" applyNumberForma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4" fontId="0" fillId="0" borderId="8" xfId="0" applyNumberForma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14" fontId="2" fillId="0" borderId="11" xfId="0" applyNumberFormat="1" applyFont="1" applyBorder="1" applyAlignment="1">
      <alignment vertical="center" wrapText="1"/>
    </xf>
    <xf numFmtId="164" fontId="2" fillId="0" borderId="11" xfId="1" applyNumberFormat="1" applyFont="1" applyBorder="1" applyAlignment="1">
      <alignment vertical="center" wrapText="1"/>
    </xf>
    <xf numFmtId="164" fontId="2" fillId="0" borderId="12" xfId="1" applyNumberFormat="1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14" fontId="0" fillId="0" borderId="0" xfId="0" applyNumberFormat="1" applyAlignment="1">
      <alignment wrapText="1"/>
    </xf>
    <xf numFmtId="0" fontId="0" fillId="0" borderId="3" xfId="0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0" fillId="0" borderId="14" xfId="0" applyFont="1" applyFill="1" applyBorder="1" applyAlignment="1">
      <alignment wrapText="1"/>
    </xf>
    <xf numFmtId="0" fontId="0" fillId="0" borderId="15" xfId="0" applyFont="1" applyFill="1" applyBorder="1" applyAlignment="1">
      <alignment wrapText="1"/>
    </xf>
    <xf numFmtId="0" fontId="0" fillId="0" borderId="15" xfId="0" applyBorder="1" applyAlignment="1">
      <alignment wrapText="1"/>
    </xf>
    <xf numFmtId="14" fontId="0" fillId="0" borderId="15" xfId="0" applyNumberFormat="1" applyBorder="1" applyAlignment="1">
      <alignment wrapText="1"/>
    </xf>
    <xf numFmtId="0" fontId="0" fillId="0" borderId="2" xfId="0" applyFill="1" applyBorder="1" applyAlignment="1">
      <alignment wrapText="1"/>
    </xf>
    <xf numFmtId="14" fontId="0" fillId="0" borderId="0" xfId="0" applyNumberFormat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14" fontId="0" fillId="0" borderId="15" xfId="0" applyNumberFormat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14" fontId="0" fillId="0" borderId="2" xfId="0" applyNumberFormat="1" applyFont="1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14" fontId="0" fillId="0" borderId="15" xfId="0" applyNumberFormat="1" applyFont="1" applyFill="1" applyBorder="1" applyAlignment="1">
      <alignment vertical="center" wrapText="1"/>
    </xf>
    <xf numFmtId="14" fontId="0" fillId="0" borderId="2" xfId="0" applyNumberFormat="1" applyFill="1" applyBorder="1" applyAlignment="1">
      <alignment vertical="center" wrapText="1"/>
    </xf>
    <xf numFmtId="0" fontId="0" fillId="0" borderId="15" xfId="0" applyFill="1" applyBorder="1" applyAlignment="1">
      <alignment wrapText="1"/>
    </xf>
    <xf numFmtId="0" fontId="0" fillId="0" borderId="15" xfId="0" applyFill="1" applyBorder="1" applyAlignment="1">
      <alignment vertical="center" wrapText="1"/>
    </xf>
    <xf numFmtId="0" fontId="0" fillId="0" borderId="1" xfId="0" applyFont="1" applyBorder="1"/>
    <xf numFmtId="0" fontId="0" fillId="0" borderId="10" xfId="0" applyBorder="1" applyAlignment="1">
      <alignment vertical="center" wrapText="1"/>
    </xf>
    <xf numFmtId="14" fontId="0" fillId="0" borderId="11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7" xfId="0" applyBorder="1" applyAlignment="1">
      <alignment wrapText="1"/>
    </xf>
    <xf numFmtId="0" fontId="0" fillId="0" borderId="13" xfId="0" applyBorder="1" applyAlignment="1">
      <alignment wrapText="1"/>
    </xf>
    <xf numFmtId="14" fontId="0" fillId="0" borderId="13" xfId="0" applyNumberFormat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3" xfId="0" applyFill="1" applyBorder="1" applyAlignment="1">
      <alignment wrapText="1"/>
    </xf>
    <xf numFmtId="14" fontId="0" fillId="2" borderId="3" xfId="0" applyNumberFormat="1" applyFill="1" applyBorder="1" applyAlignment="1">
      <alignment wrapText="1"/>
    </xf>
    <xf numFmtId="14" fontId="0" fillId="0" borderId="0" xfId="0" applyNumberFormat="1"/>
    <xf numFmtId="0" fontId="0" fillId="0" borderId="18" xfId="0" applyFont="1" applyBorder="1"/>
    <xf numFmtId="0" fontId="0" fillId="0" borderId="19" xfId="0" applyBorder="1" applyAlignment="1">
      <alignment vertical="center" wrapText="1"/>
    </xf>
    <xf numFmtId="0" fontId="0" fillId="0" borderId="3" xfId="0" applyBorder="1"/>
    <xf numFmtId="14" fontId="0" fillId="0" borderId="3" xfId="0" applyNumberForma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20" xfId="0" applyBorder="1" applyAlignment="1">
      <alignment vertical="center" wrapText="1"/>
    </xf>
    <xf numFmtId="0" fontId="0" fillId="0" borderId="14" xfId="0" applyBorder="1"/>
    <xf numFmtId="0" fontId="0" fillId="0" borderId="15" xfId="0" applyBorder="1"/>
    <xf numFmtId="14" fontId="0" fillId="0" borderId="15" xfId="0" applyNumberFormat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4" fontId="0" fillId="0" borderId="11" xfId="0" applyNumberFormat="1" applyBorder="1" applyAlignment="1">
      <alignment wrapText="1"/>
    </xf>
    <xf numFmtId="0" fontId="0" fillId="0" borderId="5" xfId="0" applyFill="1" applyBorder="1" applyAlignment="1">
      <alignment vertical="center" wrapText="1"/>
    </xf>
    <xf numFmtId="14" fontId="0" fillId="0" borderId="3" xfId="0" applyNumberFormat="1" applyFill="1" applyBorder="1" applyAlignment="1">
      <alignment vertical="center" wrapText="1"/>
    </xf>
    <xf numFmtId="0" fontId="0" fillId="0" borderId="21" xfId="0" applyBorder="1"/>
    <xf numFmtId="0" fontId="0" fillId="0" borderId="20" xfId="0" applyBorder="1"/>
    <xf numFmtId="14" fontId="0" fillId="0" borderId="20" xfId="0" applyNumberFormat="1" applyBorder="1"/>
    <xf numFmtId="4" fontId="2" fillId="0" borderId="2" xfId="1" applyNumberFormat="1" applyFont="1" applyBorder="1" applyAlignment="1">
      <alignment vertical="center" wrapText="1"/>
    </xf>
    <xf numFmtId="4" fontId="2" fillId="0" borderId="4" xfId="1" applyNumberFormat="1" applyFont="1" applyBorder="1" applyAlignment="1">
      <alignment vertical="center" wrapText="1"/>
    </xf>
    <xf numFmtId="4" fontId="0" fillId="0" borderId="3" xfId="1" applyNumberFormat="1" applyFont="1" applyBorder="1" applyAlignment="1">
      <alignment vertical="center" wrapText="1"/>
    </xf>
    <xf numFmtId="4" fontId="0" fillId="0" borderId="8" xfId="1" applyNumberFormat="1" applyFont="1" applyBorder="1" applyAlignment="1">
      <alignment vertical="center" wrapText="1"/>
    </xf>
    <xf numFmtId="4" fontId="0" fillId="0" borderId="20" xfId="1" applyNumberFormat="1" applyFont="1" applyBorder="1" applyAlignment="1">
      <alignment vertical="center" wrapText="1"/>
    </xf>
    <xf numFmtId="4" fontId="0" fillId="0" borderId="2" xfId="0" applyNumberFormat="1" applyBorder="1" applyAlignment="1">
      <alignment wrapText="1"/>
    </xf>
    <xf numFmtId="4" fontId="0" fillId="0" borderId="22" xfId="0" applyNumberFormat="1" applyBorder="1" applyAlignment="1">
      <alignment wrapText="1"/>
    </xf>
    <xf numFmtId="4" fontId="0" fillId="0" borderId="3" xfId="0" applyNumberFormat="1" applyBorder="1" applyAlignment="1">
      <alignment wrapText="1"/>
    </xf>
    <xf numFmtId="4" fontId="0" fillId="0" borderId="6" xfId="0" applyNumberFormat="1" applyBorder="1" applyAlignment="1">
      <alignment wrapText="1"/>
    </xf>
    <xf numFmtId="4" fontId="0" fillId="0" borderId="18" xfId="0" applyNumberFormat="1" applyFont="1" applyBorder="1"/>
    <xf numFmtId="4" fontId="0" fillId="0" borderId="20" xfId="0" applyNumberFormat="1" applyBorder="1" applyAlignment="1">
      <alignment vertical="center" wrapText="1"/>
    </xf>
    <xf numFmtId="4" fontId="0" fillId="0" borderId="22" xfId="0" applyNumberFormat="1" applyBorder="1" applyAlignment="1">
      <alignment vertical="center" wrapText="1"/>
    </xf>
    <xf numFmtId="4" fontId="0" fillId="0" borderId="3" xfId="0" applyNumberFormat="1" applyBorder="1" applyAlignment="1">
      <alignment vertical="center" wrapText="1"/>
    </xf>
    <xf numFmtId="4" fontId="0" fillId="0" borderId="6" xfId="0" applyNumberFormat="1" applyBorder="1" applyAlignment="1">
      <alignment vertical="center" wrapText="1"/>
    </xf>
    <xf numFmtId="4" fontId="0" fillId="0" borderId="4" xfId="0" applyNumberFormat="1" applyBorder="1" applyAlignment="1">
      <alignment wrapText="1"/>
    </xf>
    <xf numFmtId="4" fontId="0" fillId="0" borderId="15" xfId="0" applyNumberFormat="1" applyBorder="1" applyAlignment="1">
      <alignment wrapText="1"/>
    </xf>
    <xf numFmtId="4" fontId="0" fillId="0" borderId="16" xfId="0" applyNumberFormat="1" applyBorder="1" applyAlignment="1">
      <alignment wrapText="1"/>
    </xf>
    <xf numFmtId="4" fontId="0" fillId="0" borderId="8" xfId="0" applyNumberFormat="1" applyBorder="1" applyAlignment="1">
      <alignment wrapText="1"/>
    </xf>
    <xf numFmtId="4" fontId="0" fillId="0" borderId="9" xfId="0" applyNumberFormat="1" applyBorder="1" applyAlignment="1">
      <alignment wrapText="1"/>
    </xf>
    <xf numFmtId="4" fontId="0" fillId="0" borderId="2" xfId="0" applyNumberFormat="1" applyBorder="1" applyAlignment="1">
      <alignment vertical="center" wrapText="1"/>
    </xf>
    <xf numFmtId="4" fontId="0" fillId="0" borderId="4" xfId="0" applyNumberFormat="1" applyBorder="1" applyAlignment="1">
      <alignment vertical="center" wrapText="1"/>
    </xf>
    <xf numFmtId="4" fontId="0" fillId="0" borderId="15" xfId="0" applyNumberFormat="1" applyBorder="1" applyAlignment="1">
      <alignment vertical="center" wrapText="1"/>
    </xf>
    <xf numFmtId="4" fontId="0" fillId="0" borderId="16" xfId="0" applyNumberFormat="1" applyBorder="1" applyAlignment="1">
      <alignment vertical="center" wrapText="1"/>
    </xf>
    <xf numFmtId="4" fontId="0" fillId="0" borderId="0" xfId="0" applyNumberFormat="1" applyAlignment="1">
      <alignment wrapText="1"/>
    </xf>
    <xf numFmtId="4" fontId="2" fillId="0" borderId="13" xfId="1" applyNumberFormat="1" applyFont="1" applyBorder="1" applyAlignment="1">
      <alignment vertical="center" wrapText="1"/>
    </xf>
    <xf numFmtId="4" fontId="0" fillId="0" borderId="0" xfId="0" applyNumberFormat="1" applyAlignment="1">
      <alignment vertical="center" wrapText="1"/>
    </xf>
    <xf numFmtId="39" fontId="0" fillId="0" borderId="3" xfId="0" applyNumberFormat="1" applyBorder="1" applyAlignment="1">
      <alignment vertical="center" wrapText="1"/>
    </xf>
    <xf numFmtId="4" fontId="0" fillId="0" borderId="11" xfId="0" applyNumberFormat="1" applyBorder="1" applyAlignment="1">
      <alignment wrapText="1"/>
    </xf>
    <xf numFmtId="0" fontId="0" fillId="0" borderId="23" xfId="0" applyFont="1" applyBorder="1"/>
    <xf numFmtId="4" fontId="2" fillId="0" borderId="11" xfId="1" applyNumberFormat="1" applyFont="1" applyBorder="1" applyAlignment="1">
      <alignment vertical="center" wrapText="1"/>
    </xf>
    <xf numFmtId="4" fontId="2" fillId="0" borderId="12" xfId="1" applyNumberFormat="1" applyFont="1" applyBorder="1" applyAlignment="1">
      <alignment vertical="center" wrapText="1"/>
    </xf>
    <xf numFmtId="4" fontId="0" fillId="0" borderId="20" xfId="0" applyNumberFormat="1" applyBorder="1" applyAlignment="1">
      <alignment wrapText="1"/>
    </xf>
    <xf numFmtId="4" fontId="0" fillId="0" borderId="8" xfId="0" applyNumberFormat="1" applyBorder="1" applyAlignment="1">
      <alignment vertical="center" wrapText="1"/>
    </xf>
    <xf numFmtId="4" fontId="0" fillId="0" borderId="9" xfId="0" applyNumberFormat="1" applyBorder="1" applyAlignment="1">
      <alignment vertical="center" wrapText="1"/>
    </xf>
    <xf numFmtId="4" fontId="0" fillId="0" borderId="12" xfId="0" applyNumberFormat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20" xfId="0" applyBorder="1" applyAlignment="1">
      <alignment wrapText="1"/>
    </xf>
    <xf numFmtId="14" fontId="0" fillId="0" borderId="20" xfId="0" applyNumberFormat="1" applyBorder="1" applyAlignment="1">
      <alignment wrapText="1"/>
    </xf>
    <xf numFmtId="4" fontId="0" fillId="0" borderId="19" xfId="0" applyNumberFormat="1" applyBorder="1" applyAlignment="1">
      <alignment wrapText="1"/>
    </xf>
    <xf numFmtId="4" fontId="0" fillId="0" borderId="24" xfId="0" applyNumberFormat="1" applyBorder="1" applyAlignment="1">
      <alignment wrapText="1"/>
    </xf>
    <xf numFmtId="4" fontId="0" fillId="0" borderId="25" xfId="0" applyNumberFormat="1" applyBorder="1" applyAlignment="1">
      <alignment wrapText="1"/>
    </xf>
    <xf numFmtId="4" fontId="0" fillId="0" borderId="26" xfId="0" applyNumberFormat="1" applyBorder="1" applyAlignment="1">
      <alignment wrapText="1"/>
    </xf>
    <xf numFmtId="4" fontId="0" fillId="0" borderId="11" xfId="0" applyNumberFormat="1" applyBorder="1" applyAlignment="1">
      <alignment vertical="center" wrapText="1"/>
    </xf>
    <xf numFmtId="4" fontId="0" fillId="0" borderId="12" xfId="0" applyNumberFormat="1" applyBorder="1" applyAlignment="1">
      <alignment vertical="center" wrapText="1"/>
    </xf>
    <xf numFmtId="0" fontId="0" fillId="0" borderId="21" xfId="0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M896"/>
  <sheetViews>
    <sheetView workbookViewId="0">
      <pane ySplit="1" topLeftCell="A2" activePane="bottomLeft" state="frozen"/>
      <selection pane="bottomLeft" activeCell="F592" sqref="F592"/>
    </sheetView>
  </sheetViews>
  <sheetFormatPr defaultRowHeight="15" x14ac:dyDescent="0.25"/>
  <cols>
    <col min="1" max="1" width="9.85546875" style="8" customWidth="1"/>
    <col min="2" max="2" width="66.42578125" style="8" customWidth="1"/>
    <col min="3" max="3" width="15.5703125" style="8" customWidth="1"/>
    <col min="4" max="4" width="11.5703125" style="8" customWidth="1"/>
    <col min="5" max="5" width="9" style="8" customWidth="1"/>
    <col min="6" max="6" width="18.28515625" style="8" bestFit="1" customWidth="1"/>
    <col min="7" max="7" width="18.28515625" style="8" customWidth="1"/>
    <col min="8" max="8" width="14.85546875" style="8" customWidth="1"/>
    <col min="9" max="9" width="10.7109375" style="30" customWidth="1"/>
    <col min="10" max="10" width="9.140625" style="8"/>
    <col min="11" max="11" width="11.5703125" style="110" customWidth="1"/>
    <col min="12" max="12" width="13.140625" style="110" customWidth="1"/>
    <col min="13" max="13" width="15.140625" style="110" customWidth="1"/>
    <col min="14" max="14" width="9.140625" style="8"/>
    <col min="15" max="15" width="11.5703125" style="8" bestFit="1" customWidth="1"/>
    <col min="16" max="16384" width="9.140625" style="8"/>
  </cols>
  <sheetData>
    <row r="1" spans="1:13" ht="30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24</v>
      </c>
      <c r="H1" s="4" t="s">
        <v>12</v>
      </c>
      <c r="I1" s="5" t="s">
        <v>6</v>
      </c>
      <c r="J1" s="4" t="s">
        <v>7</v>
      </c>
      <c r="K1" s="87" t="s">
        <v>8</v>
      </c>
      <c r="L1" s="87" t="s">
        <v>9</v>
      </c>
      <c r="M1" s="88" t="s">
        <v>10</v>
      </c>
    </row>
    <row r="2" spans="1:13" hidden="1" x14ac:dyDescent="0.25">
      <c r="A2" s="32" t="s">
        <v>11</v>
      </c>
      <c r="B2" s="33" t="s">
        <v>13</v>
      </c>
      <c r="C2" s="10"/>
      <c r="D2" s="10">
        <v>6</v>
      </c>
      <c r="E2" s="10">
        <v>0</v>
      </c>
      <c r="F2" s="10" t="s">
        <v>14</v>
      </c>
      <c r="G2" s="10"/>
      <c r="H2" s="10"/>
      <c r="I2" s="11">
        <v>43100</v>
      </c>
      <c r="J2" s="10">
        <f t="shared" ref="J2:J63" si="0">D2+E2</f>
        <v>6</v>
      </c>
      <c r="K2" s="89">
        <f>M2/J2</f>
        <v>14459</v>
      </c>
      <c r="L2" s="89"/>
      <c r="M2" s="89">
        <v>86754</v>
      </c>
    </row>
    <row r="3" spans="1:13" hidden="1" x14ac:dyDescent="0.25">
      <c r="A3" s="32" t="s">
        <v>11</v>
      </c>
      <c r="B3" s="33" t="s">
        <v>13</v>
      </c>
      <c r="C3" s="10"/>
      <c r="D3" s="10">
        <f t="shared" ref="D3:D9" si="1">J2</f>
        <v>6</v>
      </c>
      <c r="E3" s="10">
        <v>5</v>
      </c>
      <c r="F3" s="10" t="s">
        <v>15</v>
      </c>
      <c r="G3" s="10"/>
      <c r="H3" s="10"/>
      <c r="I3" s="11">
        <v>43248</v>
      </c>
      <c r="J3" s="10">
        <f t="shared" si="0"/>
        <v>11</v>
      </c>
      <c r="K3" s="89">
        <f t="shared" ref="K3:K9" si="2">IF(OR(F3="FPCO"),((M2+L3)/J3),K2)</f>
        <v>34553.545454545456</v>
      </c>
      <c r="L3" s="89">
        <v>293335</v>
      </c>
      <c r="M3" s="89">
        <f>M2+L3</f>
        <v>380089</v>
      </c>
    </row>
    <row r="4" spans="1:13" hidden="1" x14ac:dyDescent="0.25">
      <c r="A4" s="32" t="s">
        <v>11</v>
      </c>
      <c r="B4" s="33" t="s">
        <v>13</v>
      </c>
      <c r="C4" s="10"/>
      <c r="D4" s="10">
        <f t="shared" si="1"/>
        <v>11</v>
      </c>
      <c r="E4" s="10">
        <v>-5</v>
      </c>
      <c r="F4" s="10" t="s">
        <v>16</v>
      </c>
      <c r="G4" s="10"/>
      <c r="H4" s="10"/>
      <c r="I4" s="11">
        <v>43250</v>
      </c>
      <c r="J4" s="10">
        <f t="shared" si="0"/>
        <v>6</v>
      </c>
      <c r="K4" s="89">
        <f t="shared" si="2"/>
        <v>34553.545454545456</v>
      </c>
      <c r="L4" s="89"/>
      <c r="M4" s="89">
        <f t="shared" ref="M4:M8" si="3">J4*K4</f>
        <v>207321.27272727274</v>
      </c>
    </row>
    <row r="5" spans="1:13" hidden="1" x14ac:dyDescent="0.25">
      <c r="A5" s="32" t="s">
        <v>11</v>
      </c>
      <c r="B5" s="33" t="s">
        <v>13</v>
      </c>
      <c r="C5" s="10"/>
      <c r="D5" s="10">
        <f t="shared" si="1"/>
        <v>6</v>
      </c>
      <c r="E5" s="10">
        <v>-6</v>
      </c>
      <c r="F5" s="10" t="s">
        <v>16</v>
      </c>
      <c r="G5" s="10"/>
      <c r="H5" s="10"/>
      <c r="I5" s="11">
        <v>43462</v>
      </c>
      <c r="J5" s="10">
        <f t="shared" si="0"/>
        <v>0</v>
      </c>
      <c r="K5" s="89">
        <f t="shared" si="2"/>
        <v>34553.545454545456</v>
      </c>
      <c r="L5" s="89"/>
      <c r="M5" s="89">
        <f t="shared" si="3"/>
        <v>0</v>
      </c>
    </row>
    <row r="6" spans="1:13" hidden="1" x14ac:dyDescent="0.25">
      <c r="A6" s="32" t="s">
        <v>11</v>
      </c>
      <c r="B6" s="33" t="s">
        <v>13</v>
      </c>
      <c r="C6" s="10"/>
      <c r="D6" s="10">
        <f t="shared" si="1"/>
        <v>0</v>
      </c>
      <c r="E6" s="10">
        <v>10</v>
      </c>
      <c r="F6" s="10" t="s">
        <v>15</v>
      </c>
      <c r="G6" s="10"/>
      <c r="H6" s="10"/>
      <c r="I6" s="11">
        <v>43700</v>
      </c>
      <c r="J6" s="10">
        <f t="shared" si="0"/>
        <v>10</v>
      </c>
      <c r="K6" s="89">
        <f t="shared" si="2"/>
        <v>56290</v>
      </c>
      <c r="L6" s="89">
        <v>562900</v>
      </c>
      <c r="M6" s="89">
        <f t="shared" si="3"/>
        <v>562900</v>
      </c>
    </row>
    <row r="7" spans="1:13" hidden="1" x14ac:dyDescent="0.25">
      <c r="A7" s="32" t="s">
        <v>11</v>
      </c>
      <c r="B7" s="33" t="s">
        <v>13</v>
      </c>
      <c r="C7" s="10"/>
      <c r="D7" s="10">
        <f t="shared" si="1"/>
        <v>10</v>
      </c>
      <c r="E7" s="10">
        <v>-10</v>
      </c>
      <c r="F7" s="10" t="s">
        <v>17</v>
      </c>
      <c r="G7" s="10"/>
      <c r="H7" s="10" t="s">
        <v>18</v>
      </c>
      <c r="I7" s="11">
        <v>43700</v>
      </c>
      <c r="J7" s="10">
        <f t="shared" si="0"/>
        <v>0</v>
      </c>
      <c r="K7" s="89">
        <f t="shared" si="2"/>
        <v>56290</v>
      </c>
      <c r="L7" s="89"/>
      <c r="M7" s="89">
        <f>J7*K7</f>
        <v>0</v>
      </c>
    </row>
    <row r="8" spans="1:13" hidden="1" x14ac:dyDescent="0.25">
      <c r="A8" s="32" t="s">
        <v>11</v>
      </c>
      <c r="B8" s="33" t="s">
        <v>13</v>
      </c>
      <c r="C8" s="10"/>
      <c r="D8" s="10">
        <f t="shared" si="1"/>
        <v>0</v>
      </c>
      <c r="E8" s="10">
        <v>20</v>
      </c>
      <c r="F8" s="10" t="s">
        <v>15</v>
      </c>
      <c r="G8" s="10"/>
      <c r="H8" s="10"/>
      <c r="I8" s="11">
        <v>43853</v>
      </c>
      <c r="J8" s="10">
        <f t="shared" si="0"/>
        <v>20</v>
      </c>
      <c r="K8" s="89">
        <f t="shared" si="2"/>
        <v>56289.05</v>
      </c>
      <c r="L8" s="89">
        <v>1125781</v>
      </c>
      <c r="M8" s="89">
        <f t="shared" si="3"/>
        <v>1125781</v>
      </c>
    </row>
    <row r="9" spans="1:13" ht="15.75" hidden="1" thickBot="1" x14ac:dyDescent="0.3">
      <c r="A9" s="34" t="s">
        <v>11</v>
      </c>
      <c r="B9" s="35" t="s">
        <v>13</v>
      </c>
      <c r="C9" s="36"/>
      <c r="D9" s="36">
        <f t="shared" si="1"/>
        <v>20</v>
      </c>
      <c r="E9" s="36">
        <v>-20</v>
      </c>
      <c r="F9" s="36" t="s">
        <v>17</v>
      </c>
      <c r="G9" s="36"/>
      <c r="H9" s="36" t="s">
        <v>18</v>
      </c>
      <c r="I9" s="37">
        <v>43854</v>
      </c>
      <c r="J9" s="36">
        <f t="shared" si="0"/>
        <v>0</v>
      </c>
      <c r="K9" s="90">
        <f t="shared" si="2"/>
        <v>56289.05</v>
      </c>
      <c r="L9" s="89"/>
      <c r="M9" s="90">
        <f>J9*K9</f>
        <v>0</v>
      </c>
    </row>
    <row r="10" spans="1:13" hidden="1" x14ac:dyDescent="0.25">
      <c r="A10" s="27" t="s">
        <v>30</v>
      </c>
      <c r="B10" s="28" t="s">
        <v>31</v>
      </c>
      <c r="C10" s="28" t="s">
        <v>29</v>
      </c>
      <c r="D10" s="28">
        <v>8</v>
      </c>
      <c r="E10" s="38">
        <v>0</v>
      </c>
      <c r="F10" s="38" t="s">
        <v>14</v>
      </c>
      <c r="G10" s="38"/>
      <c r="H10" s="28"/>
      <c r="I10" s="29">
        <v>43100</v>
      </c>
      <c r="J10" s="38">
        <f t="shared" si="0"/>
        <v>8</v>
      </c>
      <c r="K10" s="91">
        <f>M10/J10</f>
        <v>5900</v>
      </c>
      <c r="L10" s="92"/>
      <c r="M10" s="93">
        <v>47200</v>
      </c>
    </row>
    <row r="11" spans="1:13" hidden="1" x14ac:dyDescent="0.25">
      <c r="A11" s="9" t="s">
        <v>30</v>
      </c>
      <c r="B11" s="10" t="s">
        <v>31</v>
      </c>
      <c r="C11" s="10" t="s">
        <v>29</v>
      </c>
      <c r="D11" s="10">
        <f t="shared" ref="D11:D52" si="4">J10</f>
        <v>8</v>
      </c>
      <c r="E11" s="10">
        <v>-1</v>
      </c>
      <c r="F11" s="10" t="s">
        <v>16</v>
      </c>
      <c r="G11" s="10"/>
      <c r="H11" s="10"/>
      <c r="I11" s="11">
        <v>43228</v>
      </c>
      <c r="J11" s="31">
        <f t="shared" si="0"/>
        <v>7</v>
      </c>
      <c r="K11" s="89">
        <f>IF(OR(F11="FPCO"),((M10+L11)/J11),K10)</f>
        <v>5900</v>
      </c>
      <c r="L11" s="94"/>
      <c r="M11" s="95">
        <f>J11*K11</f>
        <v>41300</v>
      </c>
    </row>
    <row r="12" spans="1:13" hidden="1" x14ac:dyDescent="0.25">
      <c r="A12" s="9" t="s">
        <v>30</v>
      </c>
      <c r="B12" s="10" t="s">
        <v>31</v>
      </c>
      <c r="C12" s="10" t="s">
        <v>29</v>
      </c>
      <c r="D12" s="10">
        <f t="shared" si="4"/>
        <v>7</v>
      </c>
      <c r="E12" s="10">
        <v>30</v>
      </c>
      <c r="F12" s="10" t="s">
        <v>17</v>
      </c>
      <c r="G12" s="10" t="s">
        <v>18</v>
      </c>
      <c r="H12" s="10"/>
      <c r="I12" s="11">
        <v>43230</v>
      </c>
      <c r="J12" s="31">
        <f t="shared" si="0"/>
        <v>37</v>
      </c>
      <c r="K12" s="89">
        <f>((M11+L12)/J12)</f>
        <v>28552.174626082397</v>
      </c>
      <c r="L12" s="89">
        <f>E12*CATHEDRAL!K39</f>
        <v>1015130.4611650485</v>
      </c>
      <c r="M12" s="89">
        <f>J12*K12</f>
        <v>1056430.4611650486</v>
      </c>
    </row>
    <row r="13" spans="1:13" x14ac:dyDescent="0.25">
      <c r="A13" s="60" t="s">
        <v>30</v>
      </c>
      <c r="B13" s="61" t="s">
        <v>31</v>
      </c>
      <c r="C13" s="61" t="s">
        <v>29</v>
      </c>
      <c r="D13" s="61">
        <f t="shared" si="4"/>
        <v>37</v>
      </c>
      <c r="E13" s="61">
        <v>-30</v>
      </c>
      <c r="F13" s="61" t="s">
        <v>35</v>
      </c>
      <c r="G13" s="61"/>
      <c r="H13" s="61"/>
      <c r="I13" s="62">
        <v>43231</v>
      </c>
      <c r="J13" s="61">
        <f t="shared" si="0"/>
        <v>7</v>
      </c>
      <c r="K13" s="89">
        <f>IF(OR(F13="FPCO"),((M12+L13)/J13),K12)</f>
        <v>28552.174626082397</v>
      </c>
      <c r="L13" s="89"/>
      <c r="M13" s="89">
        <f t="shared" ref="M13:M62" si="5">J13*K13</f>
        <v>199865.22238257679</v>
      </c>
    </row>
    <row r="14" spans="1:13" hidden="1" x14ac:dyDescent="0.25">
      <c r="A14" s="9" t="s">
        <v>30</v>
      </c>
      <c r="B14" s="10" t="s">
        <v>31</v>
      </c>
      <c r="C14" s="10" t="s">
        <v>29</v>
      </c>
      <c r="D14" s="10">
        <f t="shared" si="4"/>
        <v>7</v>
      </c>
      <c r="E14" s="10">
        <v>-2</v>
      </c>
      <c r="F14" s="10" t="s">
        <v>16</v>
      </c>
      <c r="G14" s="10"/>
      <c r="H14" s="10"/>
      <c r="I14" s="11">
        <v>43315</v>
      </c>
      <c r="J14" s="31">
        <f t="shared" si="0"/>
        <v>5</v>
      </c>
      <c r="K14" s="89">
        <f t="shared" ref="K14:K62" si="6">IF(OR(F14="FPCO"),((M13+L14)/J14),K13)</f>
        <v>28552.174626082397</v>
      </c>
      <c r="L14" s="89"/>
      <c r="M14" s="89">
        <f t="shared" si="5"/>
        <v>142760.87313041199</v>
      </c>
    </row>
    <row r="15" spans="1:13" hidden="1" x14ac:dyDescent="0.25">
      <c r="A15" s="9" t="s">
        <v>30</v>
      </c>
      <c r="B15" s="10" t="s">
        <v>31</v>
      </c>
      <c r="C15" s="10" t="s">
        <v>29</v>
      </c>
      <c r="D15" s="10">
        <f t="shared" si="4"/>
        <v>5</v>
      </c>
      <c r="E15" s="10">
        <v>24</v>
      </c>
      <c r="F15" s="10" t="s">
        <v>15</v>
      </c>
      <c r="G15" s="10"/>
      <c r="H15" s="10"/>
      <c r="I15" s="11">
        <v>43320</v>
      </c>
      <c r="J15" s="31">
        <f t="shared" si="0"/>
        <v>29</v>
      </c>
      <c r="K15" s="89">
        <f t="shared" si="6"/>
        <v>12991.754245876275</v>
      </c>
      <c r="L15" s="89">
        <v>234000</v>
      </c>
      <c r="M15" s="89">
        <f t="shared" si="5"/>
        <v>376760.87313041196</v>
      </c>
    </row>
    <row r="16" spans="1:13" x14ac:dyDescent="0.25">
      <c r="A16" s="9" t="s">
        <v>30</v>
      </c>
      <c r="B16" s="10" t="s">
        <v>31</v>
      </c>
      <c r="C16" s="10" t="s">
        <v>29</v>
      </c>
      <c r="D16" s="10">
        <f t="shared" si="4"/>
        <v>29</v>
      </c>
      <c r="E16" s="10">
        <v>-24</v>
      </c>
      <c r="F16" s="10" t="s">
        <v>35</v>
      </c>
      <c r="G16" s="10"/>
      <c r="H16" s="10"/>
      <c r="I16" s="11">
        <v>43410</v>
      </c>
      <c r="J16" s="31">
        <f t="shared" si="0"/>
        <v>5</v>
      </c>
      <c r="K16" s="89">
        <f t="shared" si="6"/>
        <v>12991.754245876275</v>
      </c>
      <c r="L16" s="89"/>
      <c r="M16" s="89">
        <f t="shared" si="5"/>
        <v>64958.771229381375</v>
      </c>
    </row>
    <row r="17" spans="1:13" hidden="1" x14ac:dyDescent="0.25">
      <c r="A17" s="9" t="s">
        <v>30</v>
      </c>
      <c r="B17" s="10" t="s">
        <v>31</v>
      </c>
      <c r="C17" s="10" t="s">
        <v>29</v>
      </c>
      <c r="D17" s="10">
        <f t="shared" si="4"/>
        <v>5</v>
      </c>
      <c r="E17" s="10">
        <v>-5</v>
      </c>
      <c r="F17" s="10" t="s">
        <v>16</v>
      </c>
      <c r="G17" s="10"/>
      <c r="H17" s="10"/>
      <c r="I17" s="11">
        <v>43424</v>
      </c>
      <c r="J17" s="31">
        <f t="shared" si="0"/>
        <v>0</v>
      </c>
      <c r="K17" s="89">
        <f t="shared" si="6"/>
        <v>12991.754245876275</v>
      </c>
      <c r="L17" s="89"/>
      <c r="M17" s="89">
        <f t="shared" si="5"/>
        <v>0</v>
      </c>
    </row>
    <row r="18" spans="1:13" hidden="1" x14ac:dyDescent="0.25">
      <c r="A18" s="9" t="s">
        <v>30</v>
      </c>
      <c r="B18" s="10" t="s">
        <v>31</v>
      </c>
      <c r="C18" s="10" t="s">
        <v>29</v>
      </c>
      <c r="D18" s="10">
        <f t="shared" si="4"/>
        <v>0</v>
      </c>
      <c r="E18" s="10">
        <v>2</v>
      </c>
      <c r="F18" s="10" t="s">
        <v>15</v>
      </c>
      <c r="G18" s="10"/>
      <c r="H18" s="10"/>
      <c r="I18" s="11">
        <v>43425</v>
      </c>
      <c r="J18" s="31">
        <f t="shared" si="0"/>
        <v>2</v>
      </c>
      <c r="K18" s="89">
        <f t="shared" si="6"/>
        <v>6129</v>
      </c>
      <c r="L18" s="89">
        <v>12258</v>
      </c>
      <c r="M18" s="89">
        <f t="shared" si="5"/>
        <v>12258</v>
      </c>
    </row>
    <row r="19" spans="1:13" hidden="1" x14ac:dyDescent="0.25">
      <c r="A19" s="9" t="s">
        <v>30</v>
      </c>
      <c r="B19" s="10" t="s">
        <v>31</v>
      </c>
      <c r="C19" s="10" t="s">
        <v>29</v>
      </c>
      <c r="D19" s="10">
        <f t="shared" si="4"/>
        <v>2</v>
      </c>
      <c r="E19" s="10">
        <v>-2</v>
      </c>
      <c r="F19" s="10" t="s">
        <v>17</v>
      </c>
      <c r="G19" s="10"/>
      <c r="H19" s="10" t="s">
        <v>18</v>
      </c>
      <c r="I19" s="11">
        <v>43425</v>
      </c>
      <c r="J19" s="31">
        <f t="shared" si="0"/>
        <v>0</v>
      </c>
      <c r="K19" s="89">
        <f t="shared" si="6"/>
        <v>6129</v>
      </c>
      <c r="L19" s="89"/>
      <c r="M19" s="89">
        <f>J19*K19</f>
        <v>0</v>
      </c>
    </row>
    <row r="20" spans="1:13" hidden="1" x14ac:dyDescent="0.25">
      <c r="A20" s="9" t="s">
        <v>30</v>
      </c>
      <c r="B20" s="10" t="s">
        <v>31</v>
      </c>
      <c r="C20" s="10" t="s">
        <v>29</v>
      </c>
      <c r="D20" s="10">
        <f t="shared" si="4"/>
        <v>0</v>
      </c>
      <c r="E20" s="10">
        <v>20</v>
      </c>
      <c r="F20" s="10" t="s">
        <v>15</v>
      </c>
      <c r="G20" s="10"/>
      <c r="H20" s="10"/>
      <c r="I20" s="11">
        <v>43432</v>
      </c>
      <c r="J20" s="31">
        <f t="shared" si="0"/>
        <v>20</v>
      </c>
      <c r="K20" s="89">
        <f t="shared" si="6"/>
        <v>6129</v>
      </c>
      <c r="L20" s="89">
        <v>122580</v>
      </c>
      <c r="M20" s="89">
        <f t="shared" si="5"/>
        <v>122580</v>
      </c>
    </row>
    <row r="21" spans="1:13" hidden="1" x14ac:dyDescent="0.25">
      <c r="A21" s="9" t="s">
        <v>30</v>
      </c>
      <c r="B21" s="10" t="s">
        <v>31</v>
      </c>
      <c r="C21" s="10" t="s">
        <v>29</v>
      </c>
      <c r="D21" s="10">
        <f t="shared" si="4"/>
        <v>20</v>
      </c>
      <c r="E21" s="10">
        <v>-20</v>
      </c>
      <c r="F21" s="10" t="s">
        <v>16</v>
      </c>
      <c r="G21" s="10"/>
      <c r="H21" s="10"/>
      <c r="I21" s="11">
        <v>43432</v>
      </c>
      <c r="J21" s="31">
        <f t="shared" si="0"/>
        <v>0</v>
      </c>
      <c r="K21" s="89">
        <f t="shared" si="6"/>
        <v>6129</v>
      </c>
      <c r="L21" s="89"/>
      <c r="M21" s="89">
        <f t="shared" si="5"/>
        <v>0</v>
      </c>
    </row>
    <row r="22" spans="1:13" hidden="1" x14ac:dyDescent="0.25">
      <c r="A22" s="9" t="s">
        <v>30</v>
      </c>
      <c r="B22" s="10" t="s">
        <v>31</v>
      </c>
      <c r="C22" s="10" t="s">
        <v>29</v>
      </c>
      <c r="D22" s="10">
        <f t="shared" si="4"/>
        <v>0</v>
      </c>
      <c r="E22" s="10">
        <v>32</v>
      </c>
      <c r="F22" s="10" t="s">
        <v>15</v>
      </c>
      <c r="G22" s="10"/>
      <c r="H22" s="10"/>
      <c r="I22" s="11">
        <v>43452</v>
      </c>
      <c r="J22" s="31">
        <f t="shared" si="0"/>
        <v>32</v>
      </c>
      <c r="K22" s="89">
        <f t="shared" si="6"/>
        <v>6128.96875</v>
      </c>
      <c r="L22" s="89">
        <v>196127</v>
      </c>
      <c r="M22" s="89">
        <f t="shared" si="5"/>
        <v>196127</v>
      </c>
    </row>
    <row r="23" spans="1:13" hidden="1" x14ac:dyDescent="0.25">
      <c r="A23" s="9" t="s">
        <v>30</v>
      </c>
      <c r="B23" s="10" t="s">
        <v>31</v>
      </c>
      <c r="C23" s="10" t="s">
        <v>29</v>
      </c>
      <c r="D23" s="10">
        <f t="shared" si="4"/>
        <v>32</v>
      </c>
      <c r="E23" s="10">
        <v>-32</v>
      </c>
      <c r="F23" s="10" t="s">
        <v>17</v>
      </c>
      <c r="G23" s="10"/>
      <c r="H23" s="10" t="s">
        <v>18</v>
      </c>
      <c r="I23" s="11">
        <v>43454</v>
      </c>
      <c r="J23" s="31">
        <f t="shared" si="0"/>
        <v>0</v>
      </c>
      <c r="K23" s="89">
        <f t="shared" si="6"/>
        <v>6128.96875</v>
      </c>
      <c r="L23" s="89"/>
      <c r="M23" s="89">
        <f>J23*K23</f>
        <v>0</v>
      </c>
    </row>
    <row r="24" spans="1:13" hidden="1" x14ac:dyDescent="0.25">
      <c r="A24" s="9" t="s">
        <v>30</v>
      </c>
      <c r="B24" s="10" t="s">
        <v>31</v>
      </c>
      <c r="C24" s="10" t="s">
        <v>29</v>
      </c>
      <c r="D24" s="10">
        <f t="shared" si="4"/>
        <v>0</v>
      </c>
      <c r="E24" s="10">
        <v>3</v>
      </c>
      <c r="F24" s="10" t="s">
        <v>15</v>
      </c>
      <c r="G24" s="10"/>
      <c r="H24" s="10"/>
      <c r="I24" s="11">
        <v>43628</v>
      </c>
      <c r="J24" s="31">
        <f t="shared" si="0"/>
        <v>3</v>
      </c>
      <c r="K24" s="89">
        <f t="shared" si="6"/>
        <v>7980</v>
      </c>
      <c r="L24" s="89">
        <v>23940</v>
      </c>
      <c r="M24" s="89">
        <f t="shared" si="5"/>
        <v>23940</v>
      </c>
    </row>
    <row r="25" spans="1:13" hidden="1" x14ac:dyDescent="0.25">
      <c r="A25" s="9" t="s">
        <v>30</v>
      </c>
      <c r="B25" s="10" t="s">
        <v>31</v>
      </c>
      <c r="C25" s="10" t="s">
        <v>29</v>
      </c>
      <c r="D25" s="10">
        <f t="shared" si="4"/>
        <v>3</v>
      </c>
      <c r="E25" s="10">
        <v>-3</v>
      </c>
      <c r="F25" s="10" t="s">
        <v>17</v>
      </c>
      <c r="G25" s="10"/>
      <c r="H25" s="10" t="s">
        <v>18</v>
      </c>
      <c r="I25" s="11">
        <v>43628</v>
      </c>
      <c r="J25" s="31">
        <f t="shared" si="0"/>
        <v>0</v>
      </c>
      <c r="K25" s="89">
        <f t="shared" si="6"/>
        <v>7980</v>
      </c>
      <c r="L25" s="89"/>
      <c r="M25" s="89">
        <f>J25*K25</f>
        <v>0</v>
      </c>
    </row>
    <row r="26" spans="1:13" hidden="1" x14ac:dyDescent="0.25">
      <c r="A26" s="9" t="s">
        <v>30</v>
      </c>
      <c r="B26" s="10" t="s">
        <v>31</v>
      </c>
      <c r="C26" s="10" t="s">
        <v>29</v>
      </c>
      <c r="D26" s="10">
        <f t="shared" si="4"/>
        <v>0</v>
      </c>
      <c r="E26" s="10">
        <v>4</v>
      </c>
      <c r="F26" s="10" t="s">
        <v>15</v>
      </c>
      <c r="G26" s="10"/>
      <c r="H26" s="10"/>
      <c r="I26" s="11">
        <v>43657</v>
      </c>
      <c r="J26" s="31">
        <f t="shared" si="0"/>
        <v>4</v>
      </c>
      <c r="K26" s="89">
        <f t="shared" si="6"/>
        <v>12900</v>
      </c>
      <c r="L26" s="89">
        <v>51600</v>
      </c>
      <c r="M26" s="89">
        <f t="shared" si="5"/>
        <v>51600</v>
      </c>
    </row>
    <row r="27" spans="1:13" hidden="1" x14ac:dyDescent="0.25">
      <c r="A27" s="9" t="s">
        <v>30</v>
      </c>
      <c r="B27" s="10" t="s">
        <v>31</v>
      </c>
      <c r="C27" s="10" t="s">
        <v>29</v>
      </c>
      <c r="D27" s="10">
        <f t="shared" si="4"/>
        <v>4</v>
      </c>
      <c r="E27" s="10">
        <v>-4</v>
      </c>
      <c r="F27" s="10" t="s">
        <v>16</v>
      </c>
      <c r="G27" s="10"/>
      <c r="H27" s="10"/>
      <c r="I27" s="11">
        <v>43657</v>
      </c>
      <c r="J27" s="31">
        <f t="shared" si="0"/>
        <v>0</v>
      </c>
      <c r="K27" s="89">
        <f t="shared" si="6"/>
        <v>12900</v>
      </c>
      <c r="L27" s="89"/>
      <c r="M27" s="89">
        <f t="shared" si="5"/>
        <v>0</v>
      </c>
    </row>
    <row r="28" spans="1:13" hidden="1" x14ac:dyDescent="0.25">
      <c r="A28" s="9" t="s">
        <v>30</v>
      </c>
      <c r="B28" s="10" t="s">
        <v>31</v>
      </c>
      <c r="C28" s="10" t="s">
        <v>29</v>
      </c>
      <c r="D28" s="10">
        <f t="shared" si="4"/>
        <v>0</v>
      </c>
      <c r="E28" s="10">
        <v>20</v>
      </c>
      <c r="F28" s="10" t="s">
        <v>15</v>
      </c>
      <c r="G28" s="10"/>
      <c r="H28" s="10"/>
      <c r="I28" s="11">
        <v>43675</v>
      </c>
      <c r="J28" s="31">
        <f t="shared" si="0"/>
        <v>20</v>
      </c>
      <c r="K28" s="89">
        <f t="shared" si="6"/>
        <v>6320</v>
      </c>
      <c r="L28" s="89">
        <v>126400</v>
      </c>
      <c r="M28" s="89">
        <f t="shared" si="5"/>
        <v>126400</v>
      </c>
    </row>
    <row r="29" spans="1:13" hidden="1" x14ac:dyDescent="0.25">
      <c r="A29" s="9" t="s">
        <v>30</v>
      </c>
      <c r="B29" s="10" t="s">
        <v>31</v>
      </c>
      <c r="C29" s="10" t="s">
        <v>29</v>
      </c>
      <c r="D29" s="10">
        <f t="shared" si="4"/>
        <v>20</v>
      </c>
      <c r="E29" s="10">
        <v>-20</v>
      </c>
      <c r="F29" s="10" t="s">
        <v>16</v>
      </c>
      <c r="G29" s="10"/>
      <c r="H29" s="10"/>
      <c r="I29" s="11">
        <v>43675</v>
      </c>
      <c r="J29" s="31">
        <f t="shared" si="0"/>
        <v>0</v>
      </c>
      <c r="K29" s="89">
        <f t="shared" si="6"/>
        <v>6320</v>
      </c>
      <c r="L29" s="89"/>
      <c r="M29" s="89">
        <f t="shared" si="5"/>
        <v>0</v>
      </c>
    </row>
    <row r="30" spans="1:13" hidden="1" x14ac:dyDescent="0.25">
      <c r="A30" s="9" t="s">
        <v>30</v>
      </c>
      <c r="B30" s="10" t="s">
        <v>31</v>
      </c>
      <c r="C30" s="10" t="s">
        <v>29</v>
      </c>
      <c r="D30" s="10">
        <f t="shared" si="4"/>
        <v>0</v>
      </c>
      <c r="E30" s="10">
        <v>3</v>
      </c>
      <c r="F30" s="10" t="s">
        <v>15</v>
      </c>
      <c r="G30" s="10"/>
      <c r="H30" s="10"/>
      <c r="I30" s="11">
        <v>43691</v>
      </c>
      <c r="J30" s="31">
        <f t="shared" si="0"/>
        <v>3</v>
      </c>
      <c r="K30" s="89">
        <f t="shared" si="6"/>
        <v>6426</v>
      </c>
      <c r="L30" s="89">
        <v>19278</v>
      </c>
      <c r="M30" s="89">
        <f t="shared" si="5"/>
        <v>19278</v>
      </c>
    </row>
    <row r="31" spans="1:13" hidden="1" x14ac:dyDescent="0.25">
      <c r="A31" s="9" t="s">
        <v>30</v>
      </c>
      <c r="B31" s="10" t="s">
        <v>31</v>
      </c>
      <c r="C31" s="10" t="s">
        <v>29</v>
      </c>
      <c r="D31" s="10">
        <f t="shared" si="4"/>
        <v>3</v>
      </c>
      <c r="E31" s="10">
        <v>-3</v>
      </c>
      <c r="F31" s="10" t="s">
        <v>16</v>
      </c>
      <c r="G31" s="10"/>
      <c r="H31" s="10"/>
      <c r="I31" s="11">
        <v>43691</v>
      </c>
      <c r="J31" s="31">
        <f t="shared" si="0"/>
        <v>0</v>
      </c>
      <c r="K31" s="89">
        <f t="shared" si="6"/>
        <v>6426</v>
      </c>
      <c r="L31" s="89"/>
      <c r="M31" s="89">
        <f t="shared" si="5"/>
        <v>0</v>
      </c>
    </row>
    <row r="32" spans="1:13" hidden="1" x14ac:dyDescent="0.25">
      <c r="A32" s="9" t="s">
        <v>30</v>
      </c>
      <c r="B32" s="10" t="s">
        <v>31</v>
      </c>
      <c r="C32" s="10" t="s">
        <v>29</v>
      </c>
      <c r="D32" s="10">
        <f t="shared" si="4"/>
        <v>0</v>
      </c>
      <c r="E32" s="10">
        <v>48</v>
      </c>
      <c r="F32" s="10" t="s">
        <v>15</v>
      </c>
      <c r="G32" s="10"/>
      <c r="H32" s="10"/>
      <c r="I32" s="11">
        <v>43699</v>
      </c>
      <c r="J32" s="31">
        <f t="shared" si="0"/>
        <v>48</v>
      </c>
      <c r="K32" s="89">
        <f t="shared" si="6"/>
        <v>6600</v>
      </c>
      <c r="L32" s="89">
        <v>316800</v>
      </c>
      <c r="M32" s="89">
        <f t="shared" si="5"/>
        <v>316800</v>
      </c>
    </row>
    <row r="33" spans="1:13" hidden="1" x14ac:dyDescent="0.25">
      <c r="A33" s="9" t="s">
        <v>30</v>
      </c>
      <c r="B33" s="10" t="s">
        <v>31</v>
      </c>
      <c r="C33" s="10" t="s">
        <v>29</v>
      </c>
      <c r="D33" s="10">
        <f t="shared" si="4"/>
        <v>48</v>
      </c>
      <c r="E33" s="10">
        <v>-48</v>
      </c>
      <c r="F33" s="10" t="s">
        <v>17</v>
      </c>
      <c r="G33" s="10"/>
      <c r="H33" s="10" t="s">
        <v>18</v>
      </c>
      <c r="I33" s="11">
        <v>43700</v>
      </c>
      <c r="J33" s="31">
        <f t="shared" si="0"/>
        <v>0</v>
      </c>
      <c r="K33" s="89">
        <f t="shared" si="6"/>
        <v>6600</v>
      </c>
      <c r="L33" s="89"/>
      <c r="M33" s="89">
        <f>J33*K33</f>
        <v>0</v>
      </c>
    </row>
    <row r="34" spans="1:13" hidden="1" x14ac:dyDescent="0.25">
      <c r="A34" s="9" t="s">
        <v>30</v>
      </c>
      <c r="B34" s="10" t="s">
        <v>31</v>
      </c>
      <c r="C34" s="10" t="s">
        <v>29</v>
      </c>
      <c r="D34" s="10">
        <f t="shared" si="4"/>
        <v>0</v>
      </c>
      <c r="E34" s="10">
        <v>50</v>
      </c>
      <c r="F34" s="10" t="s">
        <v>15</v>
      </c>
      <c r="G34" s="10"/>
      <c r="H34" s="10"/>
      <c r="I34" s="11">
        <v>43853</v>
      </c>
      <c r="J34" s="31">
        <f t="shared" si="0"/>
        <v>50</v>
      </c>
      <c r="K34" s="89">
        <f t="shared" si="6"/>
        <v>12138</v>
      </c>
      <c r="L34" s="89">
        <v>606900</v>
      </c>
      <c r="M34" s="89">
        <f t="shared" si="5"/>
        <v>606900</v>
      </c>
    </row>
    <row r="35" spans="1:13" hidden="1" x14ac:dyDescent="0.25">
      <c r="A35" s="9" t="s">
        <v>30</v>
      </c>
      <c r="B35" s="10" t="s">
        <v>31</v>
      </c>
      <c r="C35" s="10" t="s">
        <v>29</v>
      </c>
      <c r="D35" s="10">
        <f t="shared" si="4"/>
        <v>50</v>
      </c>
      <c r="E35" s="10">
        <v>-50</v>
      </c>
      <c r="F35" s="10" t="s">
        <v>17</v>
      </c>
      <c r="G35" s="10"/>
      <c r="H35" s="10" t="s">
        <v>18</v>
      </c>
      <c r="I35" s="11">
        <v>43854</v>
      </c>
      <c r="J35" s="31">
        <f t="shared" si="0"/>
        <v>0</v>
      </c>
      <c r="K35" s="89">
        <f t="shared" si="6"/>
        <v>12138</v>
      </c>
      <c r="L35" s="89"/>
      <c r="M35" s="89">
        <f>J35*K35</f>
        <v>0</v>
      </c>
    </row>
    <row r="36" spans="1:13" hidden="1" x14ac:dyDescent="0.25">
      <c r="A36" s="9" t="s">
        <v>30</v>
      </c>
      <c r="B36" s="10" t="s">
        <v>31</v>
      </c>
      <c r="C36" s="10" t="s">
        <v>29</v>
      </c>
      <c r="D36" s="10">
        <f t="shared" si="4"/>
        <v>0</v>
      </c>
      <c r="E36" s="10">
        <v>120</v>
      </c>
      <c r="F36" s="10" t="s">
        <v>15</v>
      </c>
      <c r="G36" s="10"/>
      <c r="H36" s="10"/>
      <c r="I36" s="11">
        <v>43874</v>
      </c>
      <c r="J36" s="31">
        <f t="shared" si="0"/>
        <v>120</v>
      </c>
      <c r="K36" s="89">
        <f t="shared" si="6"/>
        <v>8449</v>
      </c>
      <c r="L36" s="89">
        <v>1013880</v>
      </c>
      <c r="M36" s="89">
        <f t="shared" si="5"/>
        <v>1013880</v>
      </c>
    </row>
    <row r="37" spans="1:13" hidden="1" x14ac:dyDescent="0.25">
      <c r="A37" s="9" t="s">
        <v>30</v>
      </c>
      <c r="B37" s="10" t="s">
        <v>31</v>
      </c>
      <c r="C37" s="10" t="s">
        <v>29</v>
      </c>
      <c r="D37" s="10">
        <f t="shared" si="4"/>
        <v>120</v>
      </c>
      <c r="E37" s="10">
        <v>24</v>
      </c>
      <c r="F37" s="10" t="s">
        <v>15</v>
      </c>
      <c r="G37" s="10"/>
      <c r="H37" s="10"/>
      <c r="I37" s="11">
        <v>43874</v>
      </c>
      <c r="J37" s="31">
        <f t="shared" si="0"/>
        <v>144</v>
      </c>
      <c r="K37" s="89">
        <f t="shared" si="6"/>
        <v>8008.7013888888887</v>
      </c>
      <c r="L37" s="89">
        <v>139373</v>
      </c>
      <c r="M37" s="89">
        <f t="shared" si="5"/>
        <v>1153253</v>
      </c>
    </row>
    <row r="38" spans="1:13" hidden="1" x14ac:dyDescent="0.25">
      <c r="A38" s="9" t="s">
        <v>30</v>
      </c>
      <c r="B38" s="10" t="s">
        <v>31</v>
      </c>
      <c r="C38" s="10" t="s">
        <v>29</v>
      </c>
      <c r="D38" s="10">
        <f t="shared" si="4"/>
        <v>144</v>
      </c>
      <c r="E38" s="10">
        <v>-120</v>
      </c>
      <c r="F38" s="10" t="s">
        <v>17</v>
      </c>
      <c r="G38" s="10"/>
      <c r="H38" s="10" t="s">
        <v>18</v>
      </c>
      <c r="I38" s="11">
        <v>43874</v>
      </c>
      <c r="J38" s="31">
        <f t="shared" si="0"/>
        <v>24</v>
      </c>
      <c r="K38" s="89">
        <f t="shared" si="6"/>
        <v>8008.7013888888887</v>
      </c>
      <c r="L38" s="89"/>
      <c r="M38" s="89">
        <f>J38*K38</f>
        <v>192208.83333333331</v>
      </c>
    </row>
    <row r="39" spans="1:13" ht="30" hidden="1" x14ac:dyDescent="0.25">
      <c r="A39" s="9" t="s">
        <v>30</v>
      </c>
      <c r="B39" s="10" t="s">
        <v>31</v>
      </c>
      <c r="C39" s="10" t="s">
        <v>29</v>
      </c>
      <c r="D39" s="10">
        <f t="shared" si="4"/>
        <v>24</v>
      </c>
      <c r="E39" s="10">
        <v>-24</v>
      </c>
      <c r="F39" s="10" t="s">
        <v>17</v>
      </c>
      <c r="G39" s="10"/>
      <c r="H39" s="10" t="s">
        <v>21</v>
      </c>
      <c r="I39" s="11">
        <v>43875</v>
      </c>
      <c r="J39" s="31">
        <f t="shared" si="0"/>
        <v>0</v>
      </c>
      <c r="K39" s="89">
        <f t="shared" si="6"/>
        <v>8008.7013888888887</v>
      </c>
      <c r="L39" s="89"/>
      <c r="M39" s="89">
        <f>J39*K39</f>
        <v>0</v>
      </c>
    </row>
    <row r="40" spans="1:13" hidden="1" x14ac:dyDescent="0.25">
      <c r="A40" s="9" t="s">
        <v>30</v>
      </c>
      <c r="B40" s="10" t="s">
        <v>31</v>
      </c>
      <c r="C40" s="10" t="s">
        <v>29</v>
      </c>
      <c r="D40" s="10">
        <f t="shared" si="4"/>
        <v>0</v>
      </c>
      <c r="E40" s="10">
        <v>12</v>
      </c>
      <c r="F40" s="10" t="s">
        <v>15</v>
      </c>
      <c r="G40" s="10"/>
      <c r="H40" s="10"/>
      <c r="I40" s="11">
        <v>43886</v>
      </c>
      <c r="J40" s="31">
        <f t="shared" si="0"/>
        <v>12</v>
      </c>
      <c r="K40" s="89">
        <f t="shared" si="6"/>
        <v>6010</v>
      </c>
      <c r="L40" s="89">
        <v>72120</v>
      </c>
      <c r="M40" s="89">
        <f t="shared" si="5"/>
        <v>72120</v>
      </c>
    </row>
    <row r="41" spans="1:13" hidden="1" x14ac:dyDescent="0.25">
      <c r="A41" s="9" t="s">
        <v>30</v>
      </c>
      <c r="B41" s="10" t="s">
        <v>31</v>
      </c>
      <c r="C41" s="10" t="s">
        <v>29</v>
      </c>
      <c r="D41" s="10">
        <f t="shared" si="4"/>
        <v>12</v>
      </c>
      <c r="E41" s="10">
        <v>-12</v>
      </c>
      <c r="F41" s="10" t="s">
        <v>16</v>
      </c>
      <c r="G41" s="10"/>
      <c r="H41" s="10"/>
      <c r="I41" s="11">
        <v>43886</v>
      </c>
      <c r="J41" s="31">
        <f t="shared" si="0"/>
        <v>0</v>
      </c>
      <c r="K41" s="89">
        <f t="shared" si="6"/>
        <v>6010</v>
      </c>
      <c r="L41" s="89"/>
      <c r="M41" s="89">
        <f t="shared" si="5"/>
        <v>0</v>
      </c>
    </row>
    <row r="42" spans="1:13" hidden="1" x14ac:dyDescent="0.25">
      <c r="A42" s="9" t="s">
        <v>30</v>
      </c>
      <c r="B42" s="10" t="s">
        <v>31</v>
      </c>
      <c r="C42" s="10" t="s">
        <v>29</v>
      </c>
      <c r="D42" s="10">
        <f t="shared" si="4"/>
        <v>0</v>
      </c>
      <c r="E42" s="10">
        <v>20</v>
      </c>
      <c r="F42" s="10" t="s">
        <v>15</v>
      </c>
      <c r="G42" s="10"/>
      <c r="H42" s="10"/>
      <c r="I42" s="11">
        <v>43990</v>
      </c>
      <c r="J42" s="31">
        <f t="shared" si="0"/>
        <v>20</v>
      </c>
      <c r="K42" s="89">
        <f t="shared" si="6"/>
        <v>12495</v>
      </c>
      <c r="L42" s="96">
        <v>249900</v>
      </c>
      <c r="M42" s="89">
        <f t="shared" si="5"/>
        <v>249900</v>
      </c>
    </row>
    <row r="43" spans="1:13" hidden="1" x14ac:dyDescent="0.25">
      <c r="A43" s="9" t="s">
        <v>30</v>
      </c>
      <c r="B43" s="10" t="s">
        <v>31</v>
      </c>
      <c r="C43" s="10" t="s">
        <v>29</v>
      </c>
      <c r="D43" s="10">
        <f t="shared" si="4"/>
        <v>20</v>
      </c>
      <c r="E43" s="10">
        <v>-20</v>
      </c>
      <c r="F43" s="10" t="s">
        <v>16</v>
      </c>
      <c r="G43" s="10"/>
      <c r="H43" s="10"/>
      <c r="I43" s="11">
        <v>43990</v>
      </c>
      <c r="J43" s="31">
        <f t="shared" si="0"/>
        <v>0</v>
      </c>
      <c r="K43" s="89">
        <f t="shared" si="6"/>
        <v>12495</v>
      </c>
      <c r="L43" s="89"/>
      <c r="M43" s="89">
        <f t="shared" si="5"/>
        <v>0</v>
      </c>
    </row>
    <row r="44" spans="1:13" hidden="1" x14ac:dyDescent="0.25">
      <c r="A44" s="9" t="s">
        <v>30</v>
      </c>
      <c r="B44" s="10" t="s">
        <v>31</v>
      </c>
      <c r="C44" s="10" t="s">
        <v>29</v>
      </c>
      <c r="D44" s="10">
        <f t="shared" si="4"/>
        <v>0</v>
      </c>
      <c r="E44" s="10">
        <v>40</v>
      </c>
      <c r="F44" s="10" t="s">
        <v>15</v>
      </c>
      <c r="G44" s="10"/>
      <c r="H44" s="10"/>
      <c r="I44" s="11">
        <v>44070</v>
      </c>
      <c r="J44" s="31">
        <f t="shared" si="0"/>
        <v>40</v>
      </c>
      <c r="K44" s="89">
        <f t="shared" si="6"/>
        <v>5614.4250000000002</v>
      </c>
      <c r="L44" s="89">
        <v>224577</v>
      </c>
      <c r="M44" s="89">
        <f t="shared" si="5"/>
        <v>224577</v>
      </c>
    </row>
    <row r="45" spans="1:13" hidden="1" x14ac:dyDescent="0.25">
      <c r="A45" s="9" t="s">
        <v>30</v>
      </c>
      <c r="B45" s="10" t="s">
        <v>31</v>
      </c>
      <c r="C45" s="10" t="s">
        <v>29</v>
      </c>
      <c r="D45" s="10">
        <f t="shared" si="4"/>
        <v>40</v>
      </c>
      <c r="E45" s="10">
        <v>-40</v>
      </c>
      <c r="F45" s="10" t="s">
        <v>17</v>
      </c>
      <c r="G45" s="10"/>
      <c r="H45" s="10" t="s">
        <v>18</v>
      </c>
      <c r="I45" s="11">
        <v>44070</v>
      </c>
      <c r="J45" s="31">
        <f t="shared" si="0"/>
        <v>0</v>
      </c>
      <c r="K45" s="89">
        <f t="shared" si="6"/>
        <v>5614.4250000000002</v>
      </c>
      <c r="L45" s="89"/>
      <c r="M45" s="89">
        <f>J45*K45</f>
        <v>0</v>
      </c>
    </row>
    <row r="46" spans="1:13" hidden="1" x14ac:dyDescent="0.25">
      <c r="A46" s="9" t="s">
        <v>30</v>
      </c>
      <c r="B46" s="10" t="s">
        <v>31</v>
      </c>
      <c r="C46" s="10" t="s">
        <v>29</v>
      </c>
      <c r="D46" s="10">
        <f t="shared" si="4"/>
        <v>0</v>
      </c>
      <c r="E46" s="10">
        <v>2</v>
      </c>
      <c r="F46" s="10" t="s">
        <v>15</v>
      </c>
      <c r="G46" s="10"/>
      <c r="H46" s="10"/>
      <c r="I46" s="11">
        <v>44071</v>
      </c>
      <c r="J46" s="31">
        <f t="shared" si="0"/>
        <v>2</v>
      </c>
      <c r="K46" s="89">
        <f t="shared" si="6"/>
        <v>5614.5</v>
      </c>
      <c r="L46" s="89">
        <v>11229</v>
      </c>
      <c r="M46" s="89">
        <f t="shared" si="5"/>
        <v>11229</v>
      </c>
    </row>
    <row r="47" spans="1:13" hidden="1" x14ac:dyDescent="0.25">
      <c r="A47" s="9" t="s">
        <v>30</v>
      </c>
      <c r="B47" s="10" t="s">
        <v>31</v>
      </c>
      <c r="C47" s="10" t="s">
        <v>29</v>
      </c>
      <c r="D47" s="10">
        <f t="shared" si="4"/>
        <v>2</v>
      </c>
      <c r="E47" s="10">
        <v>24</v>
      </c>
      <c r="F47" s="10" t="s">
        <v>15</v>
      </c>
      <c r="G47" s="10"/>
      <c r="H47" s="10"/>
      <c r="I47" s="11">
        <v>44133</v>
      </c>
      <c r="J47" s="31">
        <f t="shared" si="0"/>
        <v>26</v>
      </c>
      <c r="K47" s="89">
        <f t="shared" si="6"/>
        <v>5614.4230769230771</v>
      </c>
      <c r="L47" s="89">
        <v>134746</v>
      </c>
      <c r="M47" s="89">
        <f t="shared" si="5"/>
        <v>145975</v>
      </c>
    </row>
    <row r="48" spans="1:13" hidden="1" x14ac:dyDescent="0.25">
      <c r="A48" s="9" t="s">
        <v>30</v>
      </c>
      <c r="B48" s="10" t="s">
        <v>31</v>
      </c>
      <c r="C48" s="10" t="s">
        <v>29</v>
      </c>
      <c r="D48" s="10">
        <f t="shared" si="4"/>
        <v>26</v>
      </c>
      <c r="E48" s="10">
        <v>5</v>
      </c>
      <c r="F48" s="10" t="s">
        <v>15</v>
      </c>
      <c r="G48" s="10"/>
      <c r="H48" s="10"/>
      <c r="I48" s="11">
        <v>44133</v>
      </c>
      <c r="J48" s="31">
        <f t="shared" si="0"/>
        <v>31</v>
      </c>
      <c r="K48" s="89">
        <f t="shared" si="6"/>
        <v>5614.4193548387093</v>
      </c>
      <c r="L48" s="89">
        <v>28072</v>
      </c>
      <c r="M48" s="89">
        <f t="shared" si="5"/>
        <v>174047</v>
      </c>
    </row>
    <row r="49" spans="1:13" hidden="1" x14ac:dyDescent="0.25">
      <c r="A49" s="9" t="s">
        <v>30</v>
      </c>
      <c r="B49" s="10" t="s">
        <v>31</v>
      </c>
      <c r="C49" s="10" t="s">
        <v>29</v>
      </c>
      <c r="D49" s="10">
        <f t="shared" si="4"/>
        <v>31</v>
      </c>
      <c r="E49" s="10">
        <v>-24</v>
      </c>
      <c r="F49" s="10" t="s">
        <v>17</v>
      </c>
      <c r="G49" s="10"/>
      <c r="H49" s="10" t="s">
        <v>18</v>
      </c>
      <c r="I49" s="11">
        <v>44133</v>
      </c>
      <c r="J49" s="31">
        <f t="shared" si="0"/>
        <v>7</v>
      </c>
      <c r="K49" s="89">
        <f t="shared" si="6"/>
        <v>5614.4193548387093</v>
      </c>
      <c r="L49" s="89"/>
      <c r="M49" s="89">
        <f>J49*K49</f>
        <v>39300.935483870962</v>
      </c>
    </row>
    <row r="50" spans="1:13" hidden="1" x14ac:dyDescent="0.25">
      <c r="A50" s="9" t="s">
        <v>30</v>
      </c>
      <c r="B50" s="10" t="s">
        <v>31</v>
      </c>
      <c r="C50" s="10" t="s">
        <v>29</v>
      </c>
      <c r="D50" s="10">
        <f t="shared" si="4"/>
        <v>7</v>
      </c>
      <c r="E50" s="10">
        <v>-5</v>
      </c>
      <c r="F50" s="10" t="s">
        <v>17</v>
      </c>
      <c r="G50" s="10"/>
      <c r="H50" s="10" t="s">
        <v>18</v>
      </c>
      <c r="I50" s="11">
        <v>44133</v>
      </c>
      <c r="J50" s="31">
        <f t="shared" si="0"/>
        <v>2</v>
      </c>
      <c r="K50" s="89">
        <f t="shared" si="6"/>
        <v>5614.4193548387093</v>
      </c>
      <c r="L50" s="89"/>
      <c r="M50" s="89">
        <f>J50*K50</f>
        <v>11228.838709677419</v>
      </c>
    </row>
    <row r="51" spans="1:13" hidden="1" x14ac:dyDescent="0.25">
      <c r="A51" s="9" t="s">
        <v>30</v>
      </c>
      <c r="B51" s="10" t="s">
        <v>31</v>
      </c>
      <c r="C51" s="10" t="s">
        <v>29</v>
      </c>
      <c r="D51" s="10">
        <f t="shared" si="4"/>
        <v>2</v>
      </c>
      <c r="E51" s="10">
        <v>48</v>
      </c>
      <c r="F51" s="10" t="s">
        <v>15</v>
      </c>
      <c r="G51" s="10"/>
      <c r="H51" s="10"/>
      <c r="I51" s="11">
        <v>44160</v>
      </c>
      <c r="J51" s="31">
        <f t="shared" si="0"/>
        <v>50</v>
      </c>
      <c r="K51" s="89">
        <f t="shared" si="6"/>
        <v>5614.416774193548</v>
      </c>
      <c r="L51" s="89">
        <v>269492</v>
      </c>
      <c r="M51" s="89">
        <f t="shared" si="5"/>
        <v>280720.83870967739</v>
      </c>
    </row>
    <row r="52" spans="1:13" ht="15.75" hidden="1" thickBot="1" x14ac:dyDescent="0.3">
      <c r="A52" s="44" t="s">
        <v>30</v>
      </c>
      <c r="B52" s="36" t="s">
        <v>31</v>
      </c>
      <c r="C52" s="36" t="s">
        <v>29</v>
      </c>
      <c r="D52" s="10">
        <f t="shared" si="4"/>
        <v>50</v>
      </c>
      <c r="E52" s="36">
        <v>-48</v>
      </c>
      <c r="F52" s="36" t="s">
        <v>16</v>
      </c>
      <c r="G52" s="36"/>
      <c r="H52" s="36"/>
      <c r="I52" s="37">
        <v>44160</v>
      </c>
      <c r="J52" s="51">
        <f t="shared" si="0"/>
        <v>2</v>
      </c>
      <c r="K52" s="90">
        <f t="shared" si="6"/>
        <v>5614.416774193548</v>
      </c>
      <c r="L52" s="90"/>
      <c r="M52" s="90">
        <f t="shared" si="5"/>
        <v>11228.833548387096</v>
      </c>
    </row>
    <row r="53" spans="1:13" hidden="1" x14ac:dyDescent="0.25">
      <c r="A53" s="27" t="s">
        <v>33</v>
      </c>
      <c r="B53" s="28" t="s">
        <v>34</v>
      </c>
      <c r="C53" s="28" t="s">
        <v>29</v>
      </c>
      <c r="D53" s="28">
        <v>52</v>
      </c>
      <c r="E53" s="28">
        <v>0</v>
      </c>
      <c r="F53" s="28" t="s">
        <v>14</v>
      </c>
      <c r="G53" s="28"/>
      <c r="H53" s="28"/>
      <c r="I53" s="29">
        <v>43100</v>
      </c>
      <c r="J53" s="28">
        <f t="shared" si="0"/>
        <v>52</v>
      </c>
      <c r="K53" s="91">
        <f>M53/J53</f>
        <v>6389</v>
      </c>
      <c r="L53" s="97"/>
      <c r="M53" s="98">
        <v>332228</v>
      </c>
    </row>
    <row r="54" spans="1:13" hidden="1" x14ac:dyDescent="0.25">
      <c r="A54" s="9" t="s">
        <v>33</v>
      </c>
      <c r="B54" s="10" t="s">
        <v>34</v>
      </c>
      <c r="C54" s="10" t="s">
        <v>29</v>
      </c>
      <c r="D54" s="10">
        <f t="shared" ref="D54:D62" si="7">J53</f>
        <v>52</v>
      </c>
      <c r="E54" s="10">
        <v>-26</v>
      </c>
      <c r="F54" s="10" t="s">
        <v>16</v>
      </c>
      <c r="G54" s="10"/>
      <c r="H54" s="10"/>
      <c r="I54" s="11">
        <v>43248</v>
      </c>
      <c r="J54" s="10">
        <f t="shared" si="0"/>
        <v>26</v>
      </c>
      <c r="K54" s="89">
        <f t="shared" si="6"/>
        <v>6389</v>
      </c>
      <c r="L54" s="99"/>
      <c r="M54" s="100">
        <f t="shared" si="5"/>
        <v>166114</v>
      </c>
    </row>
    <row r="55" spans="1:13" hidden="1" x14ac:dyDescent="0.25">
      <c r="A55" s="9" t="s">
        <v>33</v>
      </c>
      <c r="B55" s="10" t="s">
        <v>34</v>
      </c>
      <c r="C55" s="10" t="s">
        <v>29</v>
      </c>
      <c r="D55" s="10">
        <f t="shared" si="7"/>
        <v>26</v>
      </c>
      <c r="E55" s="10">
        <v>-26</v>
      </c>
      <c r="F55" s="10" t="s">
        <v>16</v>
      </c>
      <c r="G55" s="10"/>
      <c r="H55" s="10"/>
      <c r="I55" s="11">
        <v>43248</v>
      </c>
      <c r="J55" s="10">
        <f t="shared" si="0"/>
        <v>0</v>
      </c>
      <c r="K55" s="89">
        <f t="shared" si="6"/>
        <v>6389</v>
      </c>
      <c r="L55" s="99"/>
      <c r="M55" s="100">
        <f t="shared" si="5"/>
        <v>0</v>
      </c>
    </row>
    <row r="56" spans="1:13" hidden="1" x14ac:dyDescent="0.25">
      <c r="A56" s="9" t="s">
        <v>33</v>
      </c>
      <c r="B56" s="10" t="s">
        <v>34</v>
      </c>
      <c r="C56" s="10" t="s">
        <v>29</v>
      </c>
      <c r="D56" s="10">
        <f t="shared" si="7"/>
        <v>0</v>
      </c>
      <c r="E56" s="10">
        <v>18</v>
      </c>
      <c r="F56" s="10" t="s">
        <v>17</v>
      </c>
      <c r="G56" s="10" t="s">
        <v>18</v>
      </c>
      <c r="H56" s="10"/>
      <c r="I56" s="11">
        <v>43682</v>
      </c>
      <c r="J56" s="10">
        <f t="shared" si="0"/>
        <v>18</v>
      </c>
      <c r="K56" s="89">
        <v>3828</v>
      </c>
      <c r="L56" s="99"/>
      <c r="M56" s="100">
        <f>J56*K56</f>
        <v>68904</v>
      </c>
    </row>
    <row r="57" spans="1:13" x14ac:dyDescent="0.25">
      <c r="A57" s="9" t="s">
        <v>33</v>
      </c>
      <c r="B57" s="10" t="s">
        <v>34</v>
      </c>
      <c r="C57" s="10" t="s">
        <v>29</v>
      </c>
      <c r="D57" s="10">
        <f t="shared" si="7"/>
        <v>18</v>
      </c>
      <c r="E57" s="10">
        <v>-18</v>
      </c>
      <c r="F57" s="10" t="s">
        <v>35</v>
      </c>
      <c r="G57" s="10"/>
      <c r="H57" s="10" t="s">
        <v>36</v>
      </c>
      <c r="I57" s="11">
        <v>43683</v>
      </c>
      <c r="J57" s="10">
        <f t="shared" si="0"/>
        <v>0</v>
      </c>
      <c r="K57" s="89">
        <f t="shared" si="6"/>
        <v>3828</v>
      </c>
      <c r="L57" s="99"/>
      <c r="M57" s="100">
        <f t="shared" si="5"/>
        <v>0</v>
      </c>
    </row>
    <row r="58" spans="1:13" hidden="1" x14ac:dyDescent="0.25">
      <c r="A58" s="9" t="s">
        <v>33</v>
      </c>
      <c r="B58" s="10" t="s">
        <v>34</v>
      </c>
      <c r="C58" s="10" t="s">
        <v>29</v>
      </c>
      <c r="D58" s="10">
        <f t="shared" si="7"/>
        <v>0</v>
      </c>
      <c r="E58" s="10">
        <v>1</v>
      </c>
      <c r="F58" s="10" t="s">
        <v>15</v>
      </c>
      <c r="G58" s="10"/>
      <c r="H58" s="10"/>
      <c r="I58" s="11">
        <v>44111</v>
      </c>
      <c r="J58" s="10">
        <f t="shared" si="0"/>
        <v>1</v>
      </c>
      <c r="K58" s="89">
        <f t="shared" si="6"/>
        <v>11900</v>
      </c>
      <c r="L58" s="99">
        <v>11900</v>
      </c>
      <c r="M58" s="100">
        <f t="shared" si="5"/>
        <v>11900</v>
      </c>
    </row>
    <row r="59" spans="1:13" hidden="1" x14ac:dyDescent="0.25">
      <c r="A59" s="9" t="s">
        <v>33</v>
      </c>
      <c r="B59" s="10" t="s">
        <v>34</v>
      </c>
      <c r="C59" s="10" t="s">
        <v>29</v>
      </c>
      <c r="D59" s="10">
        <f t="shared" si="7"/>
        <v>1</v>
      </c>
      <c r="E59" s="10">
        <v>-1</v>
      </c>
      <c r="F59" s="10" t="s">
        <v>17</v>
      </c>
      <c r="G59" s="10"/>
      <c r="H59" s="10" t="s">
        <v>18</v>
      </c>
      <c r="I59" s="11">
        <v>44112</v>
      </c>
      <c r="J59" s="10">
        <f t="shared" si="0"/>
        <v>0</v>
      </c>
      <c r="K59" s="89">
        <f t="shared" si="6"/>
        <v>11900</v>
      </c>
      <c r="L59" s="99"/>
      <c r="M59" s="100">
        <f>J59*K59</f>
        <v>0</v>
      </c>
    </row>
    <row r="60" spans="1:13" hidden="1" x14ac:dyDescent="0.25">
      <c r="A60" s="9" t="s">
        <v>33</v>
      </c>
      <c r="B60" s="10" t="s">
        <v>34</v>
      </c>
      <c r="C60" s="10" t="s">
        <v>29</v>
      </c>
      <c r="D60" s="10">
        <f t="shared" si="7"/>
        <v>0</v>
      </c>
      <c r="E60" s="10">
        <v>9</v>
      </c>
      <c r="F60" s="10" t="s">
        <v>15</v>
      </c>
      <c r="G60" s="10"/>
      <c r="H60" s="10"/>
      <c r="I60" s="11">
        <v>44127</v>
      </c>
      <c r="J60" s="10">
        <f t="shared" si="0"/>
        <v>9</v>
      </c>
      <c r="K60" s="89">
        <f>IF(OR(F60="FPCO"),((M59+L60)/J60),K59)</f>
        <v>13090</v>
      </c>
      <c r="L60" s="99">
        <v>117810</v>
      </c>
      <c r="M60" s="100">
        <f t="shared" si="5"/>
        <v>117810</v>
      </c>
    </row>
    <row r="61" spans="1:13" hidden="1" x14ac:dyDescent="0.25">
      <c r="A61" s="9" t="s">
        <v>33</v>
      </c>
      <c r="B61" s="10" t="s">
        <v>34</v>
      </c>
      <c r="C61" s="10" t="s">
        <v>29</v>
      </c>
      <c r="D61" s="10">
        <f t="shared" si="7"/>
        <v>9</v>
      </c>
      <c r="E61" s="10">
        <v>-9</v>
      </c>
      <c r="F61" s="10" t="s">
        <v>16</v>
      </c>
      <c r="G61" s="10"/>
      <c r="H61" s="10"/>
      <c r="I61" s="11">
        <v>44127</v>
      </c>
      <c r="J61" s="10">
        <f t="shared" si="0"/>
        <v>0</v>
      </c>
      <c r="K61" s="89">
        <f t="shared" si="6"/>
        <v>13090</v>
      </c>
      <c r="L61" s="99"/>
      <c r="M61" s="100">
        <f t="shared" si="5"/>
        <v>0</v>
      </c>
    </row>
    <row r="62" spans="1:13" hidden="1" x14ac:dyDescent="0.25">
      <c r="A62" s="44" t="s">
        <v>33</v>
      </c>
      <c r="B62" s="36" t="s">
        <v>34</v>
      </c>
      <c r="C62" s="36" t="s">
        <v>29</v>
      </c>
      <c r="D62" s="10">
        <f t="shared" si="7"/>
        <v>0</v>
      </c>
      <c r="E62" s="36">
        <v>9</v>
      </c>
      <c r="F62" s="36" t="s">
        <v>15</v>
      </c>
      <c r="G62" s="36"/>
      <c r="H62" s="36"/>
      <c r="I62" s="37">
        <v>44145</v>
      </c>
      <c r="J62" s="36">
        <f t="shared" si="0"/>
        <v>9</v>
      </c>
      <c r="K62" s="89">
        <f t="shared" si="6"/>
        <v>13090</v>
      </c>
      <c r="L62" s="99">
        <v>117810</v>
      </c>
      <c r="M62" s="100">
        <f t="shared" si="5"/>
        <v>117810</v>
      </c>
    </row>
    <row r="63" spans="1:13" hidden="1" x14ac:dyDescent="0.25">
      <c r="A63" s="27" t="s">
        <v>37</v>
      </c>
      <c r="B63" s="28" t="s">
        <v>38</v>
      </c>
      <c r="C63" s="28" t="s">
        <v>29</v>
      </c>
      <c r="D63" s="28">
        <v>8</v>
      </c>
      <c r="E63" s="28"/>
      <c r="F63" s="28" t="s">
        <v>14</v>
      </c>
      <c r="G63" s="28"/>
      <c r="H63" s="28"/>
      <c r="I63" s="29">
        <v>43100</v>
      </c>
      <c r="J63" s="28">
        <f t="shared" si="0"/>
        <v>8</v>
      </c>
      <c r="K63" s="92">
        <f>M63/J63</f>
        <v>79135</v>
      </c>
      <c r="L63" s="92"/>
      <c r="M63" s="101">
        <v>633080</v>
      </c>
    </row>
    <row r="64" spans="1:13" hidden="1" x14ac:dyDescent="0.25">
      <c r="A64" s="9" t="s">
        <v>37</v>
      </c>
      <c r="B64" s="10" t="s">
        <v>38</v>
      </c>
      <c r="C64" s="10" t="s">
        <v>29</v>
      </c>
      <c r="D64" s="10">
        <f t="shared" ref="D64:D74" si="8">J63</f>
        <v>8</v>
      </c>
      <c r="E64" s="10">
        <v>-6</v>
      </c>
      <c r="F64" s="10" t="s">
        <v>16</v>
      </c>
      <c r="G64" s="10"/>
      <c r="H64" s="10"/>
      <c r="I64" s="11">
        <v>43224</v>
      </c>
      <c r="J64" s="10">
        <f t="shared" ref="J64:J126" si="9">D64+E64</f>
        <v>2</v>
      </c>
      <c r="K64" s="94">
        <f t="shared" ref="K64:K100" si="10">IF(OR(F64="FPCO"),((M63+L64)/J64),K63)</f>
        <v>79135</v>
      </c>
      <c r="L64" s="94"/>
      <c r="M64" s="95">
        <f t="shared" ref="M64:M74" si="11">J64*K64</f>
        <v>158270</v>
      </c>
    </row>
    <row r="65" spans="1:13" hidden="1" x14ac:dyDescent="0.25">
      <c r="A65" s="9" t="s">
        <v>37</v>
      </c>
      <c r="B65" s="10" t="s">
        <v>38</v>
      </c>
      <c r="C65" s="10" t="s">
        <v>29</v>
      </c>
      <c r="D65" s="10">
        <f t="shared" si="8"/>
        <v>2</v>
      </c>
      <c r="E65" s="10">
        <v>-1</v>
      </c>
      <c r="F65" s="10" t="s">
        <v>16</v>
      </c>
      <c r="G65" s="10"/>
      <c r="H65" s="10"/>
      <c r="I65" s="11">
        <v>43311</v>
      </c>
      <c r="J65" s="10">
        <f t="shared" si="9"/>
        <v>1</v>
      </c>
      <c r="K65" s="94">
        <f t="shared" si="10"/>
        <v>79135</v>
      </c>
      <c r="L65" s="94"/>
      <c r="M65" s="95">
        <f t="shared" si="11"/>
        <v>79135</v>
      </c>
    </row>
    <row r="66" spans="1:13" hidden="1" x14ac:dyDescent="0.25">
      <c r="A66" s="9" t="s">
        <v>37</v>
      </c>
      <c r="B66" s="10" t="s">
        <v>38</v>
      </c>
      <c r="C66" s="10" t="s">
        <v>29</v>
      </c>
      <c r="D66" s="10">
        <f t="shared" si="8"/>
        <v>1</v>
      </c>
      <c r="E66" s="10">
        <v>5</v>
      </c>
      <c r="F66" s="10" t="s">
        <v>15</v>
      </c>
      <c r="G66" s="10"/>
      <c r="H66" s="10"/>
      <c r="I66" s="11">
        <v>43413</v>
      </c>
      <c r="J66" s="10">
        <f t="shared" si="9"/>
        <v>6</v>
      </c>
      <c r="K66" s="94">
        <f t="shared" si="10"/>
        <v>82506.666666666672</v>
      </c>
      <c r="L66" s="94">
        <v>415905</v>
      </c>
      <c r="M66" s="95">
        <f t="shared" si="11"/>
        <v>495040</v>
      </c>
    </row>
    <row r="67" spans="1:13" hidden="1" x14ac:dyDescent="0.25">
      <c r="A67" s="9" t="s">
        <v>37</v>
      </c>
      <c r="B67" s="10" t="s">
        <v>38</v>
      </c>
      <c r="C67" s="10" t="s">
        <v>29</v>
      </c>
      <c r="D67" s="10">
        <f t="shared" si="8"/>
        <v>6</v>
      </c>
      <c r="E67" s="10">
        <v>-5</v>
      </c>
      <c r="F67" s="10" t="s">
        <v>17</v>
      </c>
      <c r="G67" s="10"/>
      <c r="H67" s="10" t="s">
        <v>18</v>
      </c>
      <c r="I67" s="11">
        <v>43417</v>
      </c>
      <c r="J67" s="10">
        <f t="shared" si="9"/>
        <v>1</v>
      </c>
      <c r="K67" s="94">
        <f t="shared" si="10"/>
        <v>82506.666666666672</v>
      </c>
      <c r="L67" s="94"/>
      <c r="M67" s="95">
        <f>J67*K67</f>
        <v>82506.666666666672</v>
      </c>
    </row>
    <row r="68" spans="1:13" hidden="1" x14ac:dyDescent="0.25">
      <c r="A68" s="9" t="s">
        <v>37</v>
      </c>
      <c r="B68" s="10" t="s">
        <v>38</v>
      </c>
      <c r="C68" s="10" t="s">
        <v>29</v>
      </c>
      <c r="D68" s="10">
        <f t="shared" si="8"/>
        <v>1</v>
      </c>
      <c r="E68" s="10">
        <v>-1</v>
      </c>
      <c r="F68" s="10" t="s">
        <v>16</v>
      </c>
      <c r="G68" s="10"/>
      <c r="H68" s="10"/>
      <c r="I68" s="11">
        <v>43578</v>
      </c>
      <c r="J68" s="10">
        <f t="shared" si="9"/>
        <v>0</v>
      </c>
      <c r="K68" s="94">
        <f t="shared" si="10"/>
        <v>82506.666666666672</v>
      </c>
      <c r="L68" s="94"/>
      <c r="M68" s="95">
        <f t="shared" si="11"/>
        <v>0</v>
      </c>
    </row>
    <row r="69" spans="1:13" hidden="1" x14ac:dyDescent="0.25">
      <c r="A69" s="9" t="s">
        <v>37</v>
      </c>
      <c r="B69" s="10" t="s">
        <v>38</v>
      </c>
      <c r="C69" s="10" t="s">
        <v>29</v>
      </c>
      <c r="D69" s="10">
        <f t="shared" si="8"/>
        <v>0</v>
      </c>
      <c r="E69" s="10">
        <v>40</v>
      </c>
      <c r="F69" s="10" t="s">
        <v>15</v>
      </c>
      <c r="G69" s="10"/>
      <c r="H69" s="10"/>
      <c r="I69" s="11">
        <v>43700</v>
      </c>
      <c r="J69" s="10">
        <f t="shared" si="9"/>
        <v>40</v>
      </c>
      <c r="K69" s="94">
        <f t="shared" si="10"/>
        <v>51170</v>
      </c>
      <c r="L69" s="94">
        <v>2046800</v>
      </c>
      <c r="M69" s="95">
        <f t="shared" si="11"/>
        <v>2046800</v>
      </c>
    </row>
    <row r="70" spans="1:13" hidden="1" x14ac:dyDescent="0.25">
      <c r="A70" s="9" t="s">
        <v>37</v>
      </c>
      <c r="B70" s="10" t="s">
        <v>38</v>
      </c>
      <c r="C70" s="10" t="s">
        <v>29</v>
      </c>
      <c r="D70" s="10">
        <f t="shared" si="8"/>
        <v>40</v>
      </c>
      <c r="E70" s="10">
        <v>-40</v>
      </c>
      <c r="F70" s="10" t="s">
        <v>17</v>
      </c>
      <c r="G70" s="10"/>
      <c r="H70" s="10" t="s">
        <v>18</v>
      </c>
      <c r="I70" s="11">
        <v>43700</v>
      </c>
      <c r="J70" s="10">
        <f t="shared" si="9"/>
        <v>0</v>
      </c>
      <c r="K70" s="94">
        <f t="shared" si="10"/>
        <v>51170</v>
      </c>
      <c r="L70" s="94"/>
      <c r="M70" s="95">
        <f>J70*K70</f>
        <v>0</v>
      </c>
    </row>
    <row r="71" spans="1:13" hidden="1" x14ac:dyDescent="0.25">
      <c r="A71" s="9" t="s">
        <v>37</v>
      </c>
      <c r="B71" s="10" t="s">
        <v>38</v>
      </c>
      <c r="C71" s="10" t="s">
        <v>29</v>
      </c>
      <c r="D71" s="10">
        <f t="shared" si="8"/>
        <v>0</v>
      </c>
      <c r="E71" s="10">
        <v>10</v>
      </c>
      <c r="F71" s="10" t="s">
        <v>15</v>
      </c>
      <c r="G71" s="10"/>
      <c r="H71" s="10"/>
      <c r="I71" s="11">
        <v>43854</v>
      </c>
      <c r="J71" s="10">
        <f t="shared" si="9"/>
        <v>10</v>
      </c>
      <c r="K71" s="94">
        <f t="shared" si="10"/>
        <v>70210</v>
      </c>
      <c r="L71" s="94">
        <v>702100</v>
      </c>
      <c r="M71" s="95">
        <f t="shared" si="11"/>
        <v>702100</v>
      </c>
    </row>
    <row r="72" spans="1:13" hidden="1" x14ac:dyDescent="0.25">
      <c r="A72" s="9" t="s">
        <v>37</v>
      </c>
      <c r="B72" s="10" t="s">
        <v>38</v>
      </c>
      <c r="C72" s="10" t="s">
        <v>29</v>
      </c>
      <c r="D72" s="10">
        <f t="shared" si="8"/>
        <v>10</v>
      </c>
      <c r="E72" s="10">
        <v>-10</v>
      </c>
      <c r="F72" s="10" t="s">
        <v>17</v>
      </c>
      <c r="G72" s="10"/>
      <c r="H72" s="10" t="s">
        <v>18</v>
      </c>
      <c r="I72" s="11">
        <v>43857</v>
      </c>
      <c r="J72" s="10">
        <f t="shared" si="9"/>
        <v>0</v>
      </c>
      <c r="K72" s="94">
        <f t="shared" si="10"/>
        <v>70210</v>
      </c>
      <c r="L72" s="94"/>
      <c r="M72" s="95">
        <f>J72*K72</f>
        <v>0</v>
      </c>
    </row>
    <row r="73" spans="1:13" hidden="1" x14ac:dyDescent="0.25">
      <c r="A73" s="9" t="s">
        <v>37</v>
      </c>
      <c r="B73" s="10" t="s">
        <v>38</v>
      </c>
      <c r="C73" s="10" t="s">
        <v>29</v>
      </c>
      <c r="D73" s="10">
        <f t="shared" si="8"/>
        <v>0</v>
      </c>
      <c r="E73" s="10">
        <v>4</v>
      </c>
      <c r="F73" s="10" t="s">
        <v>15</v>
      </c>
      <c r="G73" s="10"/>
      <c r="H73" s="10"/>
      <c r="I73" s="11">
        <v>44161</v>
      </c>
      <c r="J73" s="10">
        <f t="shared" si="9"/>
        <v>4</v>
      </c>
      <c r="K73" s="94">
        <f t="shared" si="10"/>
        <v>126140</v>
      </c>
      <c r="L73" s="94">
        <v>504560</v>
      </c>
      <c r="M73" s="95">
        <f t="shared" si="11"/>
        <v>504560</v>
      </c>
    </row>
    <row r="74" spans="1:13" hidden="1" x14ac:dyDescent="0.25">
      <c r="A74" s="44" t="s">
        <v>37</v>
      </c>
      <c r="B74" s="36" t="s">
        <v>38</v>
      </c>
      <c r="C74" s="36" t="s">
        <v>29</v>
      </c>
      <c r="D74" s="36">
        <f t="shared" si="8"/>
        <v>4</v>
      </c>
      <c r="E74" s="36">
        <v>-4</v>
      </c>
      <c r="F74" s="36" t="s">
        <v>16</v>
      </c>
      <c r="G74" s="36"/>
      <c r="H74" s="36"/>
      <c r="I74" s="37">
        <v>44161</v>
      </c>
      <c r="J74" s="36">
        <f t="shared" si="9"/>
        <v>0</v>
      </c>
      <c r="K74" s="94">
        <f t="shared" si="10"/>
        <v>126140</v>
      </c>
      <c r="L74" s="102"/>
      <c r="M74" s="95">
        <f t="shared" si="11"/>
        <v>0</v>
      </c>
    </row>
    <row r="75" spans="1:13" hidden="1" x14ac:dyDescent="0.25">
      <c r="A75" s="27" t="s">
        <v>39</v>
      </c>
      <c r="B75" s="28" t="s">
        <v>40</v>
      </c>
      <c r="C75" s="28" t="s">
        <v>29</v>
      </c>
      <c r="D75" s="28">
        <v>23</v>
      </c>
      <c r="E75" s="28"/>
      <c r="F75" s="28" t="s">
        <v>14</v>
      </c>
      <c r="G75" s="28"/>
      <c r="H75" s="28"/>
      <c r="I75" s="29">
        <v>43100</v>
      </c>
      <c r="J75" s="28">
        <f t="shared" si="9"/>
        <v>23</v>
      </c>
      <c r="K75" s="92">
        <f>M75/J75</f>
        <v>79212.608695652176</v>
      </c>
      <c r="L75" s="92"/>
      <c r="M75" s="101">
        <v>1821890</v>
      </c>
    </row>
    <row r="76" spans="1:13" hidden="1" x14ac:dyDescent="0.25">
      <c r="A76" s="9" t="s">
        <v>39</v>
      </c>
      <c r="B76" s="10" t="s">
        <v>40</v>
      </c>
      <c r="C76" s="10" t="s">
        <v>29</v>
      </c>
      <c r="D76" s="10">
        <f t="shared" ref="D76:D98" si="12">J75</f>
        <v>23</v>
      </c>
      <c r="E76" s="10">
        <v>5</v>
      </c>
      <c r="F76" s="10" t="s">
        <v>17</v>
      </c>
      <c r="G76" s="10" t="s">
        <v>18</v>
      </c>
      <c r="I76" s="11">
        <v>43230</v>
      </c>
      <c r="J76" s="10">
        <f t="shared" si="9"/>
        <v>28</v>
      </c>
      <c r="K76" s="113">
        <f>(M75+L76)/J76</f>
        <v>79517.5</v>
      </c>
      <c r="L76" s="94">
        <f>E76*80920</f>
        <v>404600</v>
      </c>
      <c r="M76" s="95">
        <f>K76*J76</f>
        <v>2226490</v>
      </c>
    </row>
    <row r="77" spans="1:13" x14ac:dyDescent="0.25">
      <c r="A77" s="9" t="s">
        <v>39</v>
      </c>
      <c r="B77" s="10" t="s">
        <v>40</v>
      </c>
      <c r="C77" s="10" t="s">
        <v>29</v>
      </c>
      <c r="D77" s="10">
        <f t="shared" si="12"/>
        <v>28</v>
      </c>
      <c r="E77" s="10">
        <v>-5</v>
      </c>
      <c r="F77" s="10" t="s">
        <v>35</v>
      </c>
      <c r="G77" s="10"/>
      <c r="H77" s="10"/>
      <c r="I77" s="11">
        <v>43231</v>
      </c>
      <c r="J77" s="10">
        <f t="shared" si="9"/>
        <v>23</v>
      </c>
      <c r="K77" s="94">
        <f t="shared" si="10"/>
        <v>79517.5</v>
      </c>
      <c r="L77" s="94"/>
      <c r="M77" s="95">
        <f>K77*J77</f>
        <v>1828902.5</v>
      </c>
    </row>
    <row r="78" spans="1:13" hidden="1" x14ac:dyDescent="0.25">
      <c r="A78" s="9" t="s">
        <v>39</v>
      </c>
      <c r="B78" s="10" t="s">
        <v>40</v>
      </c>
      <c r="C78" s="10" t="s">
        <v>29</v>
      </c>
      <c r="D78" s="10">
        <f t="shared" si="12"/>
        <v>23</v>
      </c>
      <c r="E78" s="10">
        <v>-1</v>
      </c>
      <c r="F78" s="10" t="s">
        <v>16</v>
      </c>
      <c r="G78" s="10"/>
      <c r="H78" s="10"/>
      <c r="I78" s="11">
        <v>43264</v>
      </c>
      <c r="J78" s="10">
        <f t="shared" si="9"/>
        <v>22</v>
      </c>
      <c r="K78" s="94">
        <f t="shared" si="10"/>
        <v>79517.5</v>
      </c>
      <c r="L78" s="94"/>
      <c r="M78" s="95">
        <f t="shared" ref="M78:M100" si="13">K78*J78</f>
        <v>1749385</v>
      </c>
    </row>
    <row r="79" spans="1:13" hidden="1" x14ac:dyDescent="0.25">
      <c r="A79" s="9" t="s">
        <v>39</v>
      </c>
      <c r="B79" s="10" t="s">
        <v>40</v>
      </c>
      <c r="C79" s="10" t="s">
        <v>29</v>
      </c>
      <c r="D79" s="10">
        <f t="shared" si="12"/>
        <v>22</v>
      </c>
      <c r="E79" s="10">
        <v>1</v>
      </c>
      <c r="F79" s="10" t="s">
        <v>15</v>
      </c>
      <c r="G79" s="10"/>
      <c r="H79" s="10"/>
      <c r="I79" s="11">
        <v>43280</v>
      </c>
      <c r="J79" s="10">
        <f t="shared" si="9"/>
        <v>23</v>
      </c>
      <c r="K79" s="94">
        <f t="shared" si="10"/>
        <v>78833.782608695648</v>
      </c>
      <c r="L79" s="94">
        <v>63792</v>
      </c>
      <c r="M79" s="95">
        <f t="shared" si="13"/>
        <v>1813177</v>
      </c>
    </row>
    <row r="80" spans="1:13" hidden="1" x14ac:dyDescent="0.25">
      <c r="A80" s="9" t="s">
        <v>39</v>
      </c>
      <c r="B80" s="10" t="s">
        <v>40</v>
      </c>
      <c r="C80" s="10" t="s">
        <v>29</v>
      </c>
      <c r="D80" s="10">
        <f t="shared" si="12"/>
        <v>23</v>
      </c>
      <c r="E80" s="10">
        <v>1</v>
      </c>
      <c r="F80" s="10" t="s">
        <v>15</v>
      </c>
      <c r="G80" s="10"/>
      <c r="H80" s="10"/>
      <c r="I80" s="11">
        <v>43280</v>
      </c>
      <c r="J80" s="10">
        <f t="shared" si="9"/>
        <v>24</v>
      </c>
      <c r="K80" s="94">
        <f t="shared" si="10"/>
        <v>78207.083333333328</v>
      </c>
      <c r="L80" s="94">
        <v>63793</v>
      </c>
      <c r="M80" s="95">
        <f t="shared" si="13"/>
        <v>1876970</v>
      </c>
    </row>
    <row r="81" spans="1:13" hidden="1" x14ac:dyDescent="0.25">
      <c r="A81" s="9" t="s">
        <v>39</v>
      </c>
      <c r="B81" s="10" t="s">
        <v>40</v>
      </c>
      <c r="C81" s="10" t="s">
        <v>29</v>
      </c>
      <c r="D81" s="10">
        <f t="shared" si="12"/>
        <v>24</v>
      </c>
      <c r="E81" s="10">
        <v>-2</v>
      </c>
      <c r="F81" s="10" t="s">
        <v>16</v>
      </c>
      <c r="G81" s="10"/>
      <c r="H81" s="10"/>
      <c r="I81" s="11">
        <v>43280</v>
      </c>
      <c r="J81" s="10">
        <f t="shared" si="9"/>
        <v>22</v>
      </c>
      <c r="K81" s="94">
        <f t="shared" si="10"/>
        <v>78207.083333333328</v>
      </c>
      <c r="L81" s="94"/>
      <c r="M81" s="95">
        <f t="shared" si="13"/>
        <v>1720555.8333333333</v>
      </c>
    </row>
    <row r="82" spans="1:13" hidden="1" x14ac:dyDescent="0.25">
      <c r="A82" s="9" t="s">
        <v>39</v>
      </c>
      <c r="B82" s="10" t="s">
        <v>40</v>
      </c>
      <c r="C82" s="10" t="s">
        <v>29</v>
      </c>
      <c r="D82" s="10">
        <f t="shared" si="12"/>
        <v>22</v>
      </c>
      <c r="E82" s="10">
        <v>1</v>
      </c>
      <c r="F82" s="10" t="s">
        <v>15</v>
      </c>
      <c r="G82" s="10"/>
      <c r="H82" s="10"/>
      <c r="I82" s="11">
        <v>43284</v>
      </c>
      <c r="J82" s="10">
        <f t="shared" si="9"/>
        <v>23</v>
      </c>
      <c r="K82" s="94">
        <f t="shared" si="10"/>
        <v>77580.340579710144</v>
      </c>
      <c r="L82" s="94">
        <v>63792</v>
      </c>
      <c r="M82" s="95">
        <f t="shared" si="13"/>
        <v>1784347.8333333333</v>
      </c>
    </row>
    <row r="83" spans="1:13" hidden="1" x14ac:dyDescent="0.25">
      <c r="A83" s="9" t="s">
        <v>39</v>
      </c>
      <c r="B83" s="10" t="s">
        <v>40</v>
      </c>
      <c r="C83" s="10" t="s">
        <v>29</v>
      </c>
      <c r="D83" s="10">
        <f t="shared" si="12"/>
        <v>23</v>
      </c>
      <c r="E83" s="10">
        <v>-1</v>
      </c>
      <c r="F83" s="10" t="s">
        <v>16</v>
      </c>
      <c r="G83" s="10"/>
      <c r="H83" s="10"/>
      <c r="I83" s="11">
        <v>43284</v>
      </c>
      <c r="J83" s="10">
        <f t="shared" si="9"/>
        <v>22</v>
      </c>
      <c r="K83" s="94">
        <f t="shared" si="10"/>
        <v>77580.340579710144</v>
      </c>
      <c r="L83" s="94"/>
      <c r="M83" s="95">
        <f t="shared" si="13"/>
        <v>1706767.4927536231</v>
      </c>
    </row>
    <row r="84" spans="1:13" hidden="1" x14ac:dyDescent="0.25">
      <c r="A84" s="9" t="s">
        <v>39</v>
      </c>
      <c r="B84" s="10" t="s">
        <v>40</v>
      </c>
      <c r="C84" s="10" t="s">
        <v>29</v>
      </c>
      <c r="D84" s="10">
        <f t="shared" si="12"/>
        <v>22</v>
      </c>
      <c r="E84" s="10">
        <v>-2</v>
      </c>
      <c r="F84" s="10" t="s">
        <v>16</v>
      </c>
      <c r="G84" s="10"/>
      <c r="H84" s="10"/>
      <c r="I84" s="11">
        <v>43496</v>
      </c>
      <c r="J84" s="10">
        <f t="shared" si="9"/>
        <v>20</v>
      </c>
      <c r="K84" s="94">
        <f t="shared" si="10"/>
        <v>77580.340579710144</v>
      </c>
      <c r="L84" s="94"/>
      <c r="M84" s="95">
        <f t="shared" si="13"/>
        <v>1551606.8115942029</v>
      </c>
    </row>
    <row r="85" spans="1:13" hidden="1" x14ac:dyDescent="0.25">
      <c r="A85" s="9" t="s">
        <v>39</v>
      </c>
      <c r="B85" s="10" t="s">
        <v>40</v>
      </c>
      <c r="C85" s="10" t="s">
        <v>29</v>
      </c>
      <c r="D85" s="10">
        <f t="shared" si="12"/>
        <v>20</v>
      </c>
      <c r="E85" s="10">
        <v>-1</v>
      </c>
      <c r="F85" s="10" t="s">
        <v>16</v>
      </c>
      <c r="G85" s="10"/>
      <c r="H85" s="10"/>
      <c r="I85" s="11">
        <v>43536</v>
      </c>
      <c r="J85" s="10">
        <f t="shared" si="9"/>
        <v>19</v>
      </c>
      <c r="K85" s="94">
        <f t="shared" si="10"/>
        <v>77580.340579710144</v>
      </c>
      <c r="L85" s="94"/>
      <c r="M85" s="95">
        <f t="shared" si="13"/>
        <v>1474026.4710144927</v>
      </c>
    </row>
    <row r="86" spans="1:13" ht="30" hidden="1" x14ac:dyDescent="0.25">
      <c r="A86" s="9" t="s">
        <v>39</v>
      </c>
      <c r="B86" s="10" t="s">
        <v>40</v>
      </c>
      <c r="C86" s="10" t="s">
        <v>29</v>
      </c>
      <c r="D86" s="10">
        <f t="shared" si="12"/>
        <v>19</v>
      </c>
      <c r="E86" s="10">
        <v>-3</v>
      </c>
      <c r="F86" s="10" t="s">
        <v>17</v>
      </c>
      <c r="G86" s="10"/>
      <c r="H86" s="10" t="s">
        <v>19</v>
      </c>
      <c r="I86" s="11">
        <v>43629</v>
      </c>
      <c r="J86" s="10">
        <f t="shared" si="9"/>
        <v>16</v>
      </c>
      <c r="K86" s="94">
        <f t="shared" si="10"/>
        <v>77580.340579710144</v>
      </c>
      <c r="L86" s="94"/>
      <c r="M86" s="95">
        <f>K86*J86</f>
        <v>1241285.4492753623</v>
      </c>
    </row>
    <row r="87" spans="1:13" ht="30" hidden="1" x14ac:dyDescent="0.25">
      <c r="A87" s="9" t="s">
        <v>39</v>
      </c>
      <c r="B87" s="10" t="s">
        <v>40</v>
      </c>
      <c r="C87" s="10" t="s">
        <v>29</v>
      </c>
      <c r="D87" s="10">
        <f t="shared" si="12"/>
        <v>16</v>
      </c>
      <c r="E87" s="10">
        <v>-3</v>
      </c>
      <c r="F87" s="10" t="s">
        <v>17</v>
      </c>
      <c r="G87" s="10"/>
      <c r="H87" s="10" t="s">
        <v>25</v>
      </c>
      <c r="I87" s="11">
        <v>43629</v>
      </c>
      <c r="J87" s="10">
        <f t="shared" si="9"/>
        <v>13</v>
      </c>
      <c r="K87" s="94">
        <f t="shared" si="10"/>
        <v>77580.340579710144</v>
      </c>
      <c r="L87" s="94"/>
      <c r="M87" s="95">
        <f>K87*J87</f>
        <v>1008544.4275362319</v>
      </c>
    </row>
    <row r="88" spans="1:13" ht="30" hidden="1" x14ac:dyDescent="0.25">
      <c r="A88" s="9" t="s">
        <v>39</v>
      </c>
      <c r="B88" s="10" t="s">
        <v>40</v>
      </c>
      <c r="C88" s="10" t="s">
        <v>29</v>
      </c>
      <c r="D88" s="10">
        <f t="shared" si="12"/>
        <v>13</v>
      </c>
      <c r="E88" s="10">
        <v>-10</v>
      </c>
      <c r="F88" s="10" t="s">
        <v>17</v>
      </c>
      <c r="G88" s="10"/>
      <c r="H88" s="10" t="s">
        <v>28</v>
      </c>
      <c r="I88" s="11">
        <v>43637</v>
      </c>
      <c r="J88" s="10">
        <f t="shared" si="9"/>
        <v>3</v>
      </c>
      <c r="K88" s="94">
        <f t="shared" si="10"/>
        <v>77580.340579710144</v>
      </c>
      <c r="L88" s="94"/>
      <c r="M88" s="95">
        <f>K88*J88</f>
        <v>232741.02173913043</v>
      </c>
    </row>
    <row r="89" spans="1:13" hidden="1" x14ac:dyDescent="0.25">
      <c r="A89" s="9" t="s">
        <v>39</v>
      </c>
      <c r="B89" s="10" t="s">
        <v>40</v>
      </c>
      <c r="C89" s="10" t="s">
        <v>29</v>
      </c>
      <c r="D89" s="10">
        <f t="shared" si="12"/>
        <v>3</v>
      </c>
      <c r="E89" s="10">
        <v>2</v>
      </c>
      <c r="F89" s="10" t="s">
        <v>15</v>
      </c>
      <c r="G89" s="10"/>
      <c r="H89" s="10"/>
      <c r="I89" s="11">
        <v>43641</v>
      </c>
      <c r="J89" s="10">
        <f t="shared" si="9"/>
        <v>5</v>
      </c>
      <c r="K89" s="94">
        <f t="shared" si="10"/>
        <v>75108.204347826089</v>
      </c>
      <c r="L89" s="94">
        <v>142800</v>
      </c>
      <c r="M89" s="95">
        <f t="shared" si="13"/>
        <v>375541.02173913043</v>
      </c>
    </row>
    <row r="90" spans="1:13" hidden="1" x14ac:dyDescent="0.25">
      <c r="A90" s="9" t="s">
        <v>39</v>
      </c>
      <c r="B90" s="10" t="s">
        <v>40</v>
      </c>
      <c r="C90" s="10" t="s">
        <v>29</v>
      </c>
      <c r="D90" s="10">
        <f t="shared" si="12"/>
        <v>5</v>
      </c>
      <c r="E90" s="10">
        <v>-3</v>
      </c>
      <c r="F90" s="10" t="s">
        <v>17</v>
      </c>
      <c r="G90" s="10"/>
      <c r="H90" s="10" t="s">
        <v>18</v>
      </c>
      <c r="I90" s="11">
        <v>43651</v>
      </c>
      <c r="J90" s="10">
        <f t="shared" si="9"/>
        <v>2</v>
      </c>
      <c r="K90" s="94">
        <f t="shared" si="10"/>
        <v>75108.204347826089</v>
      </c>
      <c r="L90" s="94"/>
      <c r="M90" s="95">
        <f>K90*J90</f>
        <v>150216.40869565218</v>
      </c>
    </row>
    <row r="91" spans="1:13" hidden="1" x14ac:dyDescent="0.25">
      <c r="A91" s="9" t="s">
        <v>39</v>
      </c>
      <c r="B91" s="10" t="s">
        <v>40</v>
      </c>
      <c r="C91" s="10" t="s">
        <v>29</v>
      </c>
      <c r="D91" s="10">
        <f t="shared" si="12"/>
        <v>2</v>
      </c>
      <c r="E91" s="10">
        <v>70</v>
      </c>
      <c r="F91" s="10" t="s">
        <v>15</v>
      </c>
      <c r="G91" s="10"/>
      <c r="H91" s="10"/>
      <c r="I91" s="11">
        <v>43700</v>
      </c>
      <c r="J91" s="10">
        <f t="shared" si="9"/>
        <v>72</v>
      </c>
      <c r="K91" s="94">
        <f t="shared" si="10"/>
        <v>51834.950120772948</v>
      </c>
      <c r="L91" s="94">
        <v>3581900</v>
      </c>
      <c r="M91" s="95">
        <f t="shared" si="13"/>
        <v>3732116.4086956521</v>
      </c>
    </row>
    <row r="92" spans="1:13" hidden="1" x14ac:dyDescent="0.25">
      <c r="A92" s="9" t="s">
        <v>39</v>
      </c>
      <c r="B92" s="10" t="s">
        <v>40</v>
      </c>
      <c r="C92" s="10" t="s">
        <v>29</v>
      </c>
      <c r="D92" s="10">
        <f t="shared" si="12"/>
        <v>72</v>
      </c>
      <c r="E92" s="10">
        <v>-70</v>
      </c>
      <c r="F92" s="10" t="s">
        <v>17</v>
      </c>
      <c r="G92" s="10"/>
      <c r="H92" s="10" t="s">
        <v>18</v>
      </c>
      <c r="I92" s="11">
        <v>43700</v>
      </c>
      <c r="J92" s="10">
        <f t="shared" si="9"/>
        <v>2</v>
      </c>
      <c r="K92" s="94">
        <f t="shared" si="10"/>
        <v>51834.950120772948</v>
      </c>
      <c r="L92" s="94"/>
      <c r="M92" s="95">
        <f>K92*J92</f>
        <v>103669.9002415459</v>
      </c>
    </row>
    <row r="93" spans="1:13" hidden="1" x14ac:dyDescent="0.25">
      <c r="A93" s="9" t="s">
        <v>39</v>
      </c>
      <c r="B93" s="10" t="s">
        <v>40</v>
      </c>
      <c r="C93" s="10" t="s">
        <v>29</v>
      </c>
      <c r="D93" s="10">
        <f t="shared" si="12"/>
        <v>2</v>
      </c>
      <c r="E93" s="10">
        <v>20</v>
      </c>
      <c r="F93" s="10" t="s">
        <v>15</v>
      </c>
      <c r="G93" s="10"/>
      <c r="H93" s="10"/>
      <c r="I93" s="11">
        <v>43854</v>
      </c>
      <c r="J93" s="10">
        <f t="shared" si="9"/>
        <v>22</v>
      </c>
      <c r="K93" s="94">
        <f t="shared" si="10"/>
        <v>68539.540920070271</v>
      </c>
      <c r="L93" s="94">
        <v>1404200</v>
      </c>
      <c r="M93" s="95">
        <f t="shared" si="13"/>
        <v>1507869.9002415459</v>
      </c>
    </row>
    <row r="94" spans="1:13" hidden="1" x14ac:dyDescent="0.25">
      <c r="A94" s="9" t="s">
        <v>39</v>
      </c>
      <c r="B94" s="10" t="s">
        <v>40</v>
      </c>
      <c r="C94" s="10" t="s">
        <v>29</v>
      </c>
      <c r="D94" s="10">
        <f t="shared" si="12"/>
        <v>22</v>
      </c>
      <c r="E94" s="10">
        <v>-20</v>
      </c>
      <c r="F94" s="10" t="s">
        <v>17</v>
      </c>
      <c r="G94" s="10"/>
      <c r="H94" s="10" t="s">
        <v>18</v>
      </c>
      <c r="I94" s="11">
        <v>43857</v>
      </c>
      <c r="J94" s="10">
        <f t="shared" si="9"/>
        <v>2</v>
      </c>
      <c r="K94" s="94">
        <f t="shared" si="10"/>
        <v>68539.540920070271</v>
      </c>
      <c r="L94" s="94"/>
      <c r="M94" s="95">
        <f>K94*J94</f>
        <v>137079.08184014054</v>
      </c>
    </row>
    <row r="95" spans="1:13" hidden="1" x14ac:dyDescent="0.25">
      <c r="A95" s="9" t="s">
        <v>39</v>
      </c>
      <c r="B95" s="10" t="s">
        <v>40</v>
      </c>
      <c r="C95" s="10" t="s">
        <v>29</v>
      </c>
      <c r="D95" s="10">
        <f t="shared" si="12"/>
        <v>2</v>
      </c>
      <c r="E95" s="10">
        <v>-1</v>
      </c>
      <c r="F95" s="10" t="s">
        <v>16</v>
      </c>
      <c r="G95" s="10"/>
      <c r="H95" s="10"/>
      <c r="I95" s="11">
        <v>43886</v>
      </c>
      <c r="J95" s="10">
        <f t="shared" si="9"/>
        <v>1</v>
      </c>
      <c r="K95" s="94">
        <f t="shared" si="10"/>
        <v>68539.540920070271</v>
      </c>
      <c r="L95" s="94"/>
      <c r="M95" s="95">
        <f t="shared" si="13"/>
        <v>68539.540920070271</v>
      </c>
    </row>
    <row r="96" spans="1:13" hidden="1" x14ac:dyDescent="0.25">
      <c r="A96" s="9" t="s">
        <v>39</v>
      </c>
      <c r="B96" s="10" t="s">
        <v>40</v>
      </c>
      <c r="C96" s="10" t="s">
        <v>29</v>
      </c>
      <c r="D96" s="10">
        <f t="shared" si="12"/>
        <v>1</v>
      </c>
      <c r="E96" s="10">
        <v>-1</v>
      </c>
      <c r="F96" s="10" t="s">
        <v>16</v>
      </c>
      <c r="G96" s="10"/>
      <c r="H96" s="10"/>
      <c r="I96" s="11">
        <v>44007</v>
      </c>
      <c r="J96" s="10">
        <f t="shared" si="9"/>
        <v>0</v>
      </c>
      <c r="K96" s="94">
        <f t="shared" si="10"/>
        <v>68539.540920070271</v>
      </c>
      <c r="L96" s="94"/>
      <c r="M96" s="95">
        <f t="shared" si="13"/>
        <v>0</v>
      </c>
    </row>
    <row r="97" spans="1:13" hidden="1" x14ac:dyDescent="0.25">
      <c r="A97" s="9" t="s">
        <v>39</v>
      </c>
      <c r="B97" s="10" t="s">
        <v>40</v>
      </c>
      <c r="C97" s="10" t="s">
        <v>29</v>
      </c>
      <c r="D97" s="10">
        <f t="shared" si="12"/>
        <v>0</v>
      </c>
      <c r="E97" s="10">
        <v>4</v>
      </c>
      <c r="F97" s="10" t="s">
        <v>15</v>
      </c>
      <c r="G97" s="10"/>
      <c r="H97" s="10"/>
      <c r="I97" s="11">
        <v>44161</v>
      </c>
      <c r="J97" s="10">
        <f t="shared" si="9"/>
        <v>4</v>
      </c>
      <c r="K97" s="94">
        <f t="shared" si="10"/>
        <v>126140</v>
      </c>
      <c r="L97" s="94">
        <v>504560</v>
      </c>
      <c r="M97" s="95">
        <f t="shared" si="13"/>
        <v>504560</v>
      </c>
    </row>
    <row r="98" spans="1:13" hidden="1" x14ac:dyDescent="0.25">
      <c r="A98" s="44" t="s">
        <v>39</v>
      </c>
      <c r="B98" s="36" t="s">
        <v>40</v>
      </c>
      <c r="C98" s="36" t="s">
        <v>29</v>
      </c>
      <c r="D98" s="36">
        <f t="shared" si="12"/>
        <v>4</v>
      </c>
      <c r="E98" s="36">
        <v>-4</v>
      </c>
      <c r="F98" s="36" t="s">
        <v>16</v>
      </c>
      <c r="G98" s="36"/>
      <c r="H98" s="36"/>
      <c r="I98" s="37">
        <v>44161</v>
      </c>
      <c r="J98" s="36">
        <f t="shared" si="9"/>
        <v>0</v>
      </c>
      <c r="K98" s="94">
        <f t="shared" si="10"/>
        <v>126140</v>
      </c>
      <c r="L98" s="102"/>
      <c r="M98" s="95">
        <f t="shared" si="13"/>
        <v>0</v>
      </c>
    </row>
    <row r="99" spans="1:13" hidden="1" x14ac:dyDescent="0.25">
      <c r="A99" s="53" t="s">
        <v>41</v>
      </c>
      <c r="B99" s="28" t="s">
        <v>42</v>
      </c>
      <c r="C99" s="28" t="s">
        <v>29</v>
      </c>
      <c r="D99" s="28">
        <v>19475</v>
      </c>
      <c r="E99" s="28"/>
      <c r="F99" s="28" t="s">
        <v>14</v>
      </c>
      <c r="G99" s="28"/>
      <c r="H99" s="28"/>
      <c r="I99" s="29">
        <v>43100</v>
      </c>
      <c r="J99" s="28">
        <f t="shared" si="9"/>
        <v>19475</v>
      </c>
      <c r="K99" s="92">
        <f>M99/J99</f>
        <v>107.01201540436458</v>
      </c>
      <c r="L99" s="92"/>
      <c r="M99" s="101">
        <v>2084059</v>
      </c>
    </row>
    <row r="100" spans="1:13" hidden="1" x14ac:dyDescent="0.25">
      <c r="A100" s="9" t="s">
        <v>41</v>
      </c>
      <c r="B100" s="10" t="s">
        <v>42</v>
      </c>
      <c r="C100" s="10" t="s">
        <v>29</v>
      </c>
      <c r="D100" s="10">
        <f>J99</f>
        <v>19475</v>
      </c>
      <c r="E100" s="10">
        <v>-5</v>
      </c>
      <c r="F100" s="10" t="s">
        <v>16</v>
      </c>
      <c r="G100" s="10"/>
      <c r="H100" s="10"/>
      <c r="I100" s="11">
        <v>43417</v>
      </c>
      <c r="J100" s="10">
        <f t="shared" si="9"/>
        <v>19470</v>
      </c>
      <c r="K100" s="94">
        <f t="shared" si="10"/>
        <v>107.01201540436458</v>
      </c>
      <c r="L100" s="94"/>
      <c r="M100" s="95">
        <f t="shared" si="13"/>
        <v>2083523.9399229782</v>
      </c>
    </row>
    <row r="101" spans="1:13" hidden="1" x14ac:dyDescent="0.25">
      <c r="A101" s="44" t="s">
        <v>41</v>
      </c>
      <c r="B101" s="36" t="s">
        <v>42</v>
      </c>
      <c r="C101" s="36" t="s">
        <v>29</v>
      </c>
      <c r="D101" s="36">
        <f>J100</f>
        <v>19470</v>
      </c>
      <c r="E101" s="36">
        <v>-19470</v>
      </c>
      <c r="F101" s="36" t="s">
        <v>17</v>
      </c>
      <c r="G101" s="36"/>
      <c r="H101" s="36" t="s">
        <v>18</v>
      </c>
      <c r="I101" s="37">
        <v>43517</v>
      </c>
      <c r="J101" s="36">
        <f t="shared" si="9"/>
        <v>0</v>
      </c>
      <c r="K101" s="94">
        <f>IF(OR(F101="FPCO"),((M100+L101)/J101),K100)</f>
        <v>107.01201540436458</v>
      </c>
      <c r="L101" s="94"/>
      <c r="M101" s="95">
        <f>K101*J101</f>
        <v>0</v>
      </c>
    </row>
    <row r="102" spans="1:13" hidden="1" x14ac:dyDescent="0.25">
      <c r="A102" s="27" t="s">
        <v>43</v>
      </c>
      <c r="B102" s="28" t="s">
        <v>44</v>
      </c>
      <c r="C102" s="28" t="s">
        <v>29</v>
      </c>
      <c r="D102" s="28">
        <v>3</v>
      </c>
      <c r="E102" s="28"/>
      <c r="F102" s="28" t="s">
        <v>14</v>
      </c>
      <c r="G102" s="28"/>
      <c r="H102" s="28"/>
      <c r="I102" s="29">
        <v>43100</v>
      </c>
      <c r="J102" s="28">
        <f t="shared" si="9"/>
        <v>3</v>
      </c>
      <c r="K102" s="114">
        <f>M102/J102</f>
        <v>29750</v>
      </c>
      <c r="L102" s="92"/>
      <c r="M102" s="101">
        <v>89250</v>
      </c>
    </row>
    <row r="103" spans="1:13" ht="15.75" hidden="1" thickBot="1" x14ac:dyDescent="0.3">
      <c r="A103" s="44" t="s">
        <v>43</v>
      </c>
      <c r="B103" s="36" t="s">
        <v>44</v>
      </c>
      <c r="C103" s="36" t="s">
        <v>29</v>
      </c>
      <c r="D103" s="36">
        <f>J102</f>
        <v>3</v>
      </c>
      <c r="E103" s="36">
        <v>-3</v>
      </c>
      <c r="F103" s="36" t="s">
        <v>16</v>
      </c>
      <c r="G103" s="36"/>
      <c r="H103" s="36"/>
      <c r="I103" s="37">
        <v>43417</v>
      </c>
      <c r="J103" s="36">
        <f t="shared" si="9"/>
        <v>0</v>
      </c>
      <c r="K103" s="104">
        <f>IF(OR(F103="FPCO"),((M102+L103)/J103),K102)</f>
        <v>29750</v>
      </c>
      <c r="L103" s="102"/>
      <c r="M103" s="103">
        <f>K103*J103</f>
        <v>0</v>
      </c>
    </row>
    <row r="104" spans="1:13" hidden="1" x14ac:dyDescent="0.25">
      <c r="A104" s="27" t="s">
        <v>45</v>
      </c>
      <c r="B104" s="28" t="s">
        <v>46</v>
      </c>
      <c r="C104" s="28" t="s">
        <v>29</v>
      </c>
      <c r="D104" s="28">
        <v>5</v>
      </c>
      <c r="E104" s="28"/>
      <c r="F104" s="28" t="s">
        <v>14</v>
      </c>
      <c r="G104" s="28"/>
      <c r="H104" s="28"/>
      <c r="I104" s="29">
        <v>43100</v>
      </c>
      <c r="J104" s="28">
        <f t="shared" si="9"/>
        <v>5</v>
      </c>
      <c r="K104" s="92">
        <f>M104/J104</f>
        <v>5653</v>
      </c>
      <c r="L104" s="92"/>
      <c r="M104" s="101">
        <v>28265</v>
      </c>
    </row>
    <row r="105" spans="1:13" hidden="1" x14ac:dyDescent="0.25">
      <c r="A105" s="9" t="s">
        <v>45</v>
      </c>
      <c r="B105" s="10" t="s">
        <v>46</v>
      </c>
      <c r="C105" s="10" t="s">
        <v>29</v>
      </c>
      <c r="D105" s="10">
        <f>J104</f>
        <v>5</v>
      </c>
      <c r="E105" s="10">
        <v>-5</v>
      </c>
      <c r="F105" s="10" t="s">
        <v>16</v>
      </c>
      <c r="G105" s="10"/>
      <c r="H105" s="10"/>
      <c r="I105" s="11">
        <v>43417</v>
      </c>
      <c r="J105" s="10">
        <f t="shared" si="9"/>
        <v>0</v>
      </c>
      <c r="K105" s="94">
        <f>IF(OR(F105="FPCO"),((M104+L105)/J105),K104)</f>
        <v>5653</v>
      </c>
      <c r="L105" s="94"/>
      <c r="M105" s="95">
        <f>K105*L105</f>
        <v>0</v>
      </c>
    </row>
    <row r="106" spans="1:13" hidden="1" x14ac:dyDescent="0.25">
      <c r="A106" s="9" t="s">
        <v>45</v>
      </c>
      <c r="B106" s="10" t="s">
        <v>46</v>
      </c>
      <c r="C106" s="10" t="s">
        <v>29</v>
      </c>
      <c r="D106" s="10">
        <f>J105</f>
        <v>0</v>
      </c>
      <c r="E106" s="10">
        <v>20</v>
      </c>
      <c r="F106" s="10" t="s">
        <v>15</v>
      </c>
      <c r="G106" s="10"/>
      <c r="H106" s="10"/>
      <c r="I106" s="11">
        <v>43854</v>
      </c>
      <c r="J106" s="10">
        <f t="shared" si="9"/>
        <v>20</v>
      </c>
      <c r="K106" s="94">
        <f>IF(OR(F106="FPCO"),((M105+L106)/J106),K105)</f>
        <v>9520</v>
      </c>
      <c r="L106" s="94">
        <v>190400</v>
      </c>
      <c r="M106" s="95">
        <f>K106*L106</f>
        <v>1812608000</v>
      </c>
    </row>
    <row r="107" spans="1:13" hidden="1" x14ac:dyDescent="0.25">
      <c r="A107" s="44" t="s">
        <v>45</v>
      </c>
      <c r="B107" s="36" t="s">
        <v>46</v>
      </c>
      <c r="C107" s="36" t="s">
        <v>29</v>
      </c>
      <c r="D107" s="36">
        <f>J106</f>
        <v>20</v>
      </c>
      <c r="E107" s="36">
        <v>-20</v>
      </c>
      <c r="F107" s="36" t="s">
        <v>17</v>
      </c>
      <c r="G107" s="36"/>
      <c r="H107" s="36" t="s">
        <v>18</v>
      </c>
      <c r="I107" s="37">
        <v>43857</v>
      </c>
      <c r="J107" s="36">
        <f t="shared" si="9"/>
        <v>0</v>
      </c>
      <c r="K107" s="94">
        <f>IF(OR(F107="FPCO"),((M106+L107)/J107),K106)</f>
        <v>9520</v>
      </c>
      <c r="L107" s="102"/>
      <c r="M107" s="95">
        <f>K107*L107</f>
        <v>0</v>
      </c>
    </row>
    <row r="108" spans="1:13" hidden="1" x14ac:dyDescent="0.25">
      <c r="A108" s="27" t="s">
        <v>47</v>
      </c>
      <c r="B108" s="28" t="s">
        <v>48</v>
      </c>
      <c r="C108" s="28" t="s">
        <v>29</v>
      </c>
      <c r="D108" s="28">
        <v>1601</v>
      </c>
      <c r="E108" s="28"/>
      <c r="F108" s="28" t="s">
        <v>14</v>
      </c>
      <c r="G108" s="28"/>
      <c r="H108" s="28"/>
      <c r="I108" s="29">
        <v>43100</v>
      </c>
      <c r="J108" s="28">
        <f t="shared" si="9"/>
        <v>1601</v>
      </c>
      <c r="K108" s="92">
        <f>M108/J108</f>
        <v>250</v>
      </c>
      <c r="L108" s="92"/>
      <c r="M108" s="101">
        <v>400250</v>
      </c>
    </row>
    <row r="109" spans="1:13" hidden="1" x14ac:dyDescent="0.25">
      <c r="A109" s="9" t="s">
        <v>47</v>
      </c>
      <c r="B109" s="10" t="s">
        <v>48</v>
      </c>
      <c r="C109" s="10" t="s">
        <v>29</v>
      </c>
      <c r="D109" s="10">
        <f t="shared" ref="D109:D117" si="14">J108</f>
        <v>1601</v>
      </c>
      <c r="E109" s="10">
        <v>-60</v>
      </c>
      <c r="F109" s="10" t="s">
        <v>16</v>
      </c>
      <c r="G109" s="10"/>
      <c r="H109" s="10"/>
      <c r="I109" s="11">
        <v>43383</v>
      </c>
      <c r="J109" s="10">
        <f t="shared" si="9"/>
        <v>1541</v>
      </c>
      <c r="K109" s="94">
        <f t="shared" ref="K109:K117" si="15">IF(OR(F109="FPCO"),((M108+L109)/J109),K108)</f>
        <v>250</v>
      </c>
      <c r="L109" s="94"/>
      <c r="M109" s="95">
        <f>J109*K109</f>
        <v>385250</v>
      </c>
    </row>
    <row r="110" spans="1:13" hidden="1" x14ac:dyDescent="0.25">
      <c r="A110" s="9" t="s">
        <v>47</v>
      </c>
      <c r="B110" s="10" t="s">
        <v>48</v>
      </c>
      <c r="C110" s="10" t="s">
        <v>29</v>
      </c>
      <c r="D110" s="10">
        <f t="shared" si="14"/>
        <v>1541</v>
      </c>
      <c r="E110" s="10">
        <v>-100</v>
      </c>
      <c r="F110" s="10" t="s">
        <v>16</v>
      </c>
      <c r="G110" s="10"/>
      <c r="H110" s="10"/>
      <c r="I110" s="11">
        <v>43669</v>
      </c>
      <c r="J110" s="10">
        <f t="shared" si="9"/>
        <v>1441</v>
      </c>
      <c r="K110" s="94">
        <f t="shared" si="15"/>
        <v>250</v>
      </c>
      <c r="L110" s="94"/>
      <c r="M110" s="95">
        <f t="shared" ref="M110:M152" si="16">J110*K110</f>
        <v>360250</v>
      </c>
    </row>
    <row r="111" spans="1:13" ht="30" hidden="1" x14ac:dyDescent="0.25">
      <c r="A111" s="9" t="s">
        <v>47</v>
      </c>
      <c r="B111" s="10" t="s">
        <v>48</v>
      </c>
      <c r="C111" s="10" t="s">
        <v>29</v>
      </c>
      <c r="D111" s="10">
        <f t="shared" si="14"/>
        <v>1441</v>
      </c>
      <c r="E111" s="10">
        <v>-500</v>
      </c>
      <c r="F111" s="10" t="s">
        <v>17</v>
      </c>
      <c r="G111" s="10"/>
      <c r="H111" s="10" t="s">
        <v>21</v>
      </c>
      <c r="I111" s="11">
        <v>43825</v>
      </c>
      <c r="J111" s="10">
        <f t="shared" si="9"/>
        <v>941</v>
      </c>
      <c r="K111" s="94">
        <f t="shared" si="15"/>
        <v>250</v>
      </c>
      <c r="L111" s="94"/>
      <c r="M111" s="95">
        <f>J111*K111</f>
        <v>235250</v>
      </c>
    </row>
    <row r="112" spans="1:13" hidden="1" x14ac:dyDescent="0.25">
      <c r="A112" s="9" t="s">
        <v>47</v>
      </c>
      <c r="B112" s="10" t="s">
        <v>48</v>
      </c>
      <c r="C112" s="10" t="s">
        <v>29</v>
      </c>
      <c r="D112" s="10">
        <f t="shared" si="14"/>
        <v>941</v>
      </c>
      <c r="E112" s="10">
        <v>-100</v>
      </c>
      <c r="F112" s="10" t="s">
        <v>17</v>
      </c>
      <c r="G112" s="10"/>
      <c r="H112" s="10" t="s">
        <v>18</v>
      </c>
      <c r="I112" s="11">
        <v>43825</v>
      </c>
      <c r="J112" s="10">
        <f t="shared" si="9"/>
        <v>841</v>
      </c>
      <c r="K112" s="94">
        <f t="shared" si="15"/>
        <v>250</v>
      </c>
      <c r="L112" s="94"/>
      <c r="M112" s="95">
        <f>J112*K112</f>
        <v>210250</v>
      </c>
    </row>
    <row r="113" spans="1:13" hidden="1" x14ac:dyDescent="0.25">
      <c r="A113" s="9" t="s">
        <v>47</v>
      </c>
      <c r="B113" s="10" t="s">
        <v>48</v>
      </c>
      <c r="C113" s="10" t="s">
        <v>29</v>
      </c>
      <c r="D113" s="10">
        <f t="shared" si="14"/>
        <v>841</v>
      </c>
      <c r="E113" s="10">
        <v>-841</v>
      </c>
      <c r="F113" s="10" t="s">
        <v>16</v>
      </c>
      <c r="G113" s="10"/>
      <c r="H113" s="10"/>
      <c r="I113" s="11">
        <v>43854</v>
      </c>
      <c r="J113" s="10">
        <f t="shared" si="9"/>
        <v>0</v>
      </c>
      <c r="K113" s="94">
        <f t="shared" si="15"/>
        <v>250</v>
      </c>
      <c r="L113" s="94"/>
      <c r="M113" s="95">
        <f t="shared" si="16"/>
        <v>0</v>
      </c>
    </row>
    <row r="114" spans="1:13" hidden="1" x14ac:dyDescent="0.25">
      <c r="A114" s="9" t="s">
        <v>47</v>
      </c>
      <c r="B114" s="10" t="s">
        <v>48</v>
      </c>
      <c r="C114" s="10" t="s">
        <v>29</v>
      </c>
      <c r="D114" s="10">
        <f t="shared" si="14"/>
        <v>0</v>
      </c>
      <c r="E114" s="10">
        <v>300</v>
      </c>
      <c r="F114" s="10" t="s">
        <v>15</v>
      </c>
      <c r="G114" s="10"/>
      <c r="H114" s="10"/>
      <c r="I114" s="11">
        <v>43879</v>
      </c>
      <c r="J114" s="10">
        <f t="shared" si="9"/>
        <v>300</v>
      </c>
      <c r="K114" s="94">
        <f t="shared" si="15"/>
        <v>185.64</v>
      </c>
      <c r="L114" s="94">
        <v>55692</v>
      </c>
      <c r="M114" s="95">
        <f t="shared" si="16"/>
        <v>55691.999999999993</v>
      </c>
    </row>
    <row r="115" spans="1:13" hidden="1" x14ac:dyDescent="0.25">
      <c r="A115" s="9" t="s">
        <v>47</v>
      </c>
      <c r="B115" s="10" t="s">
        <v>48</v>
      </c>
      <c r="C115" s="10" t="s">
        <v>29</v>
      </c>
      <c r="D115" s="10">
        <f t="shared" si="14"/>
        <v>300</v>
      </c>
      <c r="E115" s="10">
        <v>-300</v>
      </c>
      <c r="F115" s="10" t="s">
        <v>16</v>
      </c>
      <c r="G115" s="10"/>
      <c r="H115" s="10"/>
      <c r="I115" s="11">
        <v>43889</v>
      </c>
      <c r="J115" s="10">
        <f t="shared" si="9"/>
        <v>0</v>
      </c>
      <c r="K115" s="94">
        <f t="shared" si="15"/>
        <v>185.64</v>
      </c>
      <c r="L115" s="94"/>
      <c r="M115" s="95">
        <f t="shared" si="16"/>
        <v>0</v>
      </c>
    </row>
    <row r="116" spans="1:13" hidden="1" x14ac:dyDescent="0.25">
      <c r="A116" s="9" t="s">
        <v>47</v>
      </c>
      <c r="B116" s="10" t="s">
        <v>48</v>
      </c>
      <c r="C116" s="10" t="s">
        <v>29</v>
      </c>
      <c r="D116" s="10">
        <f t="shared" si="14"/>
        <v>0</v>
      </c>
      <c r="E116" s="10">
        <v>549</v>
      </c>
      <c r="F116" s="10" t="s">
        <v>15</v>
      </c>
      <c r="G116" s="10"/>
      <c r="H116" s="10"/>
      <c r="I116" s="11">
        <v>44111</v>
      </c>
      <c r="J116" s="10">
        <f t="shared" si="9"/>
        <v>549</v>
      </c>
      <c r="K116" s="94">
        <f t="shared" si="15"/>
        <v>238</v>
      </c>
      <c r="L116" s="94">
        <v>130662</v>
      </c>
      <c r="M116" s="95">
        <f t="shared" si="16"/>
        <v>130662</v>
      </c>
    </row>
    <row r="117" spans="1:13" hidden="1" x14ac:dyDescent="0.25">
      <c r="A117" s="44" t="s">
        <v>47</v>
      </c>
      <c r="B117" s="36" t="s">
        <v>48</v>
      </c>
      <c r="C117" s="36" t="s">
        <v>29</v>
      </c>
      <c r="D117" s="36">
        <f t="shared" si="14"/>
        <v>549</v>
      </c>
      <c r="E117" s="36">
        <v>-549</v>
      </c>
      <c r="F117" s="36" t="s">
        <v>16</v>
      </c>
      <c r="G117" s="36"/>
      <c r="H117" s="36"/>
      <c r="I117" s="37">
        <v>44112</v>
      </c>
      <c r="J117" s="36">
        <f t="shared" si="9"/>
        <v>0</v>
      </c>
      <c r="K117" s="94">
        <f t="shared" si="15"/>
        <v>238</v>
      </c>
      <c r="L117" s="102"/>
      <c r="M117" s="95">
        <f t="shared" si="16"/>
        <v>0</v>
      </c>
    </row>
    <row r="118" spans="1:13" hidden="1" x14ac:dyDescent="0.25">
      <c r="A118" s="27" t="s">
        <v>49</v>
      </c>
      <c r="B118" s="28" t="s">
        <v>50</v>
      </c>
      <c r="C118" s="28" t="s">
        <v>29</v>
      </c>
      <c r="D118" s="28">
        <v>400</v>
      </c>
      <c r="E118" s="28"/>
      <c r="F118" s="28" t="s">
        <v>14</v>
      </c>
      <c r="G118" s="28"/>
      <c r="H118" s="28"/>
      <c r="I118" s="29">
        <v>43100</v>
      </c>
      <c r="J118" s="28">
        <f t="shared" si="9"/>
        <v>400</v>
      </c>
      <c r="K118" s="92">
        <f>M118/J118</f>
        <v>60</v>
      </c>
      <c r="L118" s="92"/>
      <c r="M118" s="101">
        <v>24000</v>
      </c>
    </row>
    <row r="119" spans="1:13" hidden="1" x14ac:dyDescent="0.25">
      <c r="A119" s="9" t="s">
        <v>49</v>
      </c>
      <c r="B119" s="10" t="s">
        <v>50</v>
      </c>
      <c r="C119" s="10" t="s">
        <v>29</v>
      </c>
      <c r="D119" s="10">
        <f>J118</f>
        <v>400</v>
      </c>
      <c r="E119" s="10">
        <v>-5</v>
      </c>
      <c r="F119" s="10" t="s">
        <v>16</v>
      </c>
      <c r="G119" s="10"/>
      <c r="H119" s="10"/>
      <c r="I119" s="11">
        <v>43383</v>
      </c>
      <c r="J119" s="10">
        <f t="shared" si="9"/>
        <v>395</v>
      </c>
      <c r="K119" s="94">
        <f>IF(OR(F119="FPCO"),((M118+L119)/J119),K118)</f>
        <v>60</v>
      </c>
      <c r="L119" s="94"/>
      <c r="M119" s="95">
        <f t="shared" si="16"/>
        <v>23700</v>
      </c>
    </row>
    <row r="120" spans="1:13" hidden="1" x14ac:dyDescent="0.25">
      <c r="A120" s="44" t="s">
        <v>49</v>
      </c>
      <c r="B120" s="36" t="s">
        <v>50</v>
      </c>
      <c r="C120" s="36" t="s">
        <v>29</v>
      </c>
      <c r="D120" s="36">
        <f>J119</f>
        <v>395</v>
      </c>
      <c r="E120" s="36">
        <v>-100</v>
      </c>
      <c r="F120" s="36" t="s">
        <v>16</v>
      </c>
      <c r="G120" s="36"/>
      <c r="H120" s="36"/>
      <c r="I120" s="37">
        <v>43895</v>
      </c>
      <c r="J120" s="36">
        <f t="shared" si="9"/>
        <v>295</v>
      </c>
      <c r="K120" s="94">
        <f>IF(OR(F120="FPCO"),((M119+L120)/J120),K119)</f>
        <v>60</v>
      </c>
      <c r="L120" s="102"/>
      <c r="M120" s="95">
        <f t="shared" si="16"/>
        <v>17700</v>
      </c>
    </row>
    <row r="121" spans="1:13" hidden="1" x14ac:dyDescent="0.25">
      <c r="A121" s="27" t="s">
        <v>51</v>
      </c>
      <c r="B121" s="28" t="s">
        <v>52</v>
      </c>
      <c r="C121" s="28" t="s">
        <v>29</v>
      </c>
      <c r="D121" s="28">
        <v>30</v>
      </c>
      <c r="E121" s="28"/>
      <c r="F121" s="28" t="s">
        <v>14</v>
      </c>
      <c r="G121" s="28"/>
      <c r="H121" s="28"/>
      <c r="I121" s="29">
        <v>43100</v>
      </c>
      <c r="J121" s="28">
        <f t="shared" si="9"/>
        <v>30</v>
      </c>
      <c r="K121" s="92">
        <f>M121/J121</f>
        <v>79135</v>
      </c>
      <c r="L121" s="92"/>
      <c r="M121" s="101">
        <v>2374050</v>
      </c>
    </row>
    <row r="122" spans="1:13" hidden="1" x14ac:dyDescent="0.25">
      <c r="A122" s="9" t="s">
        <v>51</v>
      </c>
      <c r="B122" s="10" t="s">
        <v>52</v>
      </c>
      <c r="C122" s="10" t="s">
        <v>29</v>
      </c>
      <c r="D122" s="10">
        <f t="shared" ref="D122:D147" si="17">J121</f>
        <v>30</v>
      </c>
      <c r="E122" s="10">
        <v>-1</v>
      </c>
      <c r="F122" s="10" t="s">
        <v>16</v>
      </c>
      <c r="G122" s="10"/>
      <c r="H122" s="10"/>
      <c r="I122" s="11">
        <v>43207</v>
      </c>
      <c r="J122" s="10">
        <f t="shared" si="9"/>
        <v>29</v>
      </c>
      <c r="K122" s="94">
        <f>IF(OR(F122="FPCO"),((M121+L122)/J122),K121)</f>
        <v>79135</v>
      </c>
      <c r="L122" s="94"/>
      <c r="M122" s="95">
        <f t="shared" si="16"/>
        <v>2294915</v>
      </c>
    </row>
    <row r="123" spans="1:13" hidden="1" x14ac:dyDescent="0.25">
      <c r="A123" s="9" t="s">
        <v>51</v>
      </c>
      <c r="B123" s="10" t="s">
        <v>52</v>
      </c>
      <c r="C123" s="10" t="s">
        <v>29</v>
      </c>
      <c r="D123" s="10">
        <f t="shared" si="17"/>
        <v>29</v>
      </c>
      <c r="E123" s="10">
        <v>15</v>
      </c>
      <c r="F123" s="10" t="s">
        <v>17</v>
      </c>
      <c r="G123" s="10" t="s">
        <v>18</v>
      </c>
      <c r="H123" s="10"/>
      <c r="I123" s="11">
        <v>43230</v>
      </c>
      <c r="J123" s="10">
        <f t="shared" si="9"/>
        <v>44</v>
      </c>
      <c r="K123" s="94">
        <f>((M122+L123)/J123)</f>
        <v>80149.204545454544</v>
      </c>
      <c r="L123" s="94">
        <f>E123*82110</f>
        <v>1231650</v>
      </c>
      <c r="M123" s="95">
        <f>J123*K123</f>
        <v>3526565</v>
      </c>
    </row>
    <row r="124" spans="1:13" x14ac:dyDescent="0.25">
      <c r="A124" s="9" t="s">
        <v>51</v>
      </c>
      <c r="B124" s="10" t="s">
        <v>52</v>
      </c>
      <c r="C124" s="10" t="s">
        <v>29</v>
      </c>
      <c r="D124" s="10">
        <f t="shared" si="17"/>
        <v>44</v>
      </c>
      <c r="E124" s="64">
        <v>-15</v>
      </c>
      <c r="F124" s="10" t="s">
        <v>35</v>
      </c>
      <c r="G124" s="10"/>
      <c r="H124" s="10"/>
      <c r="I124" s="11">
        <v>43231</v>
      </c>
      <c r="J124" s="10">
        <f t="shared" si="9"/>
        <v>29</v>
      </c>
      <c r="K124" s="94">
        <f t="shared" ref="K124:K152" si="18">IF(OR(F124="FPCO"),((M123+L124)/J124),K123)</f>
        <v>80149.204545454544</v>
      </c>
      <c r="L124" s="94"/>
      <c r="M124" s="95">
        <f t="shared" si="16"/>
        <v>2324326.9318181816</v>
      </c>
    </row>
    <row r="125" spans="1:13" hidden="1" x14ac:dyDescent="0.25">
      <c r="A125" s="9" t="s">
        <v>51</v>
      </c>
      <c r="B125" s="10" t="s">
        <v>52</v>
      </c>
      <c r="C125" s="10" t="s">
        <v>29</v>
      </c>
      <c r="D125" s="10">
        <f t="shared" si="17"/>
        <v>29</v>
      </c>
      <c r="E125" s="10">
        <v>5</v>
      </c>
      <c r="F125" s="10" t="s">
        <v>15</v>
      </c>
      <c r="G125" s="10"/>
      <c r="H125" s="10"/>
      <c r="I125" s="11">
        <v>43413</v>
      </c>
      <c r="J125" s="10">
        <f t="shared" si="9"/>
        <v>34</v>
      </c>
      <c r="K125" s="94">
        <f t="shared" si="18"/>
        <v>80595.056818181809</v>
      </c>
      <c r="L125" s="94">
        <v>415905</v>
      </c>
      <c r="M125" s="95">
        <f t="shared" si="16"/>
        <v>2740231.9318181816</v>
      </c>
    </row>
    <row r="126" spans="1:13" hidden="1" x14ac:dyDescent="0.25">
      <c r="A126" s="9" t="s">
        <v>51</v>
      </c>
      <c r="B126" s="10" t="s">
        <v>52</v>
      </c>
      <c r="C126" s="10" t="s">
        <v>29</v>
      </c>
      <c r="D126" s="10">
        <f t="shared" si="17"/>
        <v>34</v>
      </c>
      <c r="E126" s="10">
        <v>-5</v>
      </c>
      <c r="F126" s="10" t="s">
        <v>17</v>
      </c>
      <c r="G126" s="10"/>
      <c r="H126" s="10" t="s">
        <v>18</v>
      </c>
      <c r="I126" s="11">
        <v>43417</v>
      </c>
      <c r="J126" s="10">
        <f t="shared" si="9"/>
        <v>29</v>
      </c>
      <c r="K126" s="94">
        <f t="shared" si="18"/>
        <v>80595.056818181809</v>
      </c>
      <c r="L126" s="94"/>
      <c r="M126" s="95">
        <f>J126*K126</f>
        <v>2337256.6477272725</v>
      </c>
    </row>
    <row r="127" spans="1:13" hidden="1" x14ac:dyDescent="0.25">
      <c r="A127" s="9" t="s">
        <v>51</v>
      </c>
      <c r="B127" s="10" t="s">
        <v>52</v>
      </c>
      <c r="C127" s="10" t="s">
        <v>29</v>
      </c>
      <c r="D127" s="10">
        <f t="shared" si="17"/>
        <v>29</v>
      </c>
      <c r="E127" s="10">
        <v>-18</v>
      </c>
      <c r="F127" s="10" t="s">
        <v>16</v>
      </c>
      <c r="G127" s="10"/>
      <c r="H127" s="10"/>
      <c r="I127" s="11">
        <v>43518</v>
      </c>
      <c r="J127" s="10">
        <f t="shared" ref="J127:J188" si="19">D127+E127</f>
        <v>11</v>
      </c>
      <c r="K127" s="94">
        <f t="shared" si="18"/>
        <v>80595.056818181809</v>
      </c>
      <c r="L127" s="94"/>
      <c r="M127" s="95">
        <f t="shared" si="16"/>
        <v>886545.62499999988</v>
      </c>
    </row>
    <row r="128" spans="1:13" hidden="1" x14ac:dyDescent="0.25">
      <c r="A128" s="9" t="s">
        <v>51</v>
      </c>
      <c r="B128" s="10" t="s">
        <v>52</v>
      </c>
      <c r="C128" s="10" t="s">
        <v>29</v>
      </c>
      <c r="D128" s="10">
        <f t="shared" si="17"/>
        <v>11</v>
      </c>
      <c r="E128" s="10">
        <v>-3</v>
      </c>
      <c r="F128" s="10" t="s">
        <v>16</v>
      </c>
      <c r="G128" s="10"/>
      <c r="H128" s="10"/>
      <c r="I128" s="11">
        <v>43552</v>
      </c>
      <c r="J128" s="10">
        <f t="shared" si="19"/>
        <v>8</v>
      </c>
      <c r="K128" s="94">
        <f t="shared" si="18"/>
        <v>80595.056818181809</v>
      </c>
      <c r="L128" s="94"/>
      <c r="M128" s="95">
        <f t="shared" si="16"/>
        <v>644760.45454545447</v>
      </c>
    </row>
    <row r="129" spans="1:13" hidden="1" x14ac:dyDescent="0.25">
      <c r="A129" s="9" t="s">
        <v>51</v>
      </c>
      <c r="B129" s="10" t="s">
        <v>52</v>
      </c>
      <c r="C129" s="10" t="s">
        <v>29</v>
      </c>
      <c r="D129" s="10">
        <f t="shared" si="17"/>
        <v>8</v>
      </c>
      <c r="E129" s="10">
        <v>-2</v>
      </c>
      <c r="F129" s="10" t="s">
        <v>16</v>
      </c>
      <c r="G129" s="10"/>
      <c r="H129" s="10"/>
      <c r="I129" s="11">
        <v>43616</v>
      </c>
      <c r="J129" s="10">
        <f t="shared" si="19"/>
        <v>6</v>
      </c>
      <c r="K129" s="94">
        <f t="shared" si="18"/>
        <v>80595.056818181809</v>
      </c>
      <c r="L129" s="94"/>
      <c r="M129" s="95">
        <f t="shared" si="16"/>
        <v>483570.34090909082</v>
      </c>
    </row>
    <row r="130" spans="1:13" ht="30" hidden="1" x14ac:dyDescent="0.25">
      <c r="A130" s="9" t="s">
        <v>51</v>
      </c>
      <c r="B130" s="10" t="s">
        <v>52</v>
      </c>
      <c r="C130" s="10" t="s">
        <v>29</v>
      </c>
      <c r="D130" s="10">
        <f t="shared" si="17"/>
        <v>6</v>
      </c>
      <c r="E130" s="10">
        <v>-3</v>
      </c>
      <c r="F130" s="10" t="s">
        <v>17</v>
      </c>
      <c r="G130" s="10"/>
      <c r="H130" s="10" t="s">
        <v>19</v>
      </c>
      <c r="I130" s="11">
        <v>43629</v>
      </c>
      <c r="J130" s="10">
        <f t="shared" si="19"/>
        <v>3</v>
      </c>
      <c r="K130" s="94">
        <f t="shared" si="18"/>
        <v>80595.056818181809</v>
      </c>
      <c r="L130" s="94"/>
      <c r="M130" s="95">
        <f>J130*K130</f>
        <v>241785.17045454541</v>
      </c>
    </row>
    <row r="131" spans="1:13" ht="30" hidden="1" x14ac:dyDescent="0.25">
      <c r="A131" s="9" t="s">
        <v>51</v>
      </c>
      <c r="B131" s="10" t="s">
        <v>52</v>
      </c>
      <c r="C131" s="10" t="s">
        <v>29</v>
      </c>
      <c r="D131" s="10">
        <f t="shared" si="17"/>
        <v>3</v>
      </c>
      <c r="E131" s="10">
        <v>-3</v>
      </c>
      <c r="F131" s="10" t="s">
        <v>17</v>
      </c>
      <c r="G131" s="10"/>
      <c r="H131" s="10" t="s">
        <v>25</v>
      </c>
      <c r="I131" s="11">
        <v>43629</v>
      </c>
      <c r="J131" s="10">
        <f t="shared" si="19"/>
        <v>0</v>
      </c>
      <c r="K131" s="94">
        <f t="shared" si="18"/>
        <v>80595.056818181809</v>
      </c>
      <c r="L131" s="94"/>
      <c r="M131" s="95">
        <f>J131*K131</f>
        <v>0</v>
      </c>
    </row>
    <row r="132" spans="1:13" hidden="1" x14ac:dyDescent="0.25">
      <c r="A132" s="9" t="s">
        <v>51</v>
      </c>
      <c r="B132" s="10" t="s">
        <v>52</v>
      </c>
      <c r="C132" s="10" t="s">
        <v>29</v>
      </c>
      <c r="D132" s="10">
        <f t="shared" si="17"/>
        <v>0</v>
      </c>
      <c r="E132" s="10">
        <v>8</v>
      </c>
      <c r="F132" s="10" t="s">
        <v>15</v>
      </c>
      <c r="G132" s="10"/>
      <c r="H132" s="10"/>
      <c r="I132" s="11">
        <v>43641</v>
      </c>
      <c r="J132" s="10">
        <f t="shared" si="19"/>
        <v>8</v>
      </c>
      <c r="K132" s="94">
        <f t="shared" si="18"/>
        <v>71400</v>
      </c>
      <c r="L132" s="94">
        <v>571200</v>
      </c>
      <c r="M132" s="95">
        <f t="shared" si="16"/>
        <v>571200</v>
      </c>
    </row>
    <row r="133" spans="1:13" hidden="1" x14ac:dyDescent="0.25">
      <c r="A133" s="9" t="s">
        <v>51</v>
      </c>
      <c r="B133" s="10" t="s">
        <v>52</v>
      </c>
      <c r="C133" s="10" t="s">
        <v>29</v>
      </c>
      <c r="D133" s="10">
        <f t="shared" si="17"/>
        <v>8</v>
      </c>
      <c r="E133" s="10">
        <v>70</v>
      </c>
      <c r="F133" s="10" t="s">
        <v>15</v>
      </c>
      <c r="G133" s="10"/>
      <c r="H133" s="10"/>
      <c r="I133" s="11">
        <v>43700</v>
      </c>
      <c r="J133" s="10">
        <f t="shared" si="19"/>
        <v>78</v>
      </c>
      <c r="K133" s="94">
        <f t="shared" si="18"/>
        <v>53244.871794871797</v>
      </c>
      <c r="L133" s="94">
        <v>3581900</v>
      </c>
      <c r="M133" s="95">
        <f t="shared" si="16"/>
        <v>4153100</v>
      </c>
    </row>
    <row r="134" spans="1:13" hidden="1" x14ac:dyDescent="0.25">
      <c r="A134" s="9" t="s">
        <v>51</v>
      </c>
      <c r="B134" s="10" t="s">
        <v>52</v>
      </c>
      <c r="C134" s="10" t="s">
        <v>29</v>
      </c>
      <c r="D134" s="10">
        <f t="shared" si="17"/>
        <v>78</v>
      </c>
      <c r="E134" s="10">
        <v>-70</v>
      </c>
      <c r="F134" s="10" t="s">
        <v>17</v>
      </c>
      <c r="G134" s="10"/>
      <c r="H134" s="10" t="s">
        <v>18</v>
      </c>
      <c r="I134" s="11">
        <v>43700</v>
      </c>
      <c r="J134" s="10">
        <f t="shared" si="19"/>
        <v>8</v>
      </c>
      <c r="K134" s="94">
        <f t="shared" si="18"/>
        <v>53244.871794871797</v>
      </c>
      <c r="L134" s="94"/>
      <c r="M134" s="95">
        <f>J134*K134</f>
        <v>425958.97435897437</v>
      </c>
    </row>
    <row r="135" spans="1:13" hidden="1" x14ac:dyDescent="0.25">
      <c r="A135" s="9" t="s">
        <v>51</v>
      </c>
      <c r="B135" s="10" t="s">
        <v>52</v>
      </c>
      <c r="C135" s="10" t="s">
        <v>29</v>
      </c>
      <c r="D135" s="10">
        <f t="shared" si="17"/>
        <v>8</v>
      </c>
      <c r="E135" s="10">
        <v>30</v>
      </c>
      <c r="F135" s="10" t="s">
        <v>15</v>
      </c>
      <c r="G135" s="10"/>
      <c r="H135" s="10"/>
      <c r="I135" s="11">
        <v>43854</v>
      </c>
      <c r="J135" s="10">
        <f t="shared" si="19"/>
        <v>38</v>
      </c>
      <c r="K135" s="94">
        <f t="shared" si="18"/>
        <v>66638.394062078281</v>
      </c>
      <c r="L135" s="94">
        <v>2106300</v>
      </c>
      <c r="M135" s="95">
        <f t="shared" si="16"/>
        <v>2532258.9743589745</v>
      </c>
    </row>
    <row r="136" spans="1:13" hidden="1" x14ac:dyDescent="0.25">
      <c r="A136" s="9" t="s">
        <v>51</v>
      </c>
      <c r="B136" s="10" t="s">
        <v>52</v>
      </c>
      <c r="C136" s="10" t="s">
        <v>29</v>
      </c>
      <c r="D136" s="10">
        <f t="shared" si="17"/>
        <v>38</v>
      </c>
      <c r="E136" s="10">
        <v>20</v>
      </c>
      <c r="F136" s="10" t="s">
        <v>15</v>
      </c>
      <c r="G136" s="10"/>
      <c r="H136" s="10"/>
      <c r="I136" s="11">
        <v>43854</v>
      </c>
      <c r="J136" s="10">
        <f t="shared" si="19"/>
        <v>58</v>
      </c>
      <c r="K136" s="94">
        <f t="shared" si="18"/>
        <v>67869.982316534049</v>
      </c>
      <c r="L136" s="94">
        <v>1404200</v>
      </c>
      <c r="M136" s="95">
        <f t="shared" si="16"/>
        <v>3936458.974358975</v>
      </c>
    </row>
    <row r="137" spans="1:13" hidden="1" x14ac:dyDescent="0.25">
      <c r="A137" s="9" t="s">
        <v>51</v>
      </c>
      <c r="B137" s="10" t="s">
        <v>52</v>
      </c>
      <c r="C137" s="10" t="s">
        <v>29</v>
      </c>
      <c r="D137" s="10">
        <f t="shared" si="17"/>
        <v>58</v>
      </c>
      <c r="E137" s="10">
        <v>-30</v>
      </c>
      <c r="F137" s="10" t="s">
        <v>17</v>
      </c>
      <c r="G137" s="10"/>
      <c r="H137" s="10" t="s">
        <v>18</v>
      </c>
      <c r="I137" s="11">
        <v>43857</v>
      </c>
      <c r="J137" s="10">
        <f t="shared" si="19"/>
        <v>28</v>
      </c>
      <c r="K137" s="94">
        <f t="shared" si="18"/>
        <v>67869.982316534049</v>
      </c>
      <c r="L137" s="94"/>
      <c r="M137" s="95">
        <f>J137*K137</f>
        <v>1900359.5048629534</v>
      </c>
    </row>
    <row r="138" spans="1:13" hidden="1" x14ac:dyDescent="0.25">
      <c r="A138" s="9" t="s">
        <v>51</v>
      </c>
      <c r="B138" s="10" t="s">
        <v>52</v>
      </c>
      <c r="C138" s="10" t="s">
        <v>29</v>
      </c>
      <c r="D138" s="10">
        <f t="shared" si="17"/>
        <v>28</v>
      </c>
      <c r="E138" s="10">
        <v>-20</v>
      </c>
      <c r="F138" s="10" t="s">
        <v>17</v>
      </c>
      <c r="G138" s="10"/>
      <c r="H138" s="10" t="s">
        <v>18</v>
      </c>
      <c r="I138" s="11">
        <v>43857</v>
      </c>
      <c r="J138" s="10">
        <f t="shared" si="19"/>
        <v>8</v>
      </c>
      <c r="K138" s="94">
        <f t="shared" si="18"/>
        <v>67869.982316534049</v>
      </c>
      <c r="L138" s="94"/>
      <c r="M138" s="95">
        <f>J138*K138</f>
        <v>542959.8585322724</v>
      </c>
    </row>
    <row r="139" spans="1:13" hidden="1" x14ac:dyDescent="0.25">
      <c r="A139" s="9" t="s">
        <v>51</v>
      </c>
      <c r="B139" s="10" t="s">
        <v>52</v>
      </c>
      <c r="C139" s="10" t="s">
        <v>29</v>
      </c>
      <c r="D139" s="10">
        <f t="shared" si="17"/>
        <v>8</v>
      </c>
      <c r="E139" s="10">
        <v>5</v>
      </c>
      <c r="F139" s="10" t="s">
        <v>15</v>
      </c>
      <c r="G139" s="10"/>
      <c r="H139" s="10"/>
      <c r="I139" s="11">
        <v>43880</v>
      </c>
      <c r="J139" s="10">
        <f t="shared" si="19"/>
        <v>13</v>
      </c>
      <c r="K139" s="94">
        <f t="shared" si="18"/>
        <v>62362.296810174797</v>
      </c>
      <c r="L139" s="94">
        <v>267750</v>
      </c>
      <c r="M139" s="95">
        <f t="shared" si="16"/>
        <v>810709.8585322724</v>
      </c>
    </row>
    <row r="140" spans="1:13" hidden="1" x14ac:dyDescent="0.25">
      <c r="A140" s="9" t="s">
        <v>51</v>
      </c>
      <c r="B140" s="10" t="s">
        <v>52</v>
      </c>
      <c r="C140" s="10" t="s">
        <v>29</v>
      </c>
      <c r="D140" s="10">
        <f t="shared" si="17"/>
        <v>13</v>
      </c>
      <c r="E140" s="10">
        <v>-2</v>
      </c>
      <c r="F140" s="10" t="s">
        <v>16</v>
      </c>
      <c r="G140" s="10"/>
      <c r="H140" s="10"/>
      <c r="I140" s="11">
        <v>43886</v>
      </c>
      <c r="J140" s="10">
        <f t="shared" si="19"/>
        <v>11</v>
      </c>
      <c r="K140" s="94">
        <f t="shared" si="18"/>
        <v>62362.296810174797</v>
      </c>
      <c r="L140" s="94"/>
      <c r="M140" s="95">
        <f t="shared" si="16"/>
        <v>685985.26491192274</v>
      </c>
    </row>
    <row r="141" spans="1:13" hidden="1" x14ac:dyDescent="0.25">
      <c r="A141" s="9" t="s">
        <v>51</v>
      </c>
      <c r="B141" s="10" t="s">
        <v>52</v>
      </c>
      <c r="C141" s="10" t="s">
        <v>29</v>
      </c>
      <c r="D141" s="10">
        <f t="shared" si="17"/>
        <v>11</v>
      </c>
      <c r="E141" s="10">
        <v>-5</v>
      </c>
      <c r="F141" s="10" t="s">
        <v>16</v>
      </c>
      <c r="G141" s="10"/>
      <c r="H141" s="10"/>
      <c r="I141" s="11">
        <v>43886</v>
      </c>
      <c r="J141" s="10">
        <f t="shared" si="19"/>
        <v>6</v>
      </c>
      <c r="K141" s="94">
        <f t="shared" si="18"/>
        <v>62362.296810174797</v>
      </c>
      <c r="L141" s="94"/>
      <c r="M141" s="95">
        <f t="shared" si="16"/>
        <v>374173.78086104878</v>
      </c>
    </row>
    <row r="142" spans="1:13" hidden="1" x14ac:dyDescent="0.25">
      <c r="A142" s="9" t="s">
        <v>51</v>
      </c>
      <c r="B142" s="10" t="s">
        <v>52</v>
      </c>
      <c r="C142" s="10" t="s">
        <v>29</v>
      </c>
      <c r="D142" s="10">
        <f t="shared" si="17"/>
        <v>6</v>
      </c>
      <c r="E142" s="10">
        <v>6</v>
      </c>
      <c r="F142" s="10" t="s">
        <v>15</v>
      </c>
      <c r="G142" s="10"/>
      <c r="H142" s="10"/>
      <c r="I142" s="11">
        <v>43915</v>
      </c>
      <c r="J142" s="10">
        <f t="shared" si="19"/>
        <v>12</v>
      </c>
      <c r="K142" s="94">
        <f t="shared" si="18"/>
        <v>57956.148405087391</v>
      </c>
      <c r="L142" s="94">
        <v>321300</v>
      </c>
      <c r="M142" s="95">
        <f t="shared" si="16"/>
        <v>695473.78086104873</v>
      </c>
    </row>
    <row r="143" spans="1:13" hidden="1" x14ac:dyDescent="0.25">
      <c r="A143" s="9" t="s">
        <v>51</v>
      </c>
      <c r="B143" s="10" t="s">
        <v>52</v>
      </c>
      <c r="C143" s="10" t="s">
        <v>29</v>
      </c>
      <c r="D143" s="10">
        <f t="shared" si="17"/>
        <v>12</v>
      </c>
      <c r="E143" s="10">
        <v>-6</v>
      </c>
      <c r="F143" s="10" t="s">
        <v>16</v>
      </c>
      <c r="G143" s="10"/>
      <c r="H143" s="10"/>
      <c r="I143" s="11">
        <v>43915</v>
      </c>
      <c r="J143" s="10">
        <f t="shared" si="19"/>
        <v>6</v>
      </c>
      <c r="K143" s="94">
        <f t="shared" si="18"/>
        <v>57956.148405087391</v>
      </c>
      <c r="L143" s="94"/>
      <c r="M143" s="95">
        <f t="shared" si="16"/>
        <v>347736.89043052436</v>
      </c>
    </row>
    <row r="144" spans="1:13" hidden="1" x14ac:dyDescent="0.25">
      <c r="A144" s="9" t="s">
        <v>51</v>
      </c>
      <c r="B144" s="10" t="s">
        <v>52</v>
      </c>
      <c r="C144" s="10" t="s">
        <v>29</v>
      </c>
      <c r="D144" s="10">
        <f t="shared" si="17"/>
        <v>6</v>
      </c>
      <c r="E144" s="10">
        <v>-4</v>
      </c>
      <c r="F144" s="10" t="s">
        <v>16</v>
      </c>
      <c r="G144" s="10"/>
      <c r="H144" s="10"/>
      <c r="I144" s="11">
        <v>44007</v>
      </c>
      <c r="J144" s="10">
        <f t="shared" si="19"/>
        <v>2</v>
      </c>
      <c r="K144" s="94">
        <f t="shared" si="18"/>
        <v>57956.148405087391</v>
      </c>
      <c r="L144" s="94"/>
      <c r="M144" s="95">
        <f t="shared" si="16"/>
        <v>115912.29681017478</v>
      </c>
    </row>
    <row r="145" spans="1:13" hidden="1" x14ac:dyDescent="0.25">
      <c r="A145" s="9" t="s">
        <v>51</v>
      </c>
      <c r="B145" s="10" t="s">
        <v>52</v>
      </c>
      <c r="C145" s="10" t="s">
        <v>29</v>
      </c>
      <c r="D145" s="10">
        <f t="shared" si="17"/>
        <v>2</v>
      </c>
      <c r="E145" s="10">
        <v>-1</v>
      </c>
      <c r="F145" s="10" t="s">
        <v>16</v>
      </c>
      <c r="G145" s="10"/>
      <c r="H145" s="10"/>
      <c r="I145" s="11">
        <v>44061</v>
      </c>
      <c r="J145" s="10">
        <f t="shared" si="19"/>
        <v>1</v>
      </c>
      <c r="K145" s="94">
        <f t="shared" si="18"/>
        <v>57956.148405087391</v>
      </c>
      <c r="L145" s="94"/>
      <c r="M145" s="95">
        <f t="shared" si="16"/>
        <v>57956.148405087391</v>
      </c>
    </row>
    <row r="146" spans="1:13" hidden="1" x14ac:dyDescent="0.25">
      <c r="A146" s="9" t="s">
        <v>51</v>
      </c>
      <c r="B146" s="10" t="s">
        <v>52</v>
      </c>
      <c r="C146" s="10" t="s">
        <v>29</v>
      </c>
      <c r="D146" s="10">
        <f t="shared" si="17"/>
        <v>1</v>
      </c>
      <c r="E146" s="10">
        <v>4</v>
      </c>
      <c r="F146" s="10" t="s">
        <v>15</v>
      </c>
      <c r="G146" s="10"/>
      <c r="H146" s="10"/>
      <c r="I146" s="11">
        <v>44161</v>
      </c>
      <c r="J146" s="10">
        <f t="shared" si="19"/>
        <v>5</v>
      </c>
      <c r="K146" s="94">
        <f t="shared" si="18"/>
        <v>112503.22968101749</v>
      </c>
      <c r="L146" s="94">
        <v>504560</v>
      </c>
      <c r="M146" s="95">
        <f t="shared" si="16"/>
        <v>562516.14840508741</v>
      </c>
    </row>
    <row r="147" spans="1:13" ht="15.75" hidden="1" thickBot="1" x14ac:dyDescent="0.3">
      <c r="A147" s="12" t="s">
        <v>51</v>
      </c>
      <c r="B147" s="13" t="s">
        <v>52</v>
      </c>
      <c r="C147" s="13" t="s">
        <v>29</v>
      </c>
      <c r="D147" s="13">
        <f t="shared" si="17"/>
        <v>5</v>
      </c>
      <c r="E147" s="13">
        <v>-4</v>
      </c>
      <c r="F147" s="13" t="s">
        <v>16</v>
      </c>
      <c r="G147" s="13"/>
      <c r="H147" s="13"/>
      <c r="I147" s="14">
        <v>44161</v>
      </c>
      <c r="J147" s="13">
        <f t="shared" si="19"/>
        <v>1</v>
      </c>
      <c r="K147" s="94">
        <f t="shared" si="18"/>
        <v>112503.22968101749</v>
      </c>
      <c r="L147" s="104"/>
      <c r="M147" s="95">
        <f t="shared" si="16"/>
        <v>112503.22968101749</v>
      </c>
    </row>
    <row r="148" spans="1:13" hidden="1" x14ac:dyDescent="0.25">
      <c r="A148" s="1" t="s">
        <v>54</v>
      </c>
      <c r="B148" s="2" t="s">
        <v>55</v>
      </c>
      <c r="C148" s="2" t="s">
        <v>29</v>
      </c>
      <c r="D148" s="2">
        <v>6</v>
      </c>
      <c r="E148" s="2"/>
      <c r="F148" s="2" t="s">
        <v>14</v>
      </c>
      <c r="G148" s="2"/>
      <c r="H148" s="2"/>
      <c r="I148" s="43">
        <v>43100</v>
      </c>
      <c r="J148" s="2">
        <f t="shared" si="19"/>
        <v>6</v>
      </c>
      <c r="K148" s="106">
        <f>M148/J148</f>
        <v>29512</v>
      </c>
      <c r="L148" s="106"/>
      <c r="M148" s="107">
        <v>177072</v>
      </c>
    </row>
    <row r="149" spans="1:13" hidden="1" x14ac:dyDescent="0.25">
      <c r="A149" s="16" t="s">
        <v>54</v>
      </c>
      <c r="B149" s="17" t="s">
        <v>55</v>
      </c>
      <c r="C149" s="17" t="s">
        <v>29</v>
      </c>
      <c r="D149" s="17">
        <f>J148</f>
        <v>6</v>
      </c>
      <c r="E149" s="17">
        <v>6</v>
      </c>
      <c r="F149" s="17" t="s">
        <v>15</v>
      </c>
      <c r="G149" s="17"/>
      <c r="H149" s="17"/>
      <c r="I149" s="18">
        <v>43577</v>
      </c>
      <c r="J149" s="17">
        <f t="shared" si="19"/>
        <v>12</v>
      </c>
      <c r="K149" s="99">
        <f t="shared" si="18"/>
        <v>28106</v>
      </c>
      <c r="L149" s="99">
        <v>160200</v>
      </c>
      <c r="M149" s="100">
        <f>J149*K149</f>
        <v>337272</v>
      </c>
    </row>
    <row r="150" spans="1:13" hidden="1" x14ac:dyDescent="0.25">
      <c r="A150" s="16" t="s">
        <v>54</v>
      </c>
      <c r="B150" s="17" t="s">
        <v>55</v>
      </c>
      <c r="C150" s="17" t="s">
        <v>29</v>
      </c>
      <c r="D150" s="17">
        <f>J149</f>
        <v>12</v>
      </c>
      <c r="E150" s="17">
        <v>-6</v>
      </c>
      <c r="F150" s="17" t="s">
        <v>16</v>
      </c>
      <c r="G150" s="17"/>
      <c r="H150" s="17"/>
      <c r="I150" s="18">
        <v>43578</v>
      </c>
      <c r="J150" s="17">
        <f t="shared" si="19"/>
        <v>6</v>
      </c>
      <c r="K150" s="99">
        <f t="shared" si="18"/>
        <v>28106</v>
      </c>
      <c r="L150" s="99"/>
      <c r="M150" s="100">
        <f t="shared" si="16"/>
        <v>168636</v>
      </c>
    </row>
    <row r="151" spans="1:13" hidden="1" x14ac:dyDescent="0.25">
      <c r="A151" s="16" t="s">
        <v>54</v>
      </c>
      <c r="B151" s="17" t="s">
        <v>55</v>
      </c>
      <c r="C151" s="17" t="s">
        <v>29</v>
      </c>
      <c r="D151" s="17">
        <f>J150</f>
        <v>6</v>
      </c>
      <c r="E151" s="17">
        <v>-1</v>
      </c>
      <c r="F151" s="17" t="s">
        <v>16</v>
      </c>
      <c r="G151" s="17"/>
      <c r="H151" s="17"/>
      <c r="I151" s="18">
        <v>44077</v>
      </c>
      <c r="J151" s="17">
        <f t="shared" si="19"/>
        <v>5</v>
      </c>
      <c r="K151" s="99">
        <f t="shared" si="18"/>
        <v>28106</v>
      </c>
      <c r="L151" s="99"/>
      <c r="M151" s="100">
        <f t="shared" si="16"/>
        <v>140530</v>
      </c>
    </row>
    <row r="152" spans="1:13" hidden="1" x14ac:dyDescent="0.25">
      <c r="A152" s="40" t="s">
        <v>54</v>
      </c>
      <c r="B152" s="41" t="s">
        <v>55</v>
      </c>
      <c r="C152" s="41" t="s">
        <v>29</v>
      </c>
      <c r="D152" s="41">
        <f>J151</f>
        <v>5</v>
      </c>
      <c r="E152" s="41">
        <v>-3</v>
      </c>
      <c r="F152" s="41" t="s">
        <v>16</v>
      </c>
      <c r="G152" s="41"/>
      <c r="H152" s="41"/>
      <c r="I152" s="42">
        <v>44113</v>
      </c>
      <c r="J152" s="41">
        <f t="shared" si="19"/>
        <v>2</v>
      </c>
      <c r="K152" s="108">
        <f t="shared" si="18"/>
        <v>28106</v>
      </c>
      <c r="L152" s="108"/>
      <c r="M152" s="109">
        <f t="shared" si="16"/>
        <v>56212</v>
      </c>
    </row>
    <row r="153" spans="1:13" hidden="1" x14ac:dyDescent="0.25">
      <c r="A153" s="1" t="s">
        <v>56</v>
      </c>
      <c r="B153" s="2" t="s">
        <v>57</v>
      </c>
      <c r="C153" s="2" t="s">
        <v>29</v>
      </c>
      <c r="D153" s="2">
        <v>34</v>
      </c>
      <c r="E153" s="2"/>
      <c r="F153" s="2" t="s">
        <v>14</v>
      </c>
      <c r="G153" s="2"/>
      <c r="H153" s="2"/>
      <c r="I153" s="43">
        <v>43100</v>
      </c>
      <c r="J153" s="2">
        <f t="shared" si="19"/>
        <v>34</v>
      </c>
      <c r="K153" s="106">
        <f>M153/J153</f>
        <v>3995</v>
      </c>
      <c r="L153" s="106"/>
      <c r="M153" s="107">
        <v>135830</v>
      </c>
    </row>
    <row r="154" spans="1:13" hidden="1" x14ac:dyDescent="0.25">
      <c r="A154" s="16" t="s">
        <v>56</v>
      </c>
      <c r="B154" s="17" t="s">
        <v>57</v>
      </c>
      <c r="C154" s="17" t="s">
        <v>29</v>
      </c>
      <c r="D154" s="17">
        <f t="shared" ref="D154:D160" si="20">J153</f>
        <v>34</v>
      </c>
      <c r="E154" s="17">
        <v>-1</v>
      </c>
      <c r="F154" s="17" t="s">
        <v>16</v>
      </c>
      <c r="G154" s="17"/>
      <c r="H154" s="17"/>
      <c r="I154" s="18">
        <v>43248</v>
      </c>
      <c r="J154" s="17">
        <f t="shared" si="19"/>
        <v>33</v>
      </c>
      <c r="K154" s="99">
        <f>IF(OR(F154="FPCO"),((M153+L154)/J154),K153)</f>
        <v>3995</v>
      </c>
      <c r="L154" s="99"/>
      <c r="M154" s="100">
        <f>J154*K154</f>
        <v>131835</v>
      </c>
    </row>
    <row r="155" spans="1:13" hidden="1" x14ac:dyDescent="0.25">
      <c r="A155" s="16" t="s">
        <v>56</v>
      </c>
      <c r="B155" s="17" t="s">
        <v>57</v>
      </c>
      <c r="C155" s="17" t="s">
        <v>29</v>
      </c>
      <c r="D155" s="17">
        <f t="shared" si="20"/>
        <v>33</v>
      </c>
      <c r="E155" s="17">
        <v>-1</v>
      </c>
      <c r="F155" s="17" t="s">
        <v>16</v>
      </c>
      <c r="G155" s="17"/>
      <c r="H155" s="17"/>
      <c r="I155" s="18">
        <v>43248</v>
      </c>
      <c r="J155" s="17">
        <f t="shared" si="19"/>
        <v>32</v>
      </c>
      <c r="K155" s="99">
        <f t="shared" ref="K155:K160" si="21">IF(OR(F155="FPCO"),((M154+L155)/J155),K154)</f>
        <v>3995</v>
      </c>
      <c r="L155" s="99"/>
      <c r="M155" s="100">
        <f t="shared" ref="M155:M159" si="22">J155*K155</f>
        <v>127840</v>
      </c>
    </row>
    <row r="156" spans="1:13" hidden="1" x14ac:dyDescent="0.25">
      <c r="A156" s="16" t="s">
        <v>56</v>
      </c>
      <c r="B156" s="17" t="s">
        <v>57</v>
      </c>
      <c r="C156" s="17" t="s">
        <v>29</v>
      </c>
      <c r="D156" s="17">
        <f t="shared" si="20"/>
        <v>32</v>
      </c>
      <c r="E156" s="17">
        <v>-1</v>
      </c>
      <c r="F156" s="17" t="s">
        <v>16</v>
      </c>
      <c r="G156" s="17"/>
      <c r="H156" s="17"/>
      <c r="I156" s="18">
        <v>43307</v>
      </c>
      <c r="J156" s="17">
        <f t="shared" si="19"/>
        <v>31</v>
      </c>
      <c r="K156" s="99">
        <f t="shared" si="21"/>
        <v>3995</v>
      </c>
      <c r="L156" s="99"/>
      <c r="M156" s="100">
        <f t="shared" si="22"/>
        <v>123845</v>
      </c>
    </row>
    <row r="157" spans="1:13" hidden="1" x14ac:dyDescent="0.25">
      <c r="A157" s="16" t="s">
        <v>56</v>
      </c>
      <c r="B157" s="17" t="s">
        <v>57</v>
      </c>
      <c r="C157" s="17" t="s">
        <v>29</v>
      </c>
      <c r="D157" s="17">
        <f t="shared" si="20"/>
        <v>31</v>
      </c>
      <c r="E157" s="17">
        <v>-15</v>
      </c>
      <c r="F157" s="17" t="s">
        <v>17</v>
      </c>
      <c r="G157" s="17"/>
      <c r="H157" s="17" t="s">
        <v>18</v>
      </c>
      <c r="I157" s="18">
        <v>43651</v>
      </c>
      <c r="J157" s="17">
        <f t="shared" si="19"/>
        <v>16</v>
      </c>
      <c r="K157" s="99">
        <f t="shared" si="21"/>
        <v>3995</v>
      </c>
      <c r="L157" s="99"/>
      <c r="M157" s="100">
        <f>J157*K157</f>
        <v>63920</v>
      </c>
    </row>
    <row r="158" spans="1:13" hidden="1" x14ac:dyDescent="0.25">
      <c r="A158" s="16" t="s">
        <v>56</v>
      </c>
      <c r="B158" s="17" t="s">
        <v>57</v>
      </c>
      <c r="C158" s="17" t="s">
        <v>29</v>
      </c>
      <c r="D158" s="17">
        <f t="shared" si="20"/>
        <v>16</v>
      </c>
      <c r="E158" s="17">
        <v>-16</v>
      </c>
      <c r="F158" s="17" t="s">
        <v>16</v>
      </c>
      <c r="G158" s="17"/>
      <c r="H158" s="17"/>
      <c r="I158" s="18">
        <v>43699</v>
      </c>
      <c r="J158" s="17">
        <f t="shared" si="19"/>
        <v>0</v>
      </c>
      <c r="K158" s="99">
        <f t="shared" si="21"/>
        <v>3995</v>
      </c>
      <c r="L158" s="99"/>
      <c r="M158" s="100">
        <f t="shared" si="22"/>
        <v>0</v>
      </c>
    </row>
    <row r="159" spans="1:13" hidden="1" x14ac:dyDescent="0.25">
      <c r="A159" s="16" t="s">
        <v>56</v>
      </c>
      <c r="B159" s="17" t="s">
        <v>57</v>
      </c>
      <c r="C159" s="17" t="s">
        <v>29</v>
      </c>
      <c r="D159" s="17">
        <f t="shared" si="20"/>
        <v>0</v>
      </c>
      <c r="E159" s="17">
        <v>5</v>
      </c>
      <c r="F159" s="17" t="s">
        <v>15</v>
      </c>
      <c r="G159" s="17"/>
      <c r="H159" s="17"/>
      <c r="I159" s="18">
        <v>43874</v>
      </c>
      <c r="J159" s="17">
        <f t="shared" si="19"/>
        <v>5</v>
      </c>
      <c r="K159" s="99">
        <f t="shared" si="21"/>
        <v>3546</v>
      </c>
      <c r="L159" s="99">
        <v>17730</v>
      </c>
      <c r="M159" s="100">
        <f t="shared" si="22"/>
        <v>17730</v>
      </c>
    </row>
    <row r="160" spans="1:13" hidden="1" x14ac:dyDescent="0.25">
      <c r="A160" s="40" t="s">
        <v>56</v>
      </c>
      <c r="B160" s="41" t="s">
        <v>57</v>
      </c>
      <c r="C160" s="41" t="s">
        <v>29</v>
      </c>
      <c r="D160" s="17">
        <f t="shared" si="20"/>
        <v>5</v>
      </c>
      <c r="E160" s="41">
        <v>-5</v>
      </c>
      <c r="F160" s="41" t="s">
        <v>17</v>
      </c>
      <c r="G160" s="41"/>
      <c r="H160" s="41" t="s">
        <v>18</v>
      </c>
      <c r="I160" s="42">
        <v>43874</v>
      </c>
      <c r="J160" s="41">
        <f t="shared" si="19"/>
        <v>0</v>
      </c>
      <c r="K160" s="99">
        <f t="shared" si="21"/>
        <v>3546</v>
      </c>
      <c r="L160" s="99"/>
      <c r="M160" s="100">
        <f>J160*K160</f>
        <v>0</v>
      </c>
    </row>
    <row r="161" spans="1:13" hidden="1" x14ac:dyDescent="0.25">
      <c r="A161" s="27" t="s">
        <v>58</v>
      </c>
      <c r="B161" s="28" t="s">
        <v>59</v>
      </c>
      <c r="C161" s="28" t="s">
        <v>29</v>
      </c>
      <c r="D161" s="28">
        <v>2</v>
      </c>
      <c r="E161" s="28"/>
      <c r="F161" s="28" t="s">
        <v>14</v>
      </c>
      <c r="G161" s="28"/>
      <c r="H161" s="28"/>
      <c r="I161" s="29">
        <v>43100</v>
      </c>
      <c r="J161" s="2">
        <f t="shared" si="19"/>
        <v>2</v>
      </c>
      <c r="K161" s="92">
        <f>M161/J161</f>
        <v>31399</v>
      </c>
      <c r="L161" s="92"/>
      <c r="M161" s="101">
        <v>62798</v>
      </c>
    </row>
    <row r="162" spans="1:13" hidden="1" x14ac:dyDescent="0.25">
      <c r="A162" s="44" t="s">
        <v>58</v>
      </c>
      <c r="B162" s="36" t="s">
        <v>59</v>
      </c>
      <c r="C162" s="36" t="s">
        <v>29</v>
      </c>
      <c r="D162" s="36">
        <f>J161</f>
        <v>2</v>
      </c>
      <c r="E162" s="36">
        <v>-2</v>
      </c>
      <c r="F162" s="36" t="s">
        <v>16</v>
      </c>
      <c r="G162" s="36"/>
      <c r="H162" s="36"/>
      <c r="I162" s="37">
        <v>43222</v>
      </c>
      <c r="J162" s="41">
        <f t="shared" si="19"/>
        <v>0</v>
      </c>
      <c r="K162" s="102">
        <f>IF(OR(F162="FPCO"),((M161+L162)/J162),K161)</f>
        <v>31399</v>
      </c>
      <c r="L162" s="102"/>
      <c r="M162" s="103">
        <f>J162*K162</f>
        <v>0</v>
      </c>
    </row>
    <row r="163" spans="1:13" hidden="1" x14ac:dyDescent="0.25">
      <c r="A163" s="27" t="s">
        <v>60</v>
      </c>
      <c r="B163" s="28" t="s">
        <v>61</v>
      </c>
      <c r="C163" s="28" t="s">
        <v>29</v>
      </c>
      <c r="D163" s="28">
        <v>3</v>
      </c>
      <c r="E163" s="28"/>
      <c r="F163" s="28" t="s">
        <v>14</v>
      </c>
      <c r="G163" s="28"/>
      <c r="H163" s="28"/>
      <c r="I163" s="29">
        <v>43100</v>
      </c>
      <c r="J163" s="2">
        <f t="shared" si="19"/>
        <v>3</v>
      </c>
      <c r="K163" s="92">
        <f>M163/J163</f>
        <v>38080</v>
      </c>
      <c r="L163" s="92"/>
      <c r="M163" s="101">
        <v>114240</v>
      </c>
    </row>
    <row r="164" spans="1:13" hidden="1" x14ac:dyDescent="0.25">
      <c r="A164" s="9" t="s">
        <v>60</v>
      </c>
      <c r="B164" s="10" t="s">
        <v>61</v>
      </c>
      <c r="C164" s="10" t="s">
        <v>29</v>
      </c>
      <c r="D164" s="10">
        <f>J163</f>
        <v>3</v>
      </c>
      <c r="E164" s="10">
        <v>1</v>
      </c>
      <c r="F164" s="10" t="s">
        <v>15</v>
      </c>
      <c r="G164" s="10"/>
      <c r="H164" s="10"/>
      <c r="I164" s="11">
        <v>43859</v>
      </c>
      <c r="J164" s="17">
        <f t="shared" si="19"/>
        <v>4</v>
      </c>
      <c r="K164" s="94">
        <f>IF(OR(F164="FPCO"),((M163+L164)/J164),K163)</f>
        <v>37485</v>
      </c>
      <c r="L164" s="94">
        <v>35700</v>
      </c>
      <c r="M164" s="95">
        <f>J164*K164</f>
        <v>149940</v>
      </c>
    </row>
    <row r="165" spans="1:13" hidden="1" x14ac:dyDescent="0.25">
      <c r="A165" s="44" t="s">
        <v>60</v>
      </c>
      <c r="B165" s="36" t="s">
        <v>61</v>
      </c>
      <c r="C165" s="36" t="s">
        <v>29</v>
      </c>
      <c r="D165" s="36">
        <f>J164</f>
        <v>4</v>
      </c>
      <c r="E165" s="36">
        <v>-1</v>
      </c>
      <c r="F165" s="36" t="s">
        <v>17</v>
      </c>
      <c r="G165" s="36"/>
      <c r="H165" s="36" t="s">
        <v>18</v>
      </c>
      <c r="I165" s="37">
        <v>43859</v>
      </c>
      <c r="J165" s="41">
        <f t="shared" si="19"/>
        <v>3</v>
      </c>
      <c r="K165" s="94">
        <f>IF(OR(F165="FPCO"),((M164+L165)/J165),K164)</f>
        <v>37485</v>
      </c>
      <c r="L165" s="94"/>
      <c r="M165" s="95">
        <f>J165*K165</f>
        <v>112455</v>
      </c>
    </row>
    <row r="166" spans="1:13" hidden="1" x14ac:dyDescent="0.25">
      <c r="A166" s="27" t="s">
        <v>62</v>
      </c>
      <c r="B166" s="28" t="s">
        <v>63</v>
      </c>
      <c r="C166" s="28" t="s">
        <v>29</v>
      </c>
      <c r="D166" s="28">
        <v>226</v>
      </c>
      <c r="E166" s="28"/>
      <c r="F166" s="28" t="s">
        <v>14</v>
      </c>
      <c r="G166" s="28"/>
      <c r="H166" s="28"/>
      <c r="I166" s="29">
        <v>43100</v>
      </c>
      <c r="J166" s="2">
        <f t="shared" si="19"/>
        <v>226</v>
      </c>
      <c r="K166" s="92">
        <f>M166/J166</f>
        <v>7432.7079646017701</v>
      </c>
      <c r="L166" s="92"/>
      <c r="M166" s="101">
        <v>1679792</v>
      </c>
    </row>
    <row r="167" spans="1:13" hidden="1" x14ac:dyDescent="0.25">
      <c r="A167" s="9" t="s">
        <v>62</v>
      </c>
      <c r="B167" s="10" t="s">
        <v>63</v>
      </c>
      <c r="C167" s="10" t="s">
        <v>29</v>
      </c>
      <c r="D167" s="10">
        <f t="shared" ref="D167:D197" si="23">J166</f>
        <v>226</v>
      </c>
      <c r="E167" s="10">
        <v>-2</v>
      </c>
      <c r="F167" s="10" t="s">
        <v>16</v>
      </c>
      <c r="G167" s="10"/>
      <c r="H167" s="10"/>
      <c r="I167" s="11">
        <v>43105</v>
      </c>
      <c r="J167" s="17">
        <f t="shared" si="19"/>
        <v>224</v>
      </c>
      <c r="K167" s="94">
        <f>IF(OR(F167="FPCO"),((M166+L167)/J167),K166)</f>
        <v>7432.7079646017701</v>
      </c>
      <c r="L167" s="94"/>
      <c r="M167" s="95">
        <f>J167*K167</f>
        <v>1664926.5840707966</v>
      </c>
    </row>
    <row r="168" spans="1:13" hidden="1" x14ac:dyDescent="0.25">
      <c r="A168" s="9" t="s">
        <v>62</v>
      </c>
      <c r="B168" s="10" t="s">
        <v>63</v>
      </c>
      <c r="C168" s="10" t="s">
        <v>29</v>
      </c>
      <c r="D168" s="10">
        <f t="shared" si="23"/>
        <v>224</v>
      </c>
      <c r="E168" s="10">
        <v>-2</v>
      </c>
      <c r="F168" s="10" t="s">
        <v>16</v>
      </c>
      <c r="G168" s="10"/>
      <c r="H168" s="10"/>
      <c r="I168" s="11">
        <v>43111</v>
      </c>
      <c r="J168" s="17">
        <f t="shared" si="19"/>
        <v>222</v>
      </c>
      <c r="K168" s="94">
        <f t="shared" ref="K168:K231" si="24">IF(OR(F168="FPCO"),((M167+L168)/J168),K167)</f>
        <v>7432.7079646017701</v>
      </c>
      <c r="L168" s="94"/>
      <c r="M168" s="95">
        <f t="shared" ref="M168:M231" si="25">J168*K168</f>
        <v>1650061.168141593</v>
      </c>
    </row>
    <row r="169" spans="1:13" hidden="1" x14ac:dyDescent="0.25">
      <c r="A169" s="9" t="s">
        <v>62</v>
      </c>
      <c r="B169" s="10" t="s">
        <v>63</v>
      </c>
      <c r="C169" s="10" t="s">
        <v>29</v>
      </c>
      <c r="D169" s="10">
        <f t="shared" si="23"/>
        <v>222</v>
      </c>
      <c r="E169" s="10">
        <v>-6</v>
      </c>
      <c r="F169" s="10" t="s">
        <v>16</v>
      </c>
      <c r="G169" s="10"/>
      <c r="H169" s="10"/>
      <c r="I169" s="11">
        <v>43117</v>
      </c>
      <c r="J169" s="17">
        <f t="shared" si="19"/>
        <v>216</v>
      </c>
      <c r="K169" s="94">
        <f t="shared" si="24"/>
        <v>7432.7079646017701</v>
      </c>
      <c r="L169" s="94"/>
      <c r="M169" s="95">
        <f t="shared" si="25"/>
        <v>1605464.9203539824</v>
      </c>
    </row>
    <row r="170" spans="1:13" hidden="1" x14ac:dyDescent="0.25">
      <c r="A170" s="9" t="s">
        <v>62</v>
      </c>
      <c r="B170" s="10" t="s">
        <v>63</v>
      </c>
      <c r="C170" s="10" t="s">
        <v>29</v>
      </c>
      <c r="D170" s="10">
        <f t="shared" si="23"/>
        <v>216</v>
      </c>
      <c r="E170" s="10">
        <v>-6</v>
      </c>
      <c r="F170" s="10" t="s">
        <v>16</v>
      </c>
      <c r="G170" s="10"/>
      <c r="H170" s="10"/>
      <c r="I170" s="11">
        <v>43157</v>
      </c>
      <c r="J170" s="17">
        <f t="shared" si="19"/>
        <v>210</v>
      </c>
      <c r="K170" s="94">
        <f t="shared" si="24"/>
        <v>7432.7079646017701</v>
      </c>
      <c r="L170" s="94"/>
      <c r="M170" s="95">
        <f t="shared" si="25"/>
        <v>1560868.6725663717</v>
      </c>
    </row>
    <row r="171" spans="1:13" hidden="1" x14ac:dyDescent="0.25">
      <c r="A171" s="9" t="s">
        <v>62</v>
      </c>
      <c r="B171" s="10" t="s">
        <v>63</v>
      </c>
      <c r="C171" s="10" t="s">
        <v>29</v>
      </c>
      <c r="D171" s="10">
        <f t="shared" si="23"/>
        <v>210</v>
      </c>
      <c r="E171" s="10">
        <v>-3</v>
      </c>
      <c r="F171" s="10" t="s">
        <v>16</v>
      </c>
      <c r="G171" s="10"/>
      <c r="H171" s="10"/>
      <c r="I171" s="11">
        <v>43157</v>
      </c>
      <c r="J171" s="17">
        <f t="shared" si="19"/>
        <v>207</v>
      </c>
      <c r="K171" s="94">
        <f t="shared" si="24"/>
        <v>7432.7079646017701</v>
      </c>
      <c r="L171" s="94"/>
      <c r="M171" s="95">
        <f t="shared" si="25"/>
        <v>1538570.5486725664</v>
      </c>
    </row>
    <row r="172" spans="1:13" hidden="1" x14ac:dyDescent="0.25">
      <c r="A172" s="9" t="s">
        <v>62</v>
      </c>
      <c r="B172" s="10" t="s">
        <v>63</v>
      </c>
      <c r="C172" s="10" t="s">
        <v>29</v>
      </c>
      <c r="D172" s="10">
        <f t="shared" si="23"/>
        <v>207</v>
      </c>
      <c r="E172" s="10">
        <v>-1</v>
      </c>
      <c r="F172" s="10" t="s">
        <v>16</v>
      </c>
      <c r="G172" s="10"/>
      <c r="H172" s="10"/>
      <c r="I172" s="11">
        <v>43158</v>
      </c>
      <c r="J172" s="17">
        <f t="shared" si="19"/>
        <v>206</v>
      </c>
      <c r="K172" s="94">
        <f t="shared" si="24"/>
        <v>7432.7079646017701</v>
      </c>
      <c r="L172" s="94"/>
      <c r="M172" s="95">
        <f t="shared" si="25"/>
        <v>1531137.8407079647</v>
      </c>
    </row>
    <row r="173" spans="1:13" hidden="1" x14ac:dyDescent="0.25">
      <c r="A173" s="9" t="s">
        <v>62</v>
      </c>
      <c r="B173" s="10" t="s">
        <v>63</v>
      </c>
      <c r="C173" s="10" t="s">
        <v>29</v>
      </c>
      <c r="D173" s="10">
        <f t="shared" si="23"/>
        <v>206</v>
      </c>
      <c r="E173" s="10">
        <v>-5</v>
      </c>
      <c r="F173" s="10" t="s">
        <v>16</v>
      </c>
      <c r="G173" s="10"/>
      <c r="H173" s="10"/>
      <c r="I173" s="11">
        <v>43158</v>
      </c>
      <c r="J173" s="17">
        <f t="shared" si="19"/>
        <v>201</v>
      </c>
      <c r="K173" s="94">
        <f t="shared" si="24"/>
        <v>7432.7079646017701</v>
      </c>
      <c r="L173" s="94"/>
      <c r="M173" s="95">
        <f t="shared" si="25"/>
        <v>1493974.3008849558</v>
      </c>
    </row>
    <row r="174" spans="1:13" hidden="1" x14ac:dyDescent="0.25">
      <c r="A174" s="9" t="s">
        <v>62</v>
      </c>
      <c r="B174" s="10" t="s">
        <v>63</v>
      </c>
      <c r="C174" s="10" t="s">
        <v>29</v>
      </c>
      <c r="D174" s="10">
        <f t="shared" si="23"/>
        <v>201</v>
      </c>
      <c r="E174" s="10">
        <v>-1</v>
      </c>
      <c r="F174" s="10" t="s">
        <v>16</v>
      </c>
      <c r="G174" s="10"/>
      <c r="H174" s="10"/>
      <c r="I174" s="11">
        <v>43158</v>
      </c>
      <c r="J174" s="17">
        <f t="shared" si="19"/>
        <v>200</v>
      </c>
      <c r="K174" s="94">
        <f t="shared" si="24"/>
        <v>7432.7079646017701</v>
      </c>
      <c r="L174" s="94"/>
      <c r="M174" s="95">
        <f t="shared" si="25"/>
        <v>1486541.5929203541</v>
      </c>
    </row>
    <row r="175" spans="1:13" hidden="1" x14ac:dyDescent="0.25">
      <c r="A175" s="9" t="s">
        <v>62</v>
      </c>
      <c r="B175" s="10" t="s">
        <v>63</v>
      </c>
      <c r="C175" s="10" t="s">
        <v>29</v>
      </c>
      <c r="D175" s="10">
        <f t="shared" si="23"/>
        <v>200</v>
      </c>
      <c r="E175" s="10">
        <v>-4</v>
      </c>
      <c r="F175" s="10" t="s">
        <v>16</v>
      </c>
      <c r="G175" s="10"/>
      <c r="H175" s="10"/>
      <c r="I175" s="11">
        <v>43161</v>
      </c>
      <c r="J175" s="17">
        <f t="shared" si="19"/>
        <v>196</v>
      </c>
      <c r="K175" s="94">
        <f t="shared" si="24"/>
        <v>7432.7079646017701</v>
      </c>
      <c r="L175" s="94"/>
      <c r="M175" s="95">
        <f t="shared" si="25"/>
        <v>1456810.7610619469</v>
      </c>
    </row>
    <row r="176" spans="1:13" hidden="1" x14ac:dyDescent="0.25">
      <c r="A176" s="9" t="s">
        <v>62</v>
      </c>
      <c r="B176" s="10" t="s">
        <v>63</v>
      </c>
      <c r="C176" s="10" t="s">
        <v>29</v>
      </c>
      <c r="D176" s="10">
        <f t="shared" si="23"/>
        <v>196</v>
      </c>
      <c r="E176" s="10">
        <v>-2</v>
      </c>
      <c r="F176" s="10" t="s">
        <v>16</v>
      </c>
      <c r="G176" s="10"/>
      <c r="H176" s="10"/>
      <c r="I176" s="11">
        <v>43161</v>
      </c>
      <c r="J176" s="17">
        <f t="shared" si="19"/>
        <v>194</v>
      </c>
      <c r="K176" s="94">
        <f t="shared" si="24"/>
        <v>7432.7079646017701</v>
      </c>
      <c r="L176" s="94"/>
      <c r="M176" s="95">
        <f t="shared" si="25"/>
        <v>1441945.3451327435</v>
      </c>
    </row>
    <row r="177" spans="1:13" hidden="1" x14ac:dyDescent="0.25">
      <c r="A177" s="9" t="s">
        <v>62</v>
      </c>
      <c r="B177" s="10" t="s">
        <v>63</v>
      </c>
      <c r="C177" s="10" t="s">
        <v>29</v>
      </c>
      <c r="D177" s="10">
        <f t="shared" si="23"/>
        <v>194</v>
      </c>
      <c r="E177" s="10">
        <v>-2</v>
      </c>
      <c r="F177" s="10" t="s">
        <v>16</v>
      </c>
      <c r="G177" s="10"/>
      <c r="H177" s="10"/>
      <c r="I177" s="11">
        <v>43180</v>
      </c>
      <c r="J177" s="17">
        <f t="shared" si="19"/>
        <v>192</v>
      </c>
      <c r="K177" s="94">
        <f t="shared" si="24"/>
        <v>7432.7079646017701</v>
      </c>
      <c r="L177" s="94"/>
      <c r="M177" s="95">
        <f t="shared" si="25"/>
        <v>1427079.9292035399</v>
      </c>
    </row>
    <row r="178" spans="1:13" hidden="1" x14ac:dyDescent="0.25">
      <c r="A178" s="9" t="s">
        <v>62</v>
      </c>
      <c r="B178" s="10" t="s">
        <v>63</v>
      </c>
      <c r="C178" s="10" t="s">
        <v>29</v>
      </c>
      <c r="D178" s="10">
        <f t="shared" si="23"/>
        <v>192</v>
      </c>
      <c r="E178" s="10">
        <v>-2</v>
      </c>
      <c r="F178" s="10" t="s">
        <v>16</v>
      </c>
      <c r="G178" s="10"/>
      <c r="H178" s="10"/>
      <c r="I178" s="11">
        <v>43180</v>
      </c>
      <c r="J178" s="17">
        <f t="shared" si="19"/>
        <v>190</v>
      </c>
      <c r="K178" s="94">
        <f t="shared" si="24"/>
        <v>7432.7079646017701</v>
      </c>
      <c r="L178" s="94"/>
      <c r="M178" s="95">
        <f t="shared" si="25"/>
        <v>1412214.5132743362</v>
      </c>
    </row>
    <row r="179" spans="1:13" hidden="1" x14ac:dyDescent="0.25">
      <c r="A179" s="9" t="s">
        <v>62</v>
      </c>
      <c r="B179" s="10" t="s">
        <v>63</v>
      </c>
      <c r="C179" s="10" t="s">
        <v>29</v>
      </c>
      <c r="D179" s="10">
        <f t="shared" si="23"/>
        <v>190</v>
      </c>
      <c r="E179" s="10">
        <v>-3</v>
      </c>
      <c r="F179" s="10" t="s">
        <v>16</v>
      </c>
      <c r="G179" s="10"/>
      <c r="H179" s="10"/>
      <c r="I179" s="11">
        <v>43180</v>
      </c>
      <c r="J179" s="17">
        <f t="shared" si="19"/>
        <v>187</v>
      </c>
      <c r="K179" s="94">
        <f t="shared" si="24"/>
        <v>7432.7079646017701</v>
      </c>
      <c r="L179" s="94"/>
      <c r="M179" s="95">
        <f t="shared" si="25"/>
        <v>1389916.3893805309</v>
      </c>
    </row>
    <row r="180" spans="1:13" hidden="1" x14ac:dyDescent="0.25">
      <c r="A180" s="9" t="s">
        <v>62</v>
      </c>
      <c r="B180" s="10" t="s">
        <v>63</v>
      </c>
      <c r="C180" s="10" t="s">
        <v>29</v>
      </c>
      <c r="D180" s="10">
        <f t="shared" si="23"/>
        <v>187</v>
      </c>
      <c r="E180" s="10">
        <v>-20</v>
      </c>
      <c r="F180" s="10" t="s">
        <v>16</v>
      </c>
      <c r="G180" s="10"/>
      <c r="H180" s="10"/>
      <c r="I180" s="11">
        <v>43220</v>
      </c>
      <c r="J180" s="17">
        <f t="shared" si="19"/>
        <v>167</v>
      </c>
      <c r="K180" s="94">
        <f t="shared" si="24"/>
        <v>7432.7079646017701</v>
      </c>
      <c r="L180" s="94"/>
      <c r="M180" s="95">
        <f t="shared" si="25"/>
        <v>1241262.2300884956</v>
      </c>
    </row>
    <row r="181" spans="1:13" hidden="1" x14ac:dyDescent="0.25">
      <c r="A181" s="9" t="s">
        <v>62</v>
      </c>
      <c r="B181" s="10" t="s">
        <v>63</v>
      </c>
      <c r="C181" s="10" t="s">
        <v>29</v>
      </c>
      <c r="D181" s="10">
        <f t="shared" si="23"/>
        <v>167</v>
      </c>
      <c r="E181" s="10">
        <v>-1</v>
      </c>
      <c r="F181" s="10" t="s">
        <v>16</v>
      </c>
      <c r="G181" s="10"/>
      <c r="H181" s="10"/>
      <c r="I181" s="11">
        <v>43237</v>
      </c>
      <c r="J181" s="17">
        <f t="shared" si="19"/>
        <v>166</v>
      </c>
      <c r="K181" s="94">
        <f t="shared" si="24"/>
        <v>7432.7079646017701</v>
      </c>
      <c r="L181" s="94"/>
      <c r="M181" s="95">
        <f t="shared" si="25"/>
        <v>1233829.5221238937</v>
      </c>
    </row>
    <row r="182" spans="1:13" hidden="1" x14ac:dyDescent="0.25">
      <c r="A182" s="9" t="s">
        <v>62</v>
      </c>
      <c r="B182" s="10" t="s">
        <v>63</v>
      </c>
      <c r="C182" s="10" t="s">
        <v>29</v>
      </c>
      <c r="D182" s="10">
        <f t="shared" si="23"/>
        <v>166</v>
      </c>
      <c r="E182" s="10">
        <v>-24</v>
      </c>
      <c r="F182" s="10" t="s">
        <v>16</v>
      </c>
      <c r="G182" s="10"/>
      <c r="H182" s="10"/>
      <c r="I182" s="11">
        <v>43248</v>
      </c>
      <c r="J182" s="17">
        <f t="shared" si="19"/>
        <v>142</v>
      </c>
      <c r="K182" s="94">
        <f t="shared" si="24"/>
        <v>7432.7079646017701</v>
      </c>
      <c r="L182" s="94"/>
      <c r="M182" s="95">
        <f t="shared" si="25"/>
        <v>1055444.5309734514</v>
      </c>
    </row>
    <row r="183" spans="1:13" hidden="1" x14ac:dyDescent="0.25">
      <c r="A183" s="9" t="s">
        <v>62</v>
      </c>
      <c r="B183" s="10" t="s">
        <v>63</v>
      </c>
      <c r="C183" s="10" t="s">
        <v>29</v>
      </c>
      <c r="D183" s="10">
        <f t="shared" si="23"/>
        <v>142</v>
      </c>
      <c r="E183" s="10">
        <v>-24</v>
      </c>
      <c r="F183" s="10" t="s">
        <v>16</v>
      </c>
      <c r="G183" s="10"/>
      <c r="H183" s="10"/>
      <c r="I183" s="11">
        <v>43248</v>
      </c>
      <c r="J183" s="17">
        <f t="shared" si="19"/>
        <v>118</v>
      </c>
      <c r="K183" s="94">
        <f t="shared" si="24"/>
        <v>7432.7079646017701</v>
      </c>
      <c r="L183" s="94"/>
      <c r="M183" s="95">
        <f t="shared" si="25"/>
        <v>877059.53982300882</v>
      </c>
    </row>
    <row r="184" spans="1:13" hidden="1" x14ac:dyDescent="0.25">
      <c r="A184" s="9" t="s">
        <v>62</v>
      </c>
      <c r="B184" s="10" t="s">
        <v>63</v>
      </c>
      <c r="C184" s="10" t="s">
        <v>29</v>
      </c>
      <c r="D184" s="10">
        <f t="shared" si="23"/>
        <v>118</v>
      </c>
      <c r="E184" s="10">
        <v>-10</v>
      </c>
      <c r="F184" s="10" t="s">
        <v>16</v>
      </c>
      <c r="G184" s="10"/>
      <c r="H184" s="10"/>
      <c r="I184" s="11">
        <v>43257</v>
      </c>
      <c r="J184" s="17">
        <f t="shared" si="19"/>
        <v>108</v>
      </c>
      <c r="K184" s="94">
        <f t="shared" si="24"/>
        <v>7432.7079646017701</v>
      </c>
      <c r="L184" s="94"/>
      <c r="M184" s="95">
        <f t="shared" si="25"/>
        <v>802732.46017699118</v>
      </c>
    </row>
    <row r="185" spans="1:13" hidden="1" x14ac:dyDescent="0.25">
      <c r="A185" s="9" t="s">
        <v>62</v>
      </c>
      <c r="B185" s="10" t="s">
        <v>63</v>
      </c>
      <c r="C185" s="10" t="s">
        <v>29</v>
      </c>
      <c r="D185" s="10">
        <f t="shared" si="23"/>
        <v>108</v>
      </c>
      <c r="E185" s="10">
        <v>-5</v>
      </c>
      <c r="F185" s="10" t="s">
        <v>16</v>
      </c>
      <c r="G185" s="10"/>
      <c r="H185" s="10"/>
      <c r="I185" s="11">
        <v>43263</v>
      </c>
      <c r="J185" s="17">
        <f t="shared" si="19"/>
        <v>103</v>
      </c>
      <c r="K185" s="94">
        <f t="shared" si="24"/>
        <v>7432.7079646017701</v>
      </c>
      <c r="L185" s="94"/>
      <c r="M185" s="95">
        <f t="shared" si="25"/>
        <v>765568.92035398236</v>
      </c>
    </row>
    <row r="186" spans="1:13" hidden="1" x14ac:dyDescent="0.25">
      <c r="A186" s="9" t="s">
        <v>62</v>
      </c>
      <c r="B186" s="10" t="s">
        <v>63</v>
      </c>
      <c r="C186" s="10" t="s">
        <v>29</v>
      </c>
      <c r="D186" s="10">
        <f t="shared" si="23"/>
        <v>103</v>
      </c>
      <c r="E186" s="10">
        <v>-2</v>
      </c>
      <c r="F186" s="10" t="s">
        <v>16</v>
      </c>
      <c r="G186" s="10"/>
      <c r="H186" s="10"/>
      <c r="I186" s="11">
        <v>43265</v>
      </c>
      <c r="J186" s="17">
        <f t="shared" si="19"/>
        <v>101</v>
      </c>
      <c r="K186" s="94">
        <f t="shared" si="24"/>
        <v>7432.7079646017701</v>
      </c>
      <c r="L186" s="94"/>
      <c r="M186" s="95">
        <f t="shared" si="25"/>
        <v>750703.50442477874</v>
      </c>
    </row>
    <row r="187" spans="1:13" hidden="1" x14ac:dyDescent="0.25">
      <c r="A187" s="9" t="s">
        <v>62</v>
      </c>
      <c r="B187" s="10" t="s">
        <v>63</v>
      </c>
      <c r="C187" s="10" t="s">
        <v>29</v>
      </c>
      <c r="D187" s="10">
        <f t="shared" si="23"/>
        <v>101</v>
      </c>
      <c r="E187" s="10">
        <v>-10</v>
      </c>
      <c r="F187" s="10" t="s">
        <v>16</v>
      </c>
      <c r="G187" s="10"/>
      <c r="H187" s="10"/>
      <c r="I187" s="11">
        <v>43265</v>
      </c>
      <c r="J187" s="17">
        <f t="shared" si="19"/>
        <v>91</v>
      </c>
      <c r="K187" s="94">
        <f t="shared" si="24"/>
        <v>7432.7079646017701</v>
      </c>
      <c r="L187" s="94"/>
      <c r="M187" s="95">
        <f t="shared" si="25"/>
        <v>676376.42477876111</v>
      </c>
    </row>
    <row r="188" spans="1:13" hidden="1" x14ac:dyDescent="0.25">
      <c r="A188" s="9" t="s">
        <v>62</v>
      </c>
      <c r="B188" s="10" t="s">
        <v>63</v>
      </c>
      <c r="C188" s="10" t="s">
        <v>29</v>
      </c>
      <c r="D188" s="10">
        <f t="shared" si="23"/>
        <v>91</v>
      </c>
      <c r="E188" s="10">
        <v>-1</v>
      </c>
      <c r="F188" s="10" t="s">
        <v>16</v>
      </c>
      <c r="G188" s="10"/>
      <c r="H188" s="10"/>
      <c r="I188" s="11">
        <v>43265</v>
      </c>
      <c r="J188" s="17">
        <f t="shared" si="19"/>
        <v>90</v>
      </c>
      <c r="K188" s="94">
        <f t="shared" si="24"/>
        <v>7432.7079646017701</v>
      </c>
      <c r="L188" s="94"/>
      <c r="M188" s="95">
        <f t="shared" si="25"/>
        <v>668943.7168141593</v>
      </c>
    </row>
    <row r="189" spans="1:13" hidden="1" x14ac:dyDescent="0.25">
      <c r="A189" s="9" t="s">
        <v>62</v>
      </c>
      <c r="B189" s="10" t="s">
        <v>63</v>
      </c>
      <c r="C189" s="10" t="s">
        <v>29</v>
      </c>
      <c r="D189" s="10">
        <f t="shared" si="23"/>
        <v>90</v>
      </c>
      <c r="E189" s="10">
        <v>-2</v>
      </c>
      <c r="F189" s="10" t="s">
        <v>16</v>
      </c>
      <c r="G189" s="10"/>
      <c r="H189" s="10"/>
      <c r="I189" s="11">
        <v>43308</v>
      </c>
      <c r="J189" s="17">
        <f t="shared" ref="J189:J252" si="26">D189+E189</f>
        <v>88</v>
      </c>
      <c r="K189" s="94">
        <f t="shared" si="24"/>
        <v>7432.7079646017701</v>
      </c>
      <c r="L189" s="94"/>
      <c r="M189" s="95">
        <f t="shared" si="25"/>
        <v>654078.3008849558</v>
      </c>
    </row>
    <row r="190" spans="1:13" hidden="1" x14ac:dyDescent="0.25">
      <c r="A190" s="9" t="s">
        <v>62</v>
      </c>
      <c r="B190" s="10" t="s">
        <v>63</v>
      </c>
      <c r="C190" s="10" t="s">
        <v>29</v>
      </c>
      <c r="D190" s="10">
        <f t="shared" si="23"/>
        <v>88</v>
      </c>
      <c r="E190" s="10">
        <v>-1</v>
      </c>
      <c r="F190" s="10" t="s">
        <v>16</v>
      </c>
      <c r="G190" s="10"/>
      <c r="H190" s="10"/>
      <c r="I190" s="11">
        <v>43308</v>
      </c>
      <c r="J190" s="17">
        <f t="shared" si="26"/>
        <v>87</v>
      </c>
      <c r="K190" s="94">
        <f t="shared" si="24"/>
        <v>7432.7079646017701</v>
      </c>
      <c r="L190" s="94"/>
      <c r="M190" s="95">
        <f t="shared" si="25"/>
        <v>646645.59292035399</v>
      </c>
    </row>
    <row r="191" spans="1:13" hidden="1" x14ac:dyDescent="0.25">
      <c r="A191" s="9" t="s">
        <v>62</v>
      </c>
      <c r="B191" s="10" t="s">
        <v>63</v>
      </c>
      <c r="C191" s="10" t="s">
        <v>29</v>
      </c>
      <c r="D191" s="10">
        <f t="shared" si="23"/>
        <v>87</v>
      </c>
      <c r="E191" s="10">
        <v>-3</v>
      </c>
      <c r="F191" s="10" t="s">
        <v>16</v>
      </c>
      <c r="G191" s="10"/>
      <c r="H191" s="10"/>
      <c r="I191" s="11">
        <v>43308</v>
      </c>
      <c r="J191" s="17">
        <f t="shared" si="26"/>
        <v>84</v>
      </c>
      <c r="K191" s="94">
        <f t="shared" si="24"/>
        <v>7432.7079646017701</v>
      </c>
      <c r="L191" s="94"/>
      <c r="M191" s="95">
        <f t="shared" si="25"/>
        <v>624347.46902654867</v>
      </c>
    </row>
    <row r="192" spans="1:13" hidden="1" x14ac:dyDescent="0.25">
      <c r="A192" s="9" t="s">
        <v>62</v>
      </c>
      <c r="B192" s="10" t="s">
        <v>63</v>
      </c>
      <c r="C192" s="10" t="s">
        <v>29</v>
      </c>
      <c r="D192" s="10">
        <f t="shared" si="23"/>
        <v>84</v>
      </c>
      <c r="E192" s="10">
        <v>-1</v>
      </c>
      <c r="F192" s="10" t="s">
        <v>16</v>
      </c>
      <c r="G192" s="10"/>
      <c r="H192" s="10"/>
      <c r="I192" s="11">
        <v>43311</v>
      </c>
      <c r="J192" s="17">
        <f t="shared" si="26"/>
        <v>83</v>
      </c>
      <c r="K192" s="94">
        <f t="shared" si="24"/>
        <v>7432.7079646017701</v>
      </c>
      <c r="L192" s="94"/>
      <c r="M192" s="95">
        <f t="shared" si="25"/>
        <v>616914.76106194686</v>
      </c>
    </row>
    <row r="193" spans="1:13" hidden="1" x14ac:dyDescent="0.25">
      <c r="A193" s="9" t="s">
        <v>62</v>
      </c>
      <c r="B193" s="10" t="s">
        <v>63</v>
      </c>
      <c r="C193" s="10" t="s">
        <v>29</v>
      </c>
      <c r="D193" s="10">
        <f t="shared" si="23"/>
        <v>83</v>
      </c>
      <c r="E193" s="10">
        <v>-8</v>
      </c>
      <c r="F193" s="10" t="s">
        <v>16</v>
      </c>
      <c r="G193" s="10"/>
      <c r="H193" s="10"/>
      <c r="I193" s="11">
        <v>43311</v>
      </c>
      <c r="J193" s="17">
        <f t="shared" si="26"/>
        <v>75</v>
      </c>
      <c r="K193" s="94">
        <f t="shared" si="24"/>
        <v>7432.7079646017701</v>
      </c>
      <c r="L193" s="94"/>
      <c r="M193" s="95">
        <f t="shared" si="25"/>
        <v>557453.09734513273</v>
      </c>
    </row>
    <row r="194" spans="1:13" hidden="1" x14ac:dyDescent="0.25">
      <c r="A194" s="9" t="s">
        <v>62</v>
      </c>
      <c r="B194" s="10" t="s">
        <v>63</v>
      </c>
      <c r="C194" s="10" t="s">
        <v>29</v>
      </c>
      <c r="D194" s="10">
        <f t="shared" si="23"/>
        <v>75</v>
      </c>
      <c r="E194" s="10">
        <v>-1</v>
      </c>
      <c r="F194" s="10" t="s">
        <v>16</v>
      </c>
      <c r="G194" s="10"/>
      <c r="H194" s="10"/>
      <c r="I194" s="11">
        <v>43322</v>
      </c>
      <c r="J194" s="17">
        <f t="shared" si="26"/>
        <v>74</v>
      </c>
      <c r="K194" s="94">
        <f t="shared" si="24"/>
        <v>7432.7079646017701</v>
      </c>
      <c r="L194" s="94"/>
      <c r="M194" s="95">
        <f t="shared" si="25"/>
        <v>550020.38938053104</v>
      </c>
    </row>
    <row r="195" spans="1:13" hidden="1" x14ac:dyDescent="0.25">
      <c r="A195" s="9" t="s">
        <v>62</v>
      </c>
      <c r="B195" s="10" t="s">
        <v>63</v>
      </c>
      <c r="C195" s="10" t="s">
        <v>29</v>
      </c>
      <c r="D195" s="10">
        <f t="shared" si="23"/>
        <v>74</v>
      </c>
      <c r="E195" s="10">
        <v>-3</v>
      </c>
      <c r="F195" s="10" t="s">
        <v>16</v>
      </c>
      <c r="G195" s="10"/>
      <c r="H195" s="10"/>
      <c r="I195" s="11">
        <v>43325</v>
      </c>
      <c r="J195" s="17">
        <f t="shared" si="26"/>
        <v>71</v>
      </c>
      <c r="K195" s="94">
        <f t="shared" si="24"/>
        <v>7432.7079646017701</v>
      </c>
      <c r="L195" s="94"/>
      <c r="M195" s="95">
        <f t="shared" si="25"/>
        <v>527722.26548672572</v>
      </c>
    </row>
    <row r="196" spans="1:13" hidden="1" x14ac:dyDescent="0.25">
      <c r="A196" s="9" t="s">
        <v>62</v>
      </c>
      <c r="B196" s="10" t="s">
        <v>63</v>
      </c>
      <c r="C196" s="10" t="s">
        <v>29</v>
      </c>
      <c r="D196" s="10">
        <f t="shared" si="23"/>
        <v>71</v>
      </c>
      <c r="E196" s="10">
        <v>-2</v>
      </c>
      <c r="F196" s="10" t="s">
        <v>16</v>
      </c>
      <c r="G196" s="10"/>
      <c r="H196" s="10"/>
      <c r="I196" s="11">
        <v>43326</v>
      </c>
      <c r="J196" s="17">
        <f t="shared" si="26"/>
        <v>69</v>
      </c>
      <c r="K196" s="94">
        <f t="shared" si="24"/>
        <v>7432.7079646017701</v>
      </c>
      <c r="L196" s="94"/>
      <c r="M196" s="95">
        <f t="shared" si="25"/>
        <v>512856.84955752216</v>
      </c>
    </row>
    <row r="197" spans="1:13" hidden="1" x14ac:dyDescent="0.25">
      <c r="A197" s="9" t="s">
        <v>62</v>
      </c>
      <c r="B197" s="10" t="s">
        <v>63</v>
      </c>
      <c r="C197" s="10" t="s">
        <v>29</v>
      </c>
      <c r="D197" s="10">
        <f t="shared" si="23"/>
        <v>69</v>
      </c>
      <c r="E197" s="10">
        <v>1</v>
      </c>
      <c r="F197" s="10" t="s">
        <v>15</v>
      </c>
      <c r="G197" s="10"/>
      <c r="H197" s="10"/>
      <c r="I197" s="11">
        <v>43335</v>
      </c>
      <c r="J197" s="17">
        <f t="shared" si="26"/>
        <v>70</v>
      </c>
      <c r="K197" s="94">
        <f t="shared" si="24"/>
        <v>7440.3407079646022</v>
      </c>
      <c r="L197" s="94">
        <v>7967</v>
      </c>
      <c r="M197" s="95">
        <f t="shared" si="25"/>
        <v>520823.84955752216</v>
      </c>
    </row>
    <row r="198" spans="1:13" hidden="1" x14ac:dyDescent="0.25">
      <c r="A198" s="9" t="s">
        <v>62</v>
      </c>
      <c r="B198" s="10" t="s">
        <v>63</v>
      </c>
      <c r="C198" s="10" t="s">
        <v>29</v>
      </c>
      <c r="D198" s="10">
        <f t="shared" ref="D198:D229" si="27">J197</f>
        <v>70</v>
      </c>
      <c r="E198" s="10">
        <v>-1</v>
      </c>
      <c r="F198" s="10" t="s">
        <v>16</v>
      </c>
      <c r="G198" s="10"/>
      <c r="H198" s="10"/>
      <c r="I198" s="11">
        <v>43335</v>
      </c>
      <c r="J198" s="17">
        <f t="shared" si="26"/>
        <v>69</v>
      </c>
      <c r="K198" s="94">
        <f t="shared" si="24"/>
        <v>7440.3407079646022</v>
      </c>
      <c r="L198" s="94"/>
      <c r="M198" s="95">
        <f t="shared" si="25"/>
        <v>513383.50884955755</v>
      </c>
    </row>
    <row r="199" spans="1:13" hidden="1" x14ac:dyDescent="0.25">
      <c r="A199" s="9" t="s">
        <v>62</v>
      </c>
      <c r="B199" s="10" t="s">
        <v>63</v>
      </c>
      <c r="C199" s="10" t="s">
        <v>29</v>
      </c>
      <c r="D199" s="10">
        <f t="shared" si="27"/>
        <v>69</v>
      </c>
      <c r="E199" s="10">
        <v>-2</v>
      </c>
      <c r="F199" s="10" t="s">
        <v>16</v>
      </c>
      <c r="G199" s="10"/>
      <c r="H199" s="10"/>
      <c r="I199" s="11">
        <v>43347</v>
      </c>
      <c r="J199" s="17">
        <f t="shared" si="26"/>
        <v>67</v>
      </c>
      <c r="K199" s="94">
        <f t="shared" si="24"/>
        <v>7440.3407079646022</v>
      </c>
      <c r="L199" s="94"/>
      <c r="M199" s="95">
        <f t="shared" si="25"/>
        <v>498502.82743362832</v>
      </c>
    </row>
    <row r="200" spans="1:13" hidden="1" x14ac:dyDescent="0.25">
      <c r="A200" s="9" t="s">
        <v>62</v>
      </c>
      <c r="B200" s="10" t="s">
        <v>63</v>
      </c>
      <c r="C200" s="10" t="s">
        <v>29</v>
      </c>
      <c r="D200" s="10">
        <f t="shared" si="27"/>
        <v>67</v>
      </c>
      <c r="E200" s="10">
        <v>-10</v>
      </c>
      <c r="F200" s="10" t="s">
        <v>16</v>
      </c>
      <c r="G200" s="10"/>
      <c r="H200" s="10"/>
      <c r="I200" s="11">
        <v>43357</v>
      </c>
      <c r="J200" s="17">
        <f t="shared" si="26"/>
        <v>57</v>
      </c>
      <c r="K200" s="94">
        <f t="shared" si="24"/>
        <v>7440.3407079646022</v>
      </c>
      <c r="L200" s="94"/>
      <c r="M200" s="95">
        <f t="shared" si="25"/>
        <v>424099.42035398231</v>
      </c>
    </row>
    <row r="201" spans="1:13" hidden="1" x14ac:dyDescent="0.25">
      <c r="A201" s="9" t="s">
        <v>62</v>
      </c>
      <c r="B201" s="10" t="s">
        <v>63</v>
      </c>
      <c r="C201" s="10" t="s">
        <v>29</v>
      </c>
      <c r="D201" s="10">
        <f t="shared" si="27"/>
        <v>57</v>
      </c>
      <c r="E201" s="10">
        <v>-1</v>
      </c>
      <c r="F201" s="10" t="s">
        <v>16</v>
      </c>
      <c r="G201" s="10"/>
      <c r="H201" s="10"/>
      <c r="I201" s="11">
        <v>43364</v>
      </c>
      <c r="J201" s="17">
        <f t="shared" si="26"/>
        <v>56</v>
      </c>
      <c r="K201" s="94">
        <f t="shared" si="24"/>
        <v>7440.3407079646022</v>
      </c>
      <c r="L201" s="94"/>
      <c r="M201" s="95">
        <f t="shared" si="25"/>
        <v>416659.07964601775</v>
      </c>
    </row>
    <row r="202" spans="1:13" hidden="1" x14ac:dyDescent="0.25">
      <c r="A202" s="9" t="s">
        <v>62</v>
      </c>
      <c r="B202" s="10" t="s">
        <v>63</v>
      </c>
      <c r="C202" s="10" t="s">
        <v>29</v>
      </c>
      <c r="D202" s="10">
        <f t="shared" si="27"/>
        <v>56</v>
      </c>
      <c r="E202" s="10">
        <v>-1</v>
      </c>
      <c r="F202" s="10" t="s">
        <v>16</v>
      </c>
      <c r="G202" s="10"/>
      <c r="H202" s="10"/>
      <c r="I202" s="11">
        <v>43374</v>
      </c>
      <c r="J202" s="17">
        <f t="shared" si="26"/>
        <v>55</v>
      </c>
      <c r="K202" s="94">
        <f t="shared" si="24"/>
        <v>7440.3407079646022</v>
      </c>
      <c r="L202" s="94"/>
      <c r="M202" s="95">
        <f t="shared" si="25"/>
        <v>409218.73893805314</v>
      </c>
    </row>
    <row r="203" spans="1:13" hidden="1" x14ac:dyDescent="0.25">
      <c r="A203" s="9" t="s">
        <v>62</v>
      </c>
      <c r="B203" s="10" t="s">
        <v>63</v>
      </c>
      <c r="C203" s="10" t="s">
        <v>29</v>
      </c>
      <c r="D203" s="10">
        <f t="shared" si="27"/>
        <v>55</v>
      </c>
      <c r="E203" s="10">
        <v>5</v>
      </c>
      <c r="F203" s="10" t="s">
        <v>15</v>
      </c>
      <c r="G203" s="10"/>
      <c r="H203" s="10"/>
      <c r="I203" s="11">
        <v>43382</v>
      </c>
      <c r="J203" s="17">
        <f t="shared" si="26"/>
        <v>60</v>
      </c>
      <c r="K203" s="94">
        <f t="shared" si="24"/>
        <v>7574.4789823008859</v>
      </c>
      <c r="L203" s="94">
        <v>45250</v>
      </c>
      <c r="M203" s="95">
        <f t="shared" si="25"/>
        <v>454468.73893805314</v>
      </c>
    </row>
    <row r="204" spans="1:13" hidden="1" x14ac:dyDescent="0.25">
      <c r="A204" s="9" t="s">
        <v>62</v>
      </c>
      <c r="B204" s="10" t="s">
        <v>63</v>
      </c>
      <c r="C204" s="10" t="s">
        <v>29</v>
      </c>
      <c r="D204" s="10">
        <f t="shared" si="27"/>
        <v>60</v>
      </c>
      <c r="E204" s="10">
        <v>-5</v>
      </c>
      <c r="F204" s="10" t="s">
        <v>16</v>
      </c>
      <c r="G204" s="10"/>
      <c r="H204" s="10"/>
      <c r="I204" s="11">
        <v>43382</v>
      </c>
      <c r="J204" s="17">
        <f t="shared" si="26"/>
        <v>55</v>
      </c>
      <c r="K204" s="94">
        <f t="shared" si="24"/>
        <v>7574.4789823008859</v>
      </c>
      <c r="L204" s="94"/>
      <c r="M204" s="95">
        <f t="shared" si="25"/>
        <v>416596.34402654873</v>
      </c>
    </row>
    <row r="205" spans="1:13" hidden="1" x14ac:dyDescent="0.25">
      <c r="A205" s="9" t="s">
        <v>62</v>
      </c>
      <c r="B205" s="10" t="s">
        <v>63</v>
      </c>
      <c r="C205" s="10" t="s">
        <v>29</v>
      </c>
      <c r="D205" s="10">
        <f t="shared" si="27"/>
        <v>55</v>
      </c>
      <c r="E205" s="10">
        <v>-2</v>
      </c>
      <c r="F205" s="10" t="s">
        <v>16</v>
      </c>
      <c r="G205" s="10"/>
      <c r="H205" s="10"/>
      <c r="I205" s="11">
        <v>43383</v>
      </c>
      <c r="J205" s="17">
        <f t="shared" si="26"/>
        <v>53</v>
      </c>
      <c r="K205" s="94">
        <f t="shared" si="24"/>
        <v>7574.4789823008859</v>
      </c>
      <c r="L205" s="94"/>
      <c r="M205" s="95">
        <f t="shared" si="25"/>
        <v>401447.38606194698</v>
      </c>
    </row>
    <row r="206" spans="1:13" hidden="1" x14ac:dyDescent="0.25">
      <c r="A206" s="9" t="s">
        <v>62</v>
      </c>
      <c r="B206" s="10" t="s">
        <v>63</v>
      </c>
      <c r="C206" s="10" t="s">
        <v>29</v>
      </c>
      <c r="D206" s="10">
        <f t="shared" si="27"/>
        <v>53</v>
      </c>
      <c r="E206" s="10">
        <v>-1</v>
      </c>
      <c r="F206" s="10" t="s">
        <v>16</v>
      </c>
      <c r="G206" s="10"/>
      <c r="H206" s="10"/>
      <c r="I206" s="11">
        <v>43383</v>
      </c>
      <c r="J206" s="17">
        <f t="shared" si="26"/>
        <v>52</v>
      </c>
      <c r="K206" s="94">
        <f t="shared" si="24"/>
        <v>7574.4789823008859</v>
      </c>
      <c r="L206" s="94"/>
      <c r="M206" s="95">
        <f t="shared" si="25"/>
        <v>393872.90707964607</v>
      </c>
    </row>
    <row r="207" spans="1:13" hidden="1" x14ac:dyDescent="0.25">
      <c r="A207" s="9" t="s">
        <v>62</v>
      </c>
      <c r="B207" s="10" t="s">
        <v>63</v>
      </c>
      <c r="C207" s="10" t="s">
        <v>29</v>
      </c>
      <c r="D207" s="10">
        <f t="shared" si="27"/>
        <v>52</v>
      </c>
      <c r="E207" s="10">
        <v>-2</v>
      </c>
      <c r="F207" s="10" t="s">
        <v>16</v>
      </c>
      <c r="G207" s="10"/>
      <c r="H207" s="10"/>
      <c r="I207" s="11">
        <v>43391</v>
      </c>
      <c r="J207" s="17">
        <f t="shared" si="26"/>
        <v>50</v>
      </c>
      <c r="K207" s="94">
        <f t="shared" si="24"/>
        <v>7574.4789823008859</v>
      </c>
      <c r="L207" s="94"/>
      <c r="M207" s="95">
        <f t="shared" si="25"/>
        <v>378723.94911504432</v>
      </c>
    </row>
    <row r="208" spans="1:13" hidden="1" x14ac:dyDescent="0.25">
      <c r="A208" s="9" t="s">
        <v>62</v>
      </c>
      <c r="B208" s="10" t="s">
        <v>63</v>
      </c>
      <c r="C208" s="10" t="s">
        <v>29</v>
      </c>
      <c r="D208" s="10">
        <f t="shared" si="27"/>
        <v>50</v>
      </c>
      <c r="E208" s="10">
        <v>-3</v>
      </c>
      <c r="F208" s="10" t="s">
        <v>16</v>
      </c>
      <c r="G208" s="10"/>
      <c r="H208" s="10"/>
      <c r="I208" s="11">
        <v>43402</v>
      </c>
      <c r="J208" s="17">
        <f t="shared" si="26"/>
        <v>47</v>
      </c>
      <c r="K208" s="94">
        <f t="shared" si="24"/>
        <v>7574.4789823008859</v>
      </c>
      <c r="L208" s="94"/>
      <c r="M208" s="95">
        <f t="shared" si="25"/>
        <v>356000.51216814166</v>
      </c>
    </row>
    <row r="209" spans="1:13" hidden="1" x14ac:dyDescent="0.25">
      <c r="A209" s="9" t="s">
        <v>62</v>
      </c>
      <c r="B209" s="10" t="s">
        <v>63</v>
      </c>
      <c r="C209" s="10" t="s">
        <v>29</v>
      </c>
      <c r="D209" s="10">
        <f t="shared" si="27"/>
        <v>47</v>
      </c>
      <c r="E209" s="10">
        <v>-2</v>
      </c>
      <c r="F209" s="10" t="s">
        <v>16</v>
      </c>
      <c r="G209" s="10"/>
      <c r="H209" s="10"/>
      <c r="I209" s="11">
        <v>43403</v>
      </c>
      <c r="J209" s="17">
        <f t="shared" si="26"/>
        <v>45</v>
      </c>
      <c r="K209" s="94">
        <f t="shared" si="24"/>
        <v>7574.4789823008859</v>
      </c>
      <c r="L209" s="94"/>
      <c r="M209" s="95">
        <f t="shared" si="25"/>
        <v>340851.55420353985</v>
      </c>
    </row>
    <row r="210" spans="1:13" hidden="1" x14ac:dyDescent="0.25">
      <c r="A210" s="9" t="s">
        <v>62</v>
      </c>
      <c r="B210" s="10" t="s">
        <v>63</v>
      </c>
      <c r="C210" s="10" t="s">
        <v>29</v>
      </c>
      <c r="D210" s="10">
        <f t="shared" si="27"/>
        <v>45</v>
      </c>
      <c r="E210" s="10">
        <v>10</v>
      </c>
      <c r="F210" s="10" t="s">
        <v>15</v>
      </c>
      <c r="G210" s="10"/>
      <c r="H210" s="10"/>
      <c r="I210" s="11">
        <v>43404</v>
      </c>
      <c r="J210" s="17">
        <f t="shared" si="26"/>
        <v>55</v>
      </c>
      <c r="K210" s="94">
        <f t="shared" si="24"/>
        <v>7668.5737127916336</v>
      </c>
      <c r="L210" s="94">
        <v>80920</v>
      </c>
      <c r="M210" s="95">
        <f t="shared" si="25"/>
        <v>421771.55420353985</v>
      </c>
    </row>
    <row r="211" spans="1:13" hidden="1" x14ac:dyDescent="0.25">
      <c r="A211" s="9" t="s">
        <v>62</v>
      </c>
      <c r="B211" s="10" t="s">
        <v>63</v>
      </c>
      <c r="C211" s="10" t="s">
        <v>29</v>
      </c>
      <c r="D211" s="10">
        <f t="shared" si="27"/>
        <v>55</v>
      </c>
      <c r="E211" s="10">
        <v>-5</v>
      </c>
      <c r="F211" s="10" t="s">
        <v>16</v>
      </c>
      <c r="G211" s="10"/>
      <c r="H211" s="10"/>
      <c r="I211" s="11">
        <v>43419</v>
      </c>
      <c r="J211" s="17">
        <f t="shared" si="26"/>
        <v>50</v>
      </c>
      <c r="K211" s="94">
        <f t="shared" si="24"/>
        <v>7668.5737127916336</v>
      </c>
      <c r="L211" s="94"/>
      <c r="M211" s="95">
        <f t="shared" si="25"/>
        <v>383428.6856395817</v>
      </c>
    </row>
    <row r="212" spans="1:13" hidden="1" x14ac:dyDescent="0.25">
      <c r="A212" s="9" t="s">
        <v>62</v>
      </c>
      <c r="B212" s="10" t="s">
        <v>63</v>
      </c>
      <c r="C212" s="10" t="s">
        <v>29</v>
      </c>
      <c r="D212" s="10">
        <f t="shared" si="27"/>
        <v>50</v>
      </c>
      <c r="E212" s="10">
        <v>-5</v>
      </c>
      <c r="F212" s="10" t="s">
        <v>16</v>
      </c>
      <c r="G212" s="10"/>
      <c r="H212" s="10"/>
      <c r="I212" s="11">
        <v>43420</v>
      </c>
      <c r="J212" s="17">
        <f t="shared" si="26"/>
        <v>45</v>
      </c>
      <c r="K212" s="94">
        <f t="shared" si="24"/>
        <v>7668.5737127916336</v>
      </c>
      <c r="L212" s="94"/>
      <c r="M212" s="95">
        <f t="shared" si="25"/>
        <v>345085.81707562349</v>
      </c>
    </row>
    <row r="213" spans="1:13" hidden="1" x14ac:dyDescent="0.25">
      <c r="A213" s="9" t="s">
        <v>62</v>
      </c>
      <c r="B213" s="10" t="s">
        <v>63</v>
      </c>
      <c r="C213" s="10" t="s">
        <v>29</v>
      </c>
      <c r="D213" s="10">
        <f t="shared" si="27"/>
        <v>45</v>
      </c>
      <c r="E213" s="10">
        <v>-2</v>
      </c>
      <c r="F213" s="10" t="s">
        <v>16</v>
      </c>
      <c r="G213" s="10"/>
      <c r="H213" s="10"/>
      <c r="I213" s="11">
        <v>43424</v>
      </c>
      <c r="J213" s="17">
        <f t="shared" si="26"/>
        <v>43</v>
      </c>
      <c r="K213" s="94">
        <f t="shared" si="24"/>
        <v>7668.5737127916336</v>
      </c>
      <c r="L213" s="94"/>
      <c r="M213" s="95">
        <f t="shared" si="25"/>
        <v>329748.66965004022</v>
      </c>
    </row>
    <row r="214" spans="1:13" hidden="1" x14ac:dyDescent="0.25">
      <c r="A214" s="9" t="s">
        <v>62</v>
      </c>
      <c r="B214" s="10" t="s">
        <v>63</v>
      </c>
      <c r="C214" s="10" t="s">
        <v>29</v>
      </c>
      <c r="D214" s="10">
        <f t="shared" si="27"/>
        <v>43</v>
      </c>
      <c r="E214" s="10">
        <v>-2</v>
      </c>
      <c r="F214" s="10" t="s">
        <v>16</v>
      </c>
      <c r="G214" s="10"/>
      <c r="H214" s="10"/>
      <c r="I214" s="11">
        <v>43424</v>
      </c>
      <c r="J214" s="17">
        <f t="shared" si="26"/>
        <v>41</v>
      </c>
      <c r="K214" s="94">
        <f t="shared" si="24"/>
        <v>7668.5737127916336</v>
      </c>
      <c r="L214" s="94"/>
      <c r="M214" s="95">
        <f t="shared" si="25"/>
        <v>314411.522224457</v>
      </c>
    </row>
    <row r="215" spans="1:13" hidden="1" x14ac:dyDescent="0.25">
      <c r="A215" s="9" t="s">
        <v>62</v>
      </c>
      <c r="B215" s="10" t="s">
        <v>63</v>
      </c>
      <c r="C215" s="10" t="s">
        <v>29</v>
      </c>
      <c r="D215" s="10">
        <f t="shared" si="27"/>
        <v>41</v>
      </c>
      <c r="E215" s="10">
        <v>-2</v>
      </c>
      <c r="F215" s="10" t="s">
        <v>16</v>
      </c>
      <c r="G215" s="10"/>
      <c r="H215" s="10"/>
      <c r="I215" s="11">
        <v>43427</v>
      </c>
      <c r="J215" s="17">
        <f t="shared" si="26"/>
        <v>39</v>
      </c>
      <c r="K215" s="94">
        <f t="shared" si="24"/>
        <v>7668.5737127916336</v>
      </c>
      <c r="L215" s="94"/>
      <c r="M215" s="95">
        <f t="shared" si="25"/>
        <v>299074.37479887373</v>
      </c>
    </row>
    <row r="216" spans="1:13" hidden="1" x14ac:dyDescent="0.25">
      <c r="A216" s="9" t="s">
        <v>62</v>
      </c>
      <c r="B216" s="10" t="s">
        <v>63</v>
      </c>
      <c r="C216" s="10" t="s">
        <v>29</v>
      </c>
      <c r="D216" s="10">
        <f t="shared" si="27"/>
        <v>39</v>
      </c>
      <c r="E216" s="10">
        <v>-3</v>
      </c>
      <c r="F216" s="10" t="s">
        <v>16</v>
      </c>
      <c r="G216" s="10"/>
      <c r="H216" s="10"/>
      <c r="I216" s="11">
        <v>43427</v>
      </c>
      <c r="J216" s="17">
        <f t="shared" si="26"/>
        <v>36</v>
      </c>
      <c r="K216" s="94">
        <f t="shared" si="24"/>
        <v>7668.5737127916336</v>
      </c>
      <c r="L216" s="94"/>
      <c r="M216" s="95">
        <f t="shared" si="25"/>
        <v>276068.65366049879</v>
      </c>
    </row>
    <row r="217" spans="1:13" hidden="1" x14ac:dyDescent="0.25">
      <c r="A217" s="9" t="s">
        <v>62</v>
      </c>
      <c r="B217" s="10" t="s">
        <v>63</v>
      </c>
      <c r="C217" s="10" t="s">
        <v>29</v>
      </c>
      <c r="D217" s="10">
        <f t="shared" si="27"/>
        <v>36</v>
      </c>
      <c r="E217" s="10">
        <v>-2</v>
      </c>
      <c r="F217" s="10" t="s">
        <v>16</v>
      </c>
      <c r="G217" s="10"/>
      <c r="H217" s="10"/>
      <c r="I217" s="11">
        <v>43431</v>
      </c>
      <c r="J217" s="17">
        <f t="shared" si="26"/>
        <v>34</v>
      </c>
      <c r="K217" s="94">
        <f t="shared" si="24"/>
        <v>7668.5737127916336</v>
      </c>
      <c r="L217" s="94"/>
      <c r="M217" s="95">
        <f t="shared" si="25"/>
        <v>260731.50623491555</v>
      </c>
    </row>
    <row r="218" spans="1:13" hidden="1" x14ac:dyDescent="0.25">
      <c r="A218" s="9" t="s">
        <v>62</v>
      </c>
      <c r="B218" s="10" t="s">
        <v>63</v>
      </c>
      <c r="C218" s="10" t="s">
        <v>29</v>
      </c>
      <c r="D218" s="10">
        <f t="shared" si="27"/>
        <v>34</v>
      </c>
      <c r="E218" s="10">
        <v>-5</v>
      </c>
      <c r="F218" s="10" t="s">
        <v>16</v>
      </c>
      <c r="G218" s="10"/>
      <c r="H218" s="10"/>
      <c r="I218" s="11">
        <v>43431</v>
      </c>
      <c r="J218" s="17">
        <f t="shared" si="26"/>
        <v>29</v>
      </c>
      <c r="K218" s="94">
        <f t="shared" si="24"/>
        <v>7668.5737127916336</v>
      </c>
      <c r="L218" s="94"/>
      <c r="M218" s="95">
        <f t="shared" si="25"/>
        <v>222388.63767095737</v>
      </c>
    </row>
    <row r="219" spans="1:13" hidden="1" x14ac:dyDescent="0.25">
      <c r="A219" s="9" t="s">
        <v>62</v>
      </c>
      <c r="B219" s="10" t="s">
        <v>63</v>
      </c>
      <c r="C219" s="10" t="s">
        <v>29</v>
      </c>
      <c r="D219" s="10">
        <f t="shared" si="27"/>
        <v>29</v>
      </c>
      <c r="E219" s="10">
        <v>-5</v>
      </c>
      <c r="F219" s="10" t="s">
        <v>16</v>
      </c>
      <c r="G219" s="10"/>
      <c r="H219" s="10"/>
      <c r="I219" s="11">
        <v>43440</v>
      </c>
      <c r="J219" s="17">
        <f t="shared" si="26"/>
        <v>24</v>
      </c>
      <c r="K219" s="94">
        <f t="shared" si="24"/>
        <v>7668.5737127916336</v>
      </c>
      <c r="L219" s="94"/>
      <c r="M219" s="95">
        <f t="shared" si="25"/>
        <v>184045.76910699921</v>
      </c>
    </row>
    <row r="220" spans="1:13" hidden="1" x14ac:dyDescent="0.25">
      <c r="A220" s="9" t="s">
        <v>62</v>
      </c>
      <c r="B220" s="10" t="s">
        <v>63</v>
      </c>
      <c r="C220" s="10" t="s">
        <v>29</v>
      </c>
      <c r="D220" s="10">
        <f t="shared" si="27"/>
        <v>24</v>
      </c>
      <c r="E220" s="10">
        <v>-1</v>
      </c>
      <c r="F220" s="10" t="s">
        <v>16</v>
      </c>
      <c r="G220" s="10"/>
      <c r="H220" s="10"/>
      <c r="I220" s="11">
        <v>43447</v>
      </c>
      <c r="J220" s="17">
        <f t="shared" si="26"/>
        <v>23</v>
      </c>
      <c r="K220" s="94">
        <f t="shared" si="24"/>
        <v>7668.5737127916336</v>
      </c>
      <c r="L220" s="94"/>
      <c r="M220" s="95">
        <f t="shared" si="25"/>
        <v>176377.19539420758</v>
      </c>
    </row>
    <row r="221" spans="1:13" hidden="1" x14ac:dyDescent="0.25">
      <c r="A221" s="9" t="s">
        <v>62</v>
      </c>
      <c r="B221" s="10" t="s">
        <v>63</v>
      </c>
      <c r="C221" s="10" t="s">
        <v>29</v>
      </c>
      <c r="D221" s="10">
        <f t="shared" si="27"/>
        <v>23</v>
      </c>
      <c r="E221" s="10">
        <v>-2</v>
      </c>
      <c r="F221" s="10" t="s">
        <v>16</v>
      </c>
      <c r="G221" s="10"/>
      <c r="H221" s="10"/>
      <c r="I221" s="11">
        <v>43462</v>
      </c>
      <c r="J221" s="17">
        <f t="shared" si="26"/>
        <v>21</v>
      </c>
      <c r="K221" s="94">
        <f t="shared" si="24"/>
        <v>7668.5737127916336</v>
      </c>
      <c r="L221" s="94"/>
      <c r="M221" s="95">
        <f t="shared" si="25"/>
        <v>161040.04796862431</v>
      </c>
    </row>
    <row r="222" spans="1:13" hidden="1" x14ac:dyDescent="0.25">
      <c r="A222" s="9" t="s">
        <v>62</v>
      </c>
      <c r="B222" s="10" t="s">
        <v>63</v>
      </c>
      <c r="C222" s="10" t="s">
        <v>29</v>
      </c>
      <c r="D222" s="10">
        <f t="shared" si="27"/>
        <v>21</v>
      </c>
      <c r="E222" s="10">
        <v>-1</v>
      </c>
      <c r="F222" s="10" t="s">
        <v>16</v>
      </c>
      <c r="G222" s="10"/>
      <c r="H222" s="10"/>
      <c r="I222" s="11">
        <v>43462</v>
      </c>
      <c r="J222" s="17">
        <f t="shared" si="26"/>
        <v>20</v>
      </c>
      <c r="K222" s="94">
        <f t="shared" si="24"/>
        <v>7668.5737127916336</v>
      </c>
      <c r="L222" s="94"/>
      <c r="M222" s="95">
        <f t="shared" si="25"/>
        <v>153371.47425583267</v>
      </c>
    </row>
    <row r="223" spans="1:13" hidden="1" x14ac:dyDescent="0.25">
      <c r="A223" s="9" t="s">
        <v>62</v>
      </c>
      <c r="B223" s="10" t="s">
        <v>63</v>
      </c>
      <c r="C223" s="10" t="s">
        <v>29</v>
      </c>
      <c r="D223" s="10">
        <f t="shared" si="27"/>
        <v>20</v>
      </c>
      <c r="E223" s="10">
        <v>-5</v>
      </c>
      <c r="F223" s="10" t="s">
        <v>16</v>
      </c>
      <c r="G223" s="10"/>
      <c r="H223" s="10"/>
      <c r="I223" s="11">
        <v>43494</v>
      </c>
      <c r="J223" s="17">
        <f t="shared" si="26"/>
        <v>15</v>
      </c>
      <c r="K223" s="94">
        <f t="shared" si="24"/>
        <v>7668.5737127916336</v>
      </c>
      <c r="L223" s="94"/>
      <c r="M223" s="95">
        <f t="shared" si="25"/>
        <v>115028.6056918745</v>
      </c>
    </row>
    <row r="224" spans="1:13" hidden="1" x14ac:dyDescent="0.25">
      <c r="A224" s="9" t="s">
        <v>62</v>
      </c>
      <c r="B224" s="10" t="s">
        <v>63</v>
      </c>
      <c r="C224" s="10" t="s">
        <v>29</v>
      </c>
      <c r="D224" s="10">
        <f t="shared" si="27"/>
        <v>15</v>
      </c>
      <c r="E224" s="10">
        <v>-1</v>
      </c>
      <c r="F224" s="10" t="s">
        <v>16</v>
      </c>
      <c r="G224" s="10"/>
      <c r="H224" s="10"/>
      <c r="I224" s="11">
        <v>43496</v>
      </c>
      <c r="J224" s="17">
        <f t="shared" si="26"/>
        <v>14</v>
      </c>
      <c r="K224" s="94">
        <f t="shared" si="24"/>
        <v>7668.5737127916336</v>
      </c>
      <c r="L224" s="94"/>
      <c r="M224" s="95">
        <f t="shared" si="25"/>
        <v>107360.03197908287</v>
      </c>
    </row>
    <row r="225" spans="1:13" hidden="1" x14ac:dyDescent="0.25">
      <c r="A225" s="9" t="s">
        <v>62</v>
      </c>
      <c r="B225" s="10" t="s">
        <v>63</v>
      </c>
      <c r="C225" s="10" t="s">
        <v>29</v>
      </c>
      <c r="D225" s="10">
        <f t="shared" si="27"/>
        <v>14</v>
      </c>
      <c r="E225" s="10">
        <v>-2</v>
      </c>
      <c r="F225" s="10" t="s">
        <v>16</v>
      </c>
      <c r="G225" s="10"/>
      <c r="H225" s="10"/>
      <c r="I225" s="11">
        <v>43508</v>
      </c>
      <c r="J225" s="17">
        <f t="shared" si="26"/>
        <v>12</v>
      </c>
      <c r="K225" s="94">
        <f t="shared" si="24"/>
        <v>7668.5737127916336</v>
      </c>
      <c r="L225" s="94"/>
      <c r="M225" s="95">
        <f t="shared" si="25"/>
        <v>92022.884553499607</v>
      </c>
    </row>
    <row r="226" spans="1:13" hidden="1" x14ac:dyDescent="0.25">
      <c r="A226" s="9" t="s">
        <v>62</v>
      </c>
      <c r="B226" s="10" t="s">
        <v>63</v>
      </c>
      <c r="C226" s="10" t="s">
        <v>29</v>
      </c>
      <c r="D226" s="10">
        <f t="shared" si="27"/>
        <v>12</v>
      </c>
      <c r="E226" s="10">
        <v>12</v>
      </c>
      <c r="F226" s="10" t="s">
        <v>15</v>
      </c>
      <c r="G226" s="10"/>
      <c r="H226" s="10"/>
      <c r="I226" s="11">
        <v>43523</v>
      </c>
      <c r="J226" s="17">
        <f t="shared" si="26"/>
        <v>24</v>
      </c>
      <c r="K226" s="94">
        <f t="shared" si="24"/>
        <v>8009.7868563958173</v>
      </c>
      <c r="L226" s="94">
        <v>100212</v>
      </c>
      <c r="M226" s="95">
        <f t="shared" si="25"/>
        <v>192234.88455349961</v>
      </c>
    </row>
    <row r="227" spans="1:13" hidden="1" x14ac:dyDescent="0.25">
      <c r="A227" s="9" t="s">
        <v>62</v>
      </c>
      <c r="B227" s="10" t="s">
        <v>63</v>
      </c>
      <c r="C227" s="10" t="s">
        <v>29</v>
      </c>
      <c r="D227" s="10">
        <f t="shared" si="27"/>
        <v>24</v>
      </c>
      <c r="E227" s="10">
        <v>-4</v>
      </c>
      <c r="F227" s="10" t="s">
        <v>16</v>
      </c>
      <c r="G227" s="10"/>
      <c r="H227" s="10"/>
      <c r="I227" s="11">
        <v>43529</v>
      </c>
      <c r="J227" s="17">
        <f t="shared" si="26"/>
        <v>20</v>
      </c>
      <c r="K227" s="94">
        <f t="shared" si="24"/>
        <v>8009.7868563958173</v>
      </c>
      <c r="L227" s="94"/>
      <c r="M227" s="95">
        <f t="shared" si="25"/>
        <v>160195.73712791633</v>
      </c>
    </row>
    <row r="228" spans="1:13" hidden="1" x14ac:dyDescent="0.25">
      <c r="A228" s="9" t="s">
        <v>62</v>
      </c>
      <c r="B228" s="10" t="s">
        <v>63</v>
      </c>
      <c r="C228" s="10" t="s">
        <v>29</v>
      </c>
      <c r="D228" s="10">
        <f t="shared" si="27"/>
        <v>20</v>
      </c>
      <c r="E228" s="10">
        <v>-2</v>
      </c>
      <c r="F228" s="10" t="s">
        <v>16</v>
      </c>
      <c r="G228" s="10"/>
      <c r="H228" s="10"/>
      <c r="I228" s="11">
        <v>43529</v>
      </c>
      <c r="J228" s="17">
        <f t="shared" si="26"/>
        <v>18</v>
      </c>
      <c r="K228" s="94">
        <f t="shared" si="24"/>
        <v>8009.7868563958173</v>
      </c>
      <c r="L228" s="94"/>
      <c r="M228" s="95">
        <f t="shared" si="25"/>
        <v>144176.1634151247</v>
      </c>
    </row>
    <row r="229" spans="1:13" hidden="1" x14ac:dyDescent="0.25">
      <c r="A229" s="9" t="s">
        <v>62</v>
      </c>
      <c r="B229" s="10" t="s">
        <v>63</v>
      </c>
      <c r="C229" s="10" t="s">
        <v>29</v>
      </c>
      <c r="D229" s="10">
        <f t="shared" si="27"/>
        <v>18</v>
      </c>
      <c r="E229" s="10">
        <v>-8</v>
      </c>
      <c r="F229" s="10" t="s">
        <v>16</v>
      </c>
      <c r="G229" s="10"/>
      <c r="H229" s="10"/>
      <c r="I229" s="11">
        <v>43559</v>
      </c>
      <c r="J229" s="17">
        <f t="shared" si="26"/>
        <v>10</v>
      </c>
      <c r="K229" s="94">
        <f t="shared" si="24"/>
        <v>8009.7868563958173</v>
      </c>
      <c r="L229" s="94"/>
      <c r="M229" s="95">
        <f t="shared" si="25"/>
        <v>80097.868563958167</v>
      </c>
    </row>
    <row r="230" spans="1:13" hidden="1" x14ac:dyDescent="0.25">
      <c r="A230" s="9" t="s">
        <v>62</v>
      </c>
      <c r="B230" s="10" t="s">
        <v>63</v>
      </c>
      <c r="C230" s="10" t="s">
        <v>29</v>
      </c>
      <c r="D230" s="10">
        <f t="shared" ref="D230:D261" si="28">J229</f>
        <v>10</v>
      </c>
      <c r="E230" s="10">
        <v>-2</v>
      </c>
      <c r="F230" s="10" t="s">
        <v>16</v>
      </c>
      <c r="G230" s="10"/>
      <c r="H230" s="10"/>
      <c r="I230" s="11">
        <v>43560</v>
      </c>
      <c r="J230" s="17">
        <f t="shared" si="26"/>
        <v>8</v>
      </c>
      <c r="K230" s="94">
        <f t="shared" si="24"/>
        <v>8009.7868563958173</v>
      </c>
      <c r="L230" s="94"/>
      <c r="M230" s="95">
        <f t="shared" si="25"/>
        <v>64078.294851166538</v>
      </c>
    </row>
    <row r="231" spans="1:13" hidden="1" x14ac:dyDescent="0.25">
      <c r="A231" s="9" t="s">
        <v>62</v>
      </c>
      <c r="B231" s="10" t="s">
        <v>63</v>
      </c>
      <c r="C231" s="10" t="s">
        <v>29</v>
      </c>
      <c r="D231" s="10">
        <f t="shared" si="28"/>
        <v>8</v>
      </c>
      <c r="E231" s="10">
        <v>-2</v>
      </c>
      <c r="F231" s="10" t="s">
        <v>16</v>
      </c>
      <c r="G231" s="10"/>
      <c r="H231" s="10"/>
      <c r="I231" s="11">
        <v>43566</v>
      </c>
      <c r="J231" s="17">
        <f t="shared" si="26"/>
        <v>6</v>
      </c>
      <c r="K231" s="94">
        <f t="shared" si="24"/>
        <v>8009.7868563958173</v>
      </c>
      <c r="L231" s="94"/>
      <c r="M231" s="95">
        <f t="shared" si="25"/>
        <v>48058.721138374902</v>
      </c>
    </row>
    <row r="232" spans="1:13" hidden="1" x14ac:dyDescent="0.25">
      <c r="A232" s="9" t="s">
        <v>62</v>
      </c>
      <c r="B232" s="10" t="s">
        <v>63</v>
      </c>
      <c r="C232" s="10" t="s">
        <v>29</v>
      </c>
      <c r="D232" s="10">
        <f t="shared" si="28"/>
        <v>6</v>
      </c>
      <c r="E232" s="10">
        <v>-1</v>
      </c>
      <c r="F232" s="10" t="s">
        <v>16</v>
      </c>
      <c r="G232" s="10"/>
      <c r="H232" s="10"/>
      <c r="I232" s="11">
        <v>43578</v>
      </c>
      <c r="J232" s="17">
        <f t="shared" si="26"/>
        <v>5</v>
      </c>
      <c r="K232" s="94">
        <f t="shared" ref="K232:K295" si="29">IF(OR(F232="FPCO"),((M231+L232)/J232),K231)</f>
        <v>8009.7868563958173</v>
      </c>
      <c r="L232" s="94"/>
      <c r="M232" s="95">
        <f t="shared" ref="M232:M295" si="30">J232*K232</f>
        <v>40048.934281979084</v>
      </c>
    </row>
    <row r="233" spans="1:13" hidden="1" x14ac:dyDescent="0.25">
      <c r="A233" s="9" t="s">
        <v>62</v>
      </c>
      <c r="B233" s="10" t="s">
        <v>63</v>
      </c>
      <c r="C233" s="10" t="s">
        <v>29</v>
      </c>
      <c r="D233" s="10">
        <f t="shared" si="28"/>
        <v>5</v>
      </c>
      <c r="E233" s="10">
        <v>10</v>
      </c>
      <c r="F233" s="10" t="s">
        <v>15</v>
      </c>
      <c r="G233" s="10"/>
      <c r="H233" s="10"/>
      <c r="I233" s="11">
        <v>43585</v>
      </c>
      <c r="J233" s="17">
        <f t="shared" si="26"/>
        <v>15</v>
      </c>
      <c r="K233" s="94">
        <f t="shared" si="29"/>
        <v>6536.6622854652715</v>
      </c>
      <c r="L233" s="94">
        <v>58001</v>
      </c>
      <c r="M233" s="95">
        <f t="shared" si="30"/>
        <v>98049.934281979076</v>
      </c>
    </row>
    <row r="234" spans="1:13" hidden="1" x14ac:dyDescent="0.25">
      <c r="A234" s="9" t="s">
        <v>62</v>
      </c>
      <c r="B234" s="10" t="s">
        <v>63</v>
      </c>
      <c r="C234" s="10" t="s">
        <v>29</v>
      </c>
      <c r="D234" s="10">
        <f t="shared" si="28"/>
        <v>15</v>
      </c>
      <c r="E234" s="10">
        <v>-1</v>
      </c>
      <c r="F234" s="10" t="s">
        <v>16</v>
      </c>
      <c r="G234" s="10"/>
      <c r="H234" s="10"/>
      <c r="I234" s="11">
        <v>43593</v>
      </c>
      <c r="J234" s="17">
        <f t="shared" si="26"/>
        <v>14</v>
      </c>
      <c r="K234" s="94">
        <f t="shared" si="29"/>
        <v>6536.6622854652715</v>
      </c>
      <c r="L234" s="94"/>
      <c r="M234" s="95">
        <f t="shared" si="30"/>
        <v>91513.271996513795</v>
      </c>
    </row>
    <row r="235" spans="1:13" hidden="1" x14ac:dyDescent="0.25">
      <c r="A235" s="9" t="s">
        <v>62</v>
      </c>
      <c r="B235" s="10" t="s">
        <v>63</v>
      </c>
      <c r="C235" s="10" t="s">
        <v>29</v>
      </c>
      <c r="D235" s="10">
        <f t="shared" si="28"/>
        <v>14</v>
      </c>
      <c r="E235" s="10">
        <v>-1</v>
      </c>
      <c r="F235" s="10" t="s">
        <v>16</v>
      </c>
      <c r="G235" s="10"/>
      <c r="H235" s="10"/>
      <c r="I235" s="11">
        <v>43593</v>
      </c>
      <c r="J235" s="17">
        <f t="shared" si="26"/>
        <v>13</v>
      </c>
      <c r="K235" s="94">
        <f t="shared" si="29"/>
        <v>6536.6622854652715</v>
      </c>
      <c r="L235" s="94"/>
      <c r="M235" s="95">
        <f t="shared" si="30"/>
        <v>84976.609711048528</v>
      </c>
    </row>
    <row r="236" spans="1:13" hidden="1" x14ac:dyDescent="0.25">
      <c r="A236" s="9" t="s">
        <v>62</v>
      </c>
      <c r="B236" s="10" t="s">
        <v>63</v>
      </c>
      <c r="C236" s="10" t="s">
        <v>29</v>
      </c>
      <c r="D236" s="10">
        <f t="shared" si="28"/>
        <v>13</v>
      </c>
      <c r="E236" s="10">
        <v>-1</v>
      </c>
      <c r="F236" s="10" t="s">
        <v>16</v>
      </c>
      <c r="G236" s="10"/>
      <c r="H236" s="10"/>
      <c r="I236" s="11">
        <v>43595</v>
      </c>
      <c r="J236" s="17">
        <f t="shared" si="26"/>
        <v>12</v>
      </c>
      <c r="K236" s="94">
        <f t="shared" si="29"/>
        <v>6536.6622854652715</v>
      </c>
      <c r="L236" s="94"/>
      <c r="M236" s="95">
        <f t="shared" si="30"/>
        <v>78439.947425583261</v>
      </c>
    </row>
    <row r="237" spans="1:13" hidden="1" x14ac:dyDescent="0.25">
      <c r="A237" s="9" t="s">
        <v>62</v>
      </c>
      <c r="B237" s="10" t="s">
        <v>63</v>
      </c>
      <c r="C237" s="10" t="s">
        <v>29</v>
      </c>
      <c r="D237" s="10">
        <f t="shared" si="28"/>
        <v>12</v>
      </c>
      <c r="E237" s="10">
        <v>-2</v>
      </c>
      <c r="F237" s="10" t="s">
        <v>16</v>
      </c>
      <c r="G237" s="10"/>
      <c r="H237" s="10"/>
      <c r="I237" s="11">
        <v>43595</v>
      </c>
      <c r="J237" s="17">
        <f t="shared" si="26"/>
        <v>10</v>
      </c>
      <c r="K237" s="94">
        <f t="shared" si="29"/>
        <v>6536.6622854652715</v>
      </c>
      <c r="L237" s="94"/>
      <c r="M237" s="95">
        <f t="shared" si="30"/>
        <v>65366.622854652713</v>
      </c>
    </row>
    <row r="238" spans="1:13" hidden="1" x14ac:dyDescent="0.25">
      <c r="A238" s="9" t="s">
        <v>62</v>
      </c>
      <c r="B238" s="10" t="s">
        <v>63</v>
      </c>
      <c r="C238" s="10" t="s">
        <v>29</v>
      </c>
      <c r="D238" s="10">
        <f t="shared" si="28"/>
        <v>10</v>
      </c>
      <c r="E238" s="10">
        <v>-1</v>
      </c>
      <c r="F238" s="10" t="s">
        <v>16</v>
      </c>
      <c r="G238" s="10"/>
      <c r="H238" s="10"/>
      <c r="I238" s="11">
        <v>43630</v>
      </c>
      <c r="J238" s="17">
        <f t="shared" si="26"/>
        <v>9</v>
      </c>
      <c r="K238" s="94">
        <f t="shared" si="29"/>
        <v>6536.6622854652715</v>
      </c>
      <c r="L238" s="94"/>
      <c r="M238" s="95">
        <f t="shared" si="30"/>
        <v>58829.960569187446</v>
      </c>
    </row>
    <row r="239" spans="1:13" hidden="1" x14ac:dyDescent="0.25">
      <c r="A239" s="9" t="s">
        <v>62</v>
      </c>
      <c r="B239" s="10" t="s">
        <v>63</v>
      </c>
      <c r="C239" s="10" t="s">
        <v>29</v>
      </c>
      <c r="D239" s="10">
        <f t="shared" si="28"/>
        <v>9</v>
      </c>
      <c r="E239" s="10">
        <v>-2</v>
      </c>
      <c r="F239" s="10" t="s">
        <v>16</v>
      </c>
      <c r="G239" s="10"/>
      <c r="H239" s="10"/>
      <c r="I239" s="11">
        <v>43656</v>
      </c>
      <c r="J239" s="17">
        <f t="shared" si="26"/>
        <v>7</v>
      </c>
      <c r="K239" s="94">
        <f t="shared" si="29"/>
        <v>6536.6622854652715</v>
      </c>
      <c r="L239" s="94"/>
      <c r="M239" s="95">
        <f t="shared" si="30"/>
        <v>45756.635998256897</v>
      </c>
    </row>
    <row r="240" spans="1:13" hidden="1" x14ac:dyDescent="0.25">
      <c r="A240" s="9" t="s">
        <v>62</v>
      </c>
      <c r="B240" s="10" t="s">
        <v>63</v>
      </c>
      <c r="C240" s="10" t="s">
        <v>29</v>
      </c>
      <c r="D240" s="10">
        <f t="shared" si="28"/>
        <v>7</v>
      </c>
      <c r="E240" s="10">
        <v>40</v>
      </c>
      <c r="F240" s="10" t="s">
        <v>15</v>
      </c>
      <c r="G240" s="10"/>
      <c r="H240" s="10"/>
      <c r="I240" s="11">
        <v>43672</v>
      </c>
      <c r="J240" s="17">
        <f t="shared" si="26"/>
        <v>47</v>
      </c>
      <c r="K240" s="94">
        <f t="shared" si="29"/>
        <v>7696.9497020905728</v>
      </c>
      <c r="L240" s="94">
        <v>316000</v>
      </c>
      <c r="M240" s="95">
        <f t="shared" si="30"/>
        <v>361756.63599825691</v>
      </c>
    </row>
    <row r="241" spans="1:13" hidden="1" x14ac:dyDescent="0.25">
      <c r="A241" s="9" t="s">
        <v>62</v>
      </c>
      <c r="B241" s="10" t="s">
        <v>63</v>
      </c>
      <c r="C241" s="10" t="s">
        <v>29</v>
      </c>
      <c r="D241" s="10">
        <f t="shared" si="28"/>
        <v>47</v>
      </c>
      <c r="E241" s="10">
        <v>30</v>
      </c>
      <c r="F241" s="10" t="s">
        <v>15</v>
      </c>
      <c r="G241" s="10"/>
      <c r="H241" s="10"/>
      <c r="I241" s="11">
        <v>43677</v>
      </c>
      <c r="J241" s="17">
        <f t="shared" si="26"/>
        <v>77</v>
      </c>
      <c r="K241" s="94">
        <f t="shared" si="29"/>
        <v>7776.0602077695712</v>
      </c>
      <c r="L241" s="94">
        <v>237000</v>
      </c>
      <c r="M241" s="95">
        <f t="shared" si="30"/>
        <v>598756.63599825697</v>
      </c>
    </row>
    <row r="242" spans="1:13" hidden="1" x14ac:dyDescent="0.25">
      <c r="A242" s="9" t="s">
        <v>62</v>
      </c>
      <c r="B242" s="10" t="s">
        <v>63</v>
      </c>
      <c r="C242" s="10" t="s">
        <v>29</v>
      </c>
      <c r="D242" s="10">
        <f t="shared" si="28"/>
        <v>77</v>
      </c>
      <c r="E242" s="10">
        <v>-30</v>
      </c>
      <c r="F242" s="10" t="s">
        <v>16</v>
      </c>
      <c r="G242" s="10"/>
      <c r="H242" s="10"/>
      <c r="I242" s="11">
        <v>43677</v>
      </c>
      <c r="J242" s="17">
        <f t="shared" si="26"/>
        <v>47</v>
      </c>
      <c r="K242" s="94">
        <f t="shared" si="29"/>
        <v>7776.0602077695712</v>
      </c>
      <c r="L242" s="94"/>
      <c r="M242" s="95">
        <f t="shared" si="30"/>
        <v>365474.82976516982</v>
      </c>
    </row>
    <row r="243" spans="1:13" hidden="1" x14ac:dyDescent="0.25">
      <c r="A243" s="9" t="s">
        <v>62</v>
      </c>
      <c r="B243" s="10" t="s">
        <v>63</v>
      </c>
      <c r="C243" s="10" t="s">
        <v>29</v>
      </c>
      <c r="D243" s="10">
        <f t="shared" si="28"/>
        <v>47</v>
      </c>
      <c r="E243" s="10">
        <v>-3</v>
      </c>
      <c r="F243" s="10" t="s">
        <v>16</v>
      </c>
      <c r="G243" s="10"/>
      <c r="H243" s="10"/>
      <c r="I243" s="11">
        <v>43685</v>
      </c>
      <c r="J243" s="17">
        <f t="shared" si="26"/>
        <v>44</v>
      </c>
      <c r="K243" s="94">
        <f t="shared" si="29"/>
        <v>7776.0602077695712</v>
      </c>
      <c r="L243" s="94"/>
      <c r="M243" s="95">
        <f t="shared" si="30"/>
        <v>342146.64914186113</v>
      </c>
    </row>
    <row r="244" spans="1:13" hidden="1" x14ac:dyDescent="0.25">
      <c r="A244" s="9" t="s">
        <v>62</v>
      </c>
      <c r="B244" s="10" t="s">
        <v>63</v>
      </c>
      <c r="C244" s="10" t="s">
        <v>29</v>
      </c>
      <c r="D244" s="10">
        <f t="shared" si="28"/>
        <v>44</v>
      </c>
      <c r="E244" s="10">
        <v>-2</v>
      </c>
      <c r="F244" s="10" t="s">
        <v>16</v>
      </c>
      <c r="G244" s="10"/>
      <c r="H244" s="10"/>
      <c r="I244" s="11">
        <v>43685</v>
      </c>
      <c r="J244" s="17">
        <f t="shared" si="26"/>
        <v>42</v>
      </c>
      <c r="K244" s="94">
        <f t="shared" si="29"/>
        <v>7776.0602077695712</v>
      </c>
      <c r="L244" s="94"/>
      <c r="M244" s="95">
        <f t="shared" si="30"/>
        <v>326594.52872632199</v>
      </c>
    </row>
    <row r="245" spans="1:13" hidden="1" x14ac:dyDescent="0.25">
      <c r="A245" s="9" t="s">
        <v>62</v>
      </c>
      <c r="B245" s="10" t="s">
        <v>63</v>
      </c>
      <c r="C245" s="10" t="s">
        <v>29</v>
      </c>
      <c r="D245" s="10">
        <f t="shared" si="28"/>
        <v>42</v>
      </c>
      <c r="E245" s="10">
        <v>27</v>
      </c>
      <c r="F245" s="10" t="s">
        <v>15</v>
      </c>
      <c r="G245" s="10"/>
      <c r="H245" s="10"/>
      <c r="I245" s="11">
        <v>43686</v>
      </c>
      <c r="J245" s="17">
        <f t="shared" si="26"/>
        <v>69</v>
      </c>
      <c r="K245" s="94">
        <f t="shared" si="29"/>
        <v>6834.1670829901741</v>
      </c>
      <c r="L245" s="94">
        <v>144963</v>
      </c>
      <c r="M245" s="95">
        <f t="shared" si="30"/>
        <v>471557.52872632199</v>
      </c>
    </row>
    <row r="246" spans="1:13" hidden="1" x14ac:dyDescent="0.25">
      <c r="A246" s="9" t="s">
        <v>62</v>
      </c>
      <c r="B246" s="10" t="s">
        <v>63</v>
      </c>
      <c r="C246" s="10" t="s">
        <v>29</v>
      </c>
      <c r="D246" s="10">
        <f t="shared" si="28"/>
        <v>69</v>
      </c>
      <c r="E246" s="10">
        <v>-27</v>
      </c>
      <c r="F246" s="10" t="s">
        <v>16</v>
      </c>
      <c r="G246" s="10"/>
      <c r="H246" s="10"/>
      <c r="I246" s="11">
        <v>43689</v>
      </c>
      <c r="J246" s="17">
        <f t="shared" si="26"/>
        <v>42</v>
      </c>
      <c r="K246" s="94">
        <f t="shared" si="29"/>
        <v>6834.1670829901741</v>
      </c>
      <c r="L246" s="94"/>
      <c r="M246" s="95">
        <f t="shared" si="30"/>
        <v>287035.01748558733</v>
      </c>
    </row>
    <row r="247" spans="1:13" hidden="1" x14ac:dyDescent="0.25">
      <c r="A247" s="9" t="s">
        <v>62</v>
      </c>
      <c r="B247" s="10" t="s">
        <v>63</v>
      </c>
      <c r="C247" s="10" t="s">
        <v>29</v>
      </c>
      <c r="D247" s="10">
        <f t="shared" si="28"/>
        <v>42</v>
      </c>
      <c r="E247" s="10">
        <v>-3</v>
      </c>
      <c r="F247" s="10" t="s">
        <v>16</v>
      </c>
      <c r="G247" s="10"/>
      <c r="H247" s="10"/>
      <c r="I247" s="11">
        <v>43699</v>
      </c>
      <c r="J247" s="17">
        <f t="shared" si="26"/>
        <v>39</v>
      </c>
      <c r="K247" s="94">
        <f t="shared" si="29"/>
        <v>6834.1670829901741</v>
      </c>
      <c r="L247" s="94"/>
      <c r="M247" s="95">
        <f t="shared" si="30"/>
        <v>266532.51623661676</v>
      </c>
    </row>
    <row r="248" spans="1:13" hidden="1" x14ac:dyDescent="0.25">
      <c r="A248" s="9" t="s">
        <v>62</v>
      </c>
      <c r="B248" s="10" t="s">
        <v>63</v>
      </c>
      <c r="C248" s="10" t="s">
        <v>29</v>
      </c>
      <c r="D248" s="10">
        <f t="shared" si="28"/>
        <v>39</v>
      </c>
      <c r="E248" s="10">
        <v>-2</v>
      </c>
      <c r="F248" s="10" t="s">
        <v>16</v>
      </c>
      <c r="G248" s="10"/>
      <c r="H248" s="10"/>
      <c r="I248" s="11">
        <v>43703</v>
      </c>
      <c r="J248" s="17">
        <f t="shared" si="26"/>
        <v>37</v>
      </c>
      <c r="K248" s="94">
        <f t="shared" si="29"/>
        <v>6834.1670829901741</v>
      </c>
      <c r="L248" s="94"/>
      <c r="M248" s="95">
        <f t="shared" si="30"/>
        <v>252864.18207063645</v>
      </c>
    </row>
    <row r="249" spans="1:13" hidden="1" x14ac:dyDescent="0.25">
      <c r="A249" s="9" t="s">
        <v>62</v>
      </c>
      <c r="B249" s="10" t="s">
        <v>63</v>
      </c>
      <c r="C249" s="10" t="s">
        <v>29</v>
      </c>
      <c r="D249" s="10">
        <f t="shared" si="28"/>
        <v>37</v>
      </c>
      <c r="E249" s="10">
        <v>3</v>
      </c>
      <c r="F249" s="10" t="s">
        <v>15</v>
      </c>
      <c r="G249" s="10"/>
      <c r="H249" s="10"/>
      <c r="I249" s="11">
        <v>43705</v>
      </c>
      <c r="J249" s="17">
        <f t="shared" si="26"/>
        <v>40</v>
      </c>
      <c r="K249" s="94">
        <f t="shared" si="29"/>
        <v>7085.8545517659104</v>
      </c>
      <c r="L249" s="94">
        <v>30570</v>
      </c>
      <c r="M249" s="95">
        <f t="shared" si="30"/>
        <v>283434.18207063642</v>
      </c>
    </row>
    <row r="250" spans="1:13" hidden="1" x14ac:dyDescent="0.25">
      <c r="A250" s="9" t="s">
        <v>62</v>
      </c>
      <c r="B250" s="10" t="s">
        <v>63</v>
      </c>
      <c r="C250" s="10" t="s">
        <v>29</v>
      </c>
      <c r="D250" s="10">
        <f t="shared" si="28"/>
        <v>40</v>
      </c>
      <c r="E250" s="10">
        <v>-3</v>
      </c>
      <c r="F250" s="10" t="s">
        <v>16</v>
      </c>
      <c r="G250" s="10"/>
      <c r="H250" s="10"/>
      <c r="I250" s="11">
        <v>43705</v>
      </c>
      <c r="J250" s="17">
        <f t="shared" si="26"/>
        <v>37</v>
      </c>
      <c r="K250" s="94">
        <f t="shared" si="29"/>
        <v>7085.8545517659104</v>
      </c>
      <c r="L250" s="94"/>
      <c r="M250" s="95">
        <f t="shared" si="30"/>
        <v>262176.61841533869</v>
      </c>
    </row>
    <row r="251" spans="1:13" hidden="1" x14ac:dyDescent="0.25">
      <c r="A251" s="9" t="s">
        <v>62</v>
      </c>
      <c r="B251" s="10" t="s">
        <v>63</v>
      </c>
      <c r="C251" s="10" t="s">
        <v>29</v>
      </c>
      <c r="D251" s="10">
        <f t="shared" si="28"/>
        <v>37</v>
      </c>
      <c r="E251" s="10">
        <v>3</v>
      </c>
      <c r="F251" s="10" t="s">
        <v>15</v>
      </c>
      <c r="G251" s="10"/>
      <c r="H251" s="10"/>
      <c r="I251" s="11">
        <v>43706</v>
      </c>
      <c r="J251" s="17">
        <f t="shared" si="26"/>
        <v>40</v>
      </c>
      <c r="K251" s="94">
        <f t="shared" si="29"/>
        <v>7150.6654603834668</v>
      </c>
      <c r="L251" s="94">
        <v>23850</v>
      </c>
      <c r="M251" s="95">
        <f t="shared" si="30"/>
        <v>286026.61841533869</v>
      </c>
    </row>
    <row r="252" spans="1:13" hidden="1" x14ac:dyDescent="0.25">
      <c r="A252" s="9" t="s">
        <v>62</v>
      </c>
      <c r="B252" s="10" t="s">
        <v>63</v>
      </c>
      <c r="C252" s="10" t="s">
        <v>29</v>
      </c>
      <c r="D252" s="10">
        <f t="shared" si="28"/>
        <v>40</v>
      </c>
      <c r="E252" s="10">
        <v>-3</v>
      </c>
      <c r="F252" s="10" t="s">
        <v>16</v>
      </c>
      <c r="G252" s="10"/>
      <c r="H252" s="10"/>
      <c r="I252" s="11">
        <v>43706</v>
      </c>
      <c r="J252" s="17">
        <f t="shared" si="26"/>
        <v>37</v>
      </c>
      <c r="K252" s="94">
        <f t="shared" si="29"/>
        <v>7150.6654603834668</v>
      </c>
      <c r="L252" s="94"/>
      <c r="M252" s="95">
        <f t="shared" si="30"/>
        <v>264574.62203418824</v>
      </c>
    </row>
    <row r="253" spans="1:13" hidden="1" x14ac:dyDescent="0.25">
      <c r="A253" s="9" t="s">
        <v>62</v>
      </c>
      <c r="B253" s="10" t="s">
        <v>63</v>
      </c>
      <c r="C253" s="10" t="s">
        <v>29</v>
      </c>
      <c r="D253" s="10">
        <f t="shared" si="28"/>
        <v>37</v>
      </c>
      <c r="E253" s="10">
        <v>-2</v>
      </c>
      <c r="F253" s="10" t="s">
        <v>16</v>
      </c>
      <c r="G253" s="10"/>
      <c r="H253" s="10"/>
      <c r="I253" s="11">
        <v>43712</v>
      </c>
      <c r="J253" s="17">
        <f t="shared" ref="J253:J316" si="31">D253+E253</f>
        <v>35</v>
      </c>
      <c r="K253" s="94">
        <f t="shared" si="29"/>
        <v>7150.6654603834668</v>
      </c>
      <c r="L253" s="94"/>
      <c r="M253" s="95">
        <f t="shared" si="30"/>
        <v>250273.29111342135</v>
      </c>
    </row>
    <row r="254" spans="1:13" hidden="1" x14ac:dyDescent="0.25">
      <c r="A254" s="9" t="s">
        <v>62</v>
      </c>
      <c r="B254" s="10" t="s">
        <v>63</v>
      </c>
      <c r="C254" s="10" t="s">
        <v>29</v>
      </c>
      <c r="D254" s="10">
        <f t="shared" si="28"/>
        <v>35</v>
      </c>
      <c r="E254" s="10">
        <v>-1</v>
      </c>
      <c r="F254" s="10" t="s">
        <v>16</v>
      </c>
      <c r="G254" s="10"/>
      <c r="H254" s="10"/>
      <c r="I254" s="11">
        <v>43714</v>
      </c>
      <c r="J254" s="17">
        <f t="shared" si="31"/>
        <v>34</v>
      </c>
      <c r="K254" s="94">
        <f t="shared" si="29"/>
        <v>7150.6654603834668</v>
      </c>
      <c r="L254" s="94"/>
      <c r="M254" s="95">
        <f t="shared" si="30"/>
        <v>243122.62565303786</v>
      </c>
    </row>
    <row r="255" spans="1:13" hidden="1" x14ac:dyDescent="0.25">
      <c r="A255" s="9" t="s">
        <v>62</v>
      </c>
      <c r="B255" s="10" t="s">
        <v>63</v>
      </c>
      <c r="C255" s="10" t="s">
        <v>29</v>
      </c>
      <c r="D255" s="10">
        <f t="shared" si="28"/>
        <v>34</v>
      </c>
      <c r="E255" s="10">
        <v>-2</v>
      </c>
      <c r="F255" s="10" t="s">
        <v>16</v>
      </c>
      <c r="G255" s="10"/>
      <c r="H255" s="10"/>
      <c r="I255" s="11">
        <v>43719</v>
      </c>
      <c r="J255" s="17">
        <f t="shared" si="31"/>
        <v>32</v>
      </c>
      <c r="K255" s="94">
        <f t="shared" si="29"/>
        <v>7150.6654603834668</v>
      </c>
      <c r="L255" s="94"/>
      <c r="M255" s="95">
        <f t="shared" si="30"/>
        <v>228821.29473227094</v>
      </c>
    </row>
    <row r="256" spans="1:13" hidden="1" x14ac:dyDescent="0.25">
      <c r="A256" s="9" t="s">
        <v>62</v>
      </c>
      <c r="B256" s="10" t="s">
        <v>63</v>
      </c>
      <c r="C256" s="10" t="s">
        <v>29</v>
      </c>
      <c r="D256" s="10">
        <f t="shared" si="28"/>
        <v>32</v>
      </c>
      <c r="E256" s="10">
        <v>-1</v>
      </c>
      <c r="F256" s="10" t="s">
        <v>16</v>
      </c>
      <c r="G256" s="10"/>
      <c r="H256" s="10"/>
      <c r="I256" s="11">
        <v>43720</v>
      </c>
      <c r="J256" s="17">
        <f t="shared" si="31"/>
        <v>31</v>
      </c>
      <c r="K256" s="94">
        <f t="shared" si="29"/>
        <v>7150.6654603834668</v>
      </c>
      <c r="L256" s="94"/>
      <c r="M256" s="95">
        <f t="shared" si="30"/>
        <v>221670.62927188748</v>
      </c>
    </row>
    <row r="257" spans="1:13" hidden="1" x14ac:dyDescent="0.25">
      <c r="A257" s="9" t="s">
        <v>62</v>
      </c>
      <c r="B257" s="10" t="s">
        <v>63</v>
      </c>
      <c r="C257" s="10" t="s">
        <v>29</v>
      </c>
      <c r="D257" s="10">
        <f t="shared" si="28"/>
        <v>31</v>
      </c>
      <c r="E257" s="10">
        <v>-2</v>
      </c>
      <c r="F257" s="10" t="s">
        <v>16</v>
      </c>
      <c r="G257" s="10"/>
      <c r="H257" s="10"/>
      <c r="I257" s="11">
        <v>43720</v>
      </c>
      <c r="J257" s="17">
        <f t="shared" si="31"/>
        <v>29</v>
      </c>
      <c r="K257" s="94">
        <f t="shared" si="29"/>
        <v>7150.6654603834668</v>
      </c>
      <c r="L257" s="94"/>
      <c r="M257" s="95">
        <f t="shared" si="30"/>
        <v>207369.29835112052</v>
      </c>
    </row>
    <row r="258" spans="1:13" hidden="1" x14ac:dyDescent="0.25">
      <c r="A258" s="9" t="s">
        <v>62</v>
      </c>
      <c r="B258" s="10" t="s">
        <v>63</v>
      </c>
      <c r="C258" s="10" t="s">
        <v>29</v>
      </c>
      <c r="D258" s="10">
        <f t="shared" si="28"/>
        <v>29</v>
      </c>
      <c r="E258" s="10">
        <v>-3</v>
      </c>
      <c r="F258" s="10" t="s">
        <v>16</v>
      </c>
      <c r="G258" s="10"/>
      <c r="H258" s="10"/>
      <c r="I258" s="11">
        <v>43727</v>
      </c>
      <c r="J258" s="17">
        <f t="shared" si="31"/>
        <v>26</v>
      </c>
      <c r="K258" s="94">
        <f t="shared" si="29"/>
        <v>7150.6654603834668</v>
      </c>
      <c r="L258" s="94"/>
      <c r="M258" s="95">
        <f t="shared" si="30"/>
        <v>185917.30196997014</v>
      </c>
    </row>
    <row r="259" spans="1:13" hidden="1" x14ac:dyDescent="0.25">
      <c r="A259" s="9" t="s">
        <v>62</v>
      </c>
      <c r="B259" s="10" t="s">
        <v>63</v>
      </c>
      <c r="C259" s="10" t="s">
        <v>29</v>
      </c>
      <c r="D259" s="10">
        <f t="shared" si="28"/>
        <v>26</v>
      </c>
      <c r="E259" s="10">
        <v>10</v>
      </c>
      <c r="F259" s="10" t="s">
        <v>15</v>
      </c>
      <c r="G259" s="10"/>
      <c r="H259" s="10"/>
      <c r="I259" s="11">
        <v>43734</v>
      </c>
      <c r="J259" s="17">
        <f t="shared" si="31"/>
        <v>36</v>
      </c>
      <c r="K259" s="94">
        <f t="shared" si="29"/>
        <v>7358.8139436102811</v>
      </c>
      <c r="L259" s="94">
        <v>79000</v>
      </c>
      <c r="M259" s="95">
        <f t="shared" si="30"/>
        <v>264917.30196997011</v>
      </c>
    </row>
    <row r="260" spans="1:13" hidden="1" x14ac:dyDescent="0.25">
      <c r="A260" s="9" t="s">
        <v>62</v>
      </c>
      <c r="B260" s="10" t="s">
        <v>63</v>
      </c>
      <c r="C260" s="10" t="s">
        <v>29</v>
      </c>
      <c r="D260" s="10">
        <f t="shared" si="28"/>
        <v>36</v>
      </c>
      <c r="E260" s="10">
        <v>-8</v>
      </c>
      <c r="F260" s="10" t="s">
        <v>16</v>
      </c>
      <c r="G260" s="10"/>
      <c r="H260" s="10"/>
      <c r="I260" s="11">
        <v>43742</v>
      </c>
      <c r="J260" s="17">
        <f t="shared" si="31"/>
        <v>28</v>
      </c>
      <c r="K260" s="94">
        <f t="shared" si="29"/>
        <v>7358.8139436102811</v>
      </c>
      <c r="L260" s="94"/>
      <c r="M260" s="95">
        <f t="shared" si="30"/>
        <v>206046.79042108788</v>
      </c>
    </row>
    <row r="261" spans="1:13" hidden="1" x14ac:dyDescent="0.25">
      <c r="A261" s="9" t="s">
        <v>62</v>
      </c>
      <c r="B261" s="10" t="s">
        <v>63</v>
      </c>
      <c r="C261" s="10" t="s">
        <v>29</v>
      </c>
      <c r="D261" s="10">
        <f t="shared" si="28"/>
        <v>28</v>
      </c>
      <c r="E261" s="10">
        <v>-3</v>
      </c>
      <c r="F261" s="10" t="s">
        <v>16</v>
      </c>
      <c r="G261" s="10"/>
      <c r="H261" s="10"/>
      <c r="I261" s="11">
        <v>43746</v>
      </c>
      <c r="J261" s="17">
        <f t="shared" si="31"/>
        <v>25</v>
      </c>
      <c r="K261" s="94">
        <f t="shared" si="29"/>
        <v>7358.8139436102811</v>
      </c>
      <c r="L261" s="94"/>
      <c r="M261" s="95">
        <f t="shared" si="30"/>
        <v>183970.34859025702</v>
      </c>
    </row>
    <row r="262" spans="1:13" hidden="1" x14ac:dyDescent="0.25">
      <c r="A262" s="9" t="s">
        <v>62</v>
      </c>
      <c r="B262" s="10" t="s">
        <v>63</v>
      </c>
      <c r="C262" s="10" t="s">
        <v>29</v>
      </c>
      <c r="D262" s="10">
        <f t="shared" ref="D262:D293" si="32">J261</f>
        <v>25</v>
      </c>
      <c r="E262" s="10">
        <v>-2</v>
      </c>
      <c r="F262" s="10" t="s">
        <v>16</v>
      </c>
      <c r="G262" s="10"/>
      <c r="H262" s="10"/>
      <c r="I262" s="11">
        <v>43749</v>
      </c>
      <c r="J262" s="17">
        <f t="shared" si="31"/>
        <v>23</v>
      </c>
      <c r="K262" s="94">
        <f t="shared" si="29"/>
        <v>7358.8139436102811</v>
      </c>
      <c r="L262" s="94"/>
      <c r="M262" s="95">
        <f t="shared" si="30"/>
        <v>169252.72070303647</v>
      </c>
    </row>
    <row r="263" spans="1:13" hidden="1" x14ac:dyDescent="0.25">
      <c r="A263" s="9" t="s">
        <v>62</v>
      </c>
      <c r="B263" s="10" t="s">
        <v>63</v>
      </c>
      <c r="C263" s="10" t="s">
        <v>29</v>
      </c>
      <c r="D263" s="10">
        <f t="shared" si="32"/>
        <v>23</v>
      </c>
      <c r="E263" s="10">
        <v>-2</v>
      </c>
      <c r="F263" s="10" t="s">
        <v>16</v>
      </c>
      <c r="G263" s="10"/>
      <c r="H263" s="10"/>
      <c r="I263" s="11">
        <v>43762</v>
      </c>
      <c r="J263" s="17">
        <f t="shared" si="31"/>
        <v>21</v>
      </c>
      <c r="K263" s="94">
        <f t="shared" si="29"/>
        <v>7358.8139436102811</v>
      </c>
      <c r="L263" s="94"/>
      <c r="M263" s="95">
        <f t="shared" si="30"/>
        <v>154535.09281581591</v>
      </c>
    </row>
    <row r="264" spans="1:13" hidden="1" x14ac:dyDescent="0.25">
      <c r="A264" s="9" t="s">
        <v>62</v>
      </c>
      <c r="B264" s="10" t="s">
        <v>63</v>
      </c>
      <c r="C264" s="10" t="s">
        <v>29</v>
      </c>
      <c r="D264" s="10">
        <f t="shared" si="32"/>
        <v>21</v>
      </c>
      <c r="E264" s="10">
        <v>-5</v>
      </c>
      <c r="F264" s="10" t="s">
        <v>16</v>
      </c>
      <c r="G264" s="10"/>
      <c r="H264" s="10"/>
      <c r="I264" s="11">
        <v>43766</v>
      </c>
      <c r="J264" s="17">
        <f t="shared" si="31"/>
        <v>16</v>
      </c>
      <c r="K264" s="94">
        <f t="shared" si="29"/>
        <v>7358.8139436102811</v>
      </c>
      <c r="L264" s="94"/>
      <c r="M264" s="95">
        <f t="shared" si="30"/>
        <v>117741.0230977645</v>
      </c>
    </row>
    <row r="265" spans="1:13" hidden="1" x14ac:dyDescent="0.25">
      <c r="A265" s="9" t="s">
        <v>62</v>
      </c>
      <c r="B265" s="10" t="s">
        <v>63</v>
      </c>
      <c r="C265" s="10" t="s">
        <v>29</v>
      </c>
      <c r="D265" s="10">
        <f t="shared" si="32"/>
        <v>16</v>
      </c>
      <c r="E265" s="10">
        <v>-10</v>
      </c>
      <c r="F265" s="10" t="s">
        <v>16</v>
      </c>
      <c r="G265" s="10"/>
      <c r="H265" s="10"/>
      <c r="I265" s="11">
        <v>43784</v>
      </c>
      <c r="J265" s="17">
        <f t="shared" si="31"/>
        <v>6</v>
      </c>
      <c r="K265" s="94">
        <f t="shared" si="29"/>
        <v>7358.8139436102811</v>
      </c>
      <c r="L265" s="94"/>
      <c r="M265" s="95">
        <f t="shared" si="30"/>
        <v>44152.88366166169</v>
      </c>
    </row>
    <row r="266" spans="1:13" hidden="1" x14ac:dyDescent="0.25">
      <c r="A266" s="9" t="s">
        <v>62</v>
      </c>
      <c r="B266" s="10" t="s">
        <v>63</v>
      </c>
      <c r="C266" s="10" t="s">
        <v>29</v>
      </c>
      <c r="D266" s="10">
        <f t="shared" si="32"/>
        <v>6</v>
      </c>
      <c r="E266" s="10">
        <v>-3</v>
      </c>
      <c r="F266" s="10" t="s">
        <v>16</v>
      </c>
      <c r="G266" s="10"/>
      <c r="H266" s="10"/>
      <c r="I266" s="11">
        <v>43788</v>
      </c>
      <c r="J266" s="17">
        <f t="shared" si="31"/>
        <v>3</v>
      </c>
      <c r="K266" s="94">
        <f t="shared" si="29"/>
        <v>7358.8139436102811</v>
      </c>
      <c r="L266" s="94"/>
      <c r="M266" s="95">
        <f t="shared" si="30"/>
        <v>22076.441830830845</v>
      </c>
    </row>
    <row r="267" spans="1:13" hidden="1" x14ac:dyDescent="0.25">
      <c r="A267" s="9" t="s">
        <v>62</v>
      </c>
      <c r="B267" s="10" t="s">
        <v>63</v>
      </c>
      <c r="C267" s="10" t="s">
        <v>29</v>
      </c>
      <c r="D267" s="10">
        <f t="shared" si="32"/>
        <v>3</v>
      </c>
      <c r="E267" s="10">
        <v>-2</v>
      </c>
      <c r="F267" s="10" t="s">
        <v>16</v>
      </c>
      <c r="G267" s="10"/>
      <c r="H267" s="10"/>
      <c r="I267" s="11">
        <v>43795</v>
      </c>
      <c r="J267" s="17">
        <f t="shared" si="31"/>
        <v>1</v>
      </c>
      <c r="K267" s="94">
        <f t="shared" si="29"/>
        <v>7358.8139436102811</v>
      </c>
      <c r="L267" s="94"/>
      <c r="M267" s="95">
        <f t="shared" si="30"/>
        <v>7358.8139436102811</v>
      </c>
    </row>
    <row r="268" spans="1:13" hidden="1" x14ac:dyDescent="0.25">
      <c r="A268" s="9" t="s">
        <v>62</v>
      </c>
      <c r="B268" s="10" t="s">
        <v>63</v>
      </c>
      <c r="C268" s="10" t="s">
        <v>29</v>
      </c>
      <c r="D268" s="10">
        <f t="shared" si="32"/>
        <v>1</v>
      </c>
      <c r="E268" s="10">
        <v>-1</v>
      </c>
      <c r="F268" s="10" t="s">
        <v>16</v>
      </c>
      <c r="G268" s="10"/>
      <c r="H268" s="10"/>
      <c r="I268" s="11">
        <v>43796</v>
      </c>
      <c r="J268" s="17">
        <f t="shared" si="31"/>
        <v>0</v>
      </c>
      <c r="K268" s="94">
        <f t="shared" si="29"/>
        <v>7358.8139436102811</v>
      </c>
      <c r="L268" s="94"/>
      <c r="M268" s="95">
        <f t="shared" si="30"/>
        <v>0</v>
      </c>
    </row>
    <row r="269" spans="1:13" hidden="1" x14ac:dyDescent="0.25">
      <c r="A269" s="9" t="s">
        <v>62</v>
      </c>
      <c r="B269" s="10" t="s">
        <v>63</v>
      </c>
      <c r="C269" s="10" t="s">
        <v>29</v>
      </c>
      <c r="D269" s="10">
        <f t="shared" si="32"/>
        <v>0</v>
      </c>
      <c r="E269" s="10">
        <v>20</v>
      </c>
      <c r="F269" s="10" t="s">
        <v>15</v>
      </c>
      <c r="G269" s="10"/>
      <c r="H269" s="10"/>
      <c r="I269" s="11">
        <v>43809</v>
      </c>
      <c r="J269" s="17">
        <f t="shared" si="31"/>
        <v>20</v>
      </c>
      <c r="K269" s="94">
        <f t="shared" si="29"/>
        <v>5232</v>
      </c>
      <c r="L269" s="94">
        <v>104640</v>
      </c>
      <c r="M269" s="95">
        <f t="shared" si="30"/>
        <v>104640</v>
      </c>
    </row>
    <row r="270" spans="1:13" hidden="1" x14ac:dyDescent="0.25">
      <c r="A270" s="9" t="s">
        <v>62</v>
      </c>
      <c r="B270" s="10" t="s">
        <v>63</v>
      </c>
      <c r="C270" s="10" t="s">
        <v>29</v>
      </c>
      <c r="D270" s="10">
        <f t="shared" si="32"/>
        <v>20</v>
      </c>
      <c r="E270" s="10">
        <v>-7</v>
      </c>
      <c r="F270" s="10" t="s">
        <v>16</v>
      </c>
      <c r="G270" s="10"/>
      <c r="H270" s="10"/>
      <c r="I270" s="11">
        <v>43809</v>
      </c>
      <c r="J270" s="17">
        <f t="shared" si="31"/>
        <v>13</v>
      </c>
      <c r="K270" s="94">
        <f t="shared" si="29"/>
        <v>5232</v>
      </c>
      <c r="L270" s="94"/>
      <c r="M270" s="95">
        <f t="shared" si="30"/>
        <v>68016</v>
      </c>
    </row>
    <row r="271" spans="1:13" hidden="1" x14ac:dyDescent="0.25">
      <c r="A271" s="9" t="s">
        <v>62</v>
      </c>
      <c r="B271" s="10" t="s">
        <v>63</v>
      </c>
      <c r="C271" s="10" t="s">
        <v>29</v>
      </c>
      <c r="D271" s="10">
        <f t="shared" si="32"/>
        <v>13</v>
      </c>
      <c r="E271" s="10">
        <v>-3</v>
      </c>
      <c r="F271" s="10" t="s">
        <v>16</v>
      </c>
      <c r="G271" s="10"/>
      <c r="H271" s="10"/>
      <c r="I271" s="11">
        <v>43809</v>
      </c>
      <c r="J271" s="17">
        <f t="shared" si="31"/>
        <v>10</v>
      </c>
      <c r="K271" s="94">
        <f t="shared" si="29"/>
        <v>5232</v>
      </c>
      <c r="L271" s="94"/>
      <c r="M271" s="95">
        <f t="shared" si="30"/>
        <v>52320</v>
      </c>
    </row>
    <row r="272" spans="1:13" hidden="1" x14ac:dyDescent="0.25">
      <c r="A272" s="9" t="s">
        <v>62</v>
      </c>
      <c r="B272" s="10" t="s">
        <v>63</v>
      </c>
      <c r="C272" s="10" t="s">
        <v>29</v>
      </c>
      <c r="D272" s="10">
        <f t="shared" si="32"/>
        <v>10</v>
      </c>
      <c r="E272" s="10">
        <v>4</v>
      </c>
      <c r="F272" s="10" t="s">
        <v>15</v>
      </c>
      <c r="G272" s="10"/>
      <c r="H272" s="10"/>
      <c r="I272" s="11">
        <v>43818</v>
      </c>
      <c r="J272" s="17">
        <f t="shared" si="31"/>
        <v>14</v>
      </c>
      <c r="K272" s="94">
        <f t="shared" si="29"/>
        <v>5357.1428571428569</v>
      </c>
      <c r="L272" s="94">
        <v>22680</v>
      </c>
      <c r="M272" s="95">
        <f t="shared" si="30"/>
        <v>75000</v>
      </c>
    </row>
    <row r="273" spans="1:13" hidden="1" x14ac:dyDescent="0.25">
      <c r="A273" s="9" t="s">
        <v>62</v>
      </c>
      <c r="B273" s="10" t="s">
        <v>63</v>
      </c>
      <c r="C273" s="10" t="s">
        <v>29</v>
      </c>
      <c r="D273" s="10">
        <f t="shared" si="32"/>
        <v>14</v>
      </c>
      <c r="E273" s="10">
        <v>5</v>
      </c>
      <c r="F273" s="10" t="s">
        <v>15</v>
      </c>
      <c r="G273" s="10"/>
      <c r="H273" s="10"/>
      <c r="I273" s="11">
        <v>43822</v>
      </c>
      <c r="J273" s="17">
        <f t="shared" si="31"/>
        <v>19</v>
      </c>
      <c r="K273" s="94">
        <f t="shared" si="29"/>
        <v>4965.2631578947367</v>
      </c>
      <c r="L273" s="94">
        <v>19340</v>
      </c>
      <c r="M273" s="95">
        <f t="shared" si="30"/>
        <v>94340</v>
      </c>
    </row>
    <row r="274" spans="1:13" hidden="1" x14ac:dyDescent="0.25">
      <c r="A274" s="9" t="s">
        <v>62</v>
      </c>
      <c r="B274" s="10" t="s">
        <v>63</v>
      </c>
      <c r="C274" s="10" t="s">
        <v>29</v>
      </c>
      <c r="D274" s="10">
        <f t="shared" si="32"/>
        <v>19</v>
      </c>
      <c r="E274" s="10">
        <v>-5</v>
      </c>
      <c r="F274" s="10" t="s">
        <v>16</v>
      </c>
      <c r="G274" s="10"/>
      <c r="H274" s="10"/>
      <c r="I274" s="11">
        <v>43822</v>
      </c>
      <c r="J274" s="17">
        <f t="shared" si="31"/>
        <v>14</v>
      </c>
      <c r="K274" s="94">
        <f t="shared" si="29"/>
        <v>4965.2631578947367</v>
      </c>
      <c r="L274" s="94"/>
      <c r="M274" s="95">
        <f t="shared" si="30"/>
        <v>69513.68421052632</v>
      </c>
    </row>
    <row r="275" spans="1:13" hidden="1" x14ac:dyDescent="0.25">
      <c r="A275" s="9" t="s">
        <v>62</v>
      </c>
      <c r="B275" s="10" t="s">
        <v>63</v>
      </c>
      <c r="C275" s="10" t="s">
        <v>29</v>
      </c>
      <c r="D275" s="10">
        <f t="shared" si="32"/>
        <v>14</v>
      </c>
      <c r="E275" s="10">
        <v>-3</v>
      </c>
      <c r="F275" s="10" t="s">
        <v>16</v>
      </c>
      <c r="G275" s="10"/>
      <c r="H275" s="10"/>
      <c r="I275" s="11">
        <v>43825</v>
      </c>
      <c r="J275" s="17">
        <f t="shared" si="31"/>
        <v>11</v>
      </c>
      <c r="K275" s="94">
        <f t="shared" si="29"/>
        <v>4965.2631578947367</v>
      </c>
      <c r="L275" s="94"/>
      <c r="M275" s="95">
        <f t="shared" si="30"/>
        <v>54617.894736842107</v>
      </c>
    </row>
    <row r="276" spans="1:13" hidden="1" x14ac:dyDescent="0.25">
      <c r="A276" s="9" t="s">
        <v>62</v>
      </c>
      <c r="B276" s="10" t="s">
        <v>63</v>
      </c>
      <c r="C276" s="10" t="s">
        <v>29</v>
      </c>
      <c r="D276" s="10">
        <f t="shared" si="32"/>
        <v>11</v>
      </c>
      <c r="E276" s="10">
        <v>-1</v>
      </c>
      <c r="F276" s="10" t="s">
        <v>16</v>
      </c>
      <c r="G276" s="10"/>
      <c r="H276" s="10"/>
      <c r="I276" s="11">
        <v>43852</v>
      </c>
      <c r="J276" s="17">
        <f t="shared" si="31"/>
        <v>10</v>
      </c>
      <c r="K276" s="94">
        <f t="shared" si="29"/>
        <v>4965.2631578947367</v>
      </c>
      <c r="L276" s="94"/>
      <c r="M276" s="95">
        <f t="shared" si="30"/>
        <v>49652.631578947367</v>
      </c>
    </row>
    <row r="277" spans="1:13" ht="30" hidden="1" x14ac:dyDescent="0.25">
      <c r="A277" s="9" t="s">
        <v>62</v>
      </c>
      <c r="B277" s="10" t="s">
        <v>63</v>
      </c>
      <c r="C277" s="10" t="s">
        <v>29</v>
      </c>
      <c r="D277" s="10">
        <f t="shared" si="32"/>
        <v>10</v>
      </c>
      <c r="E277" s="10">
        <v>-4</v>
      </c>
      <c r="F277" s="10" t="s">
        <v>17</v>
      </c>
      <c r="G277" s="10"/>
      <c r="H277" s="10" t="s">
        <v>20</v>
      </c>
      <c r="I277" s="11">
        <v>43852</v>
      </c>
      <c r="J277" s="17">
        <f t="shared" si="31"/>
        <v>6</v>
      </c>
      <c r="K277" s="94">
        <f t="shared" si="29"/>
        <v>4965.2631578947367</v>
      </c>
      <c r="L277" s="94"/>
      <c r="M277" s="95">
        <f>J277*K277</f>
        <v>29791.57894736842</v>
      </c>
    </row>
    <row r="278" spans="1:13" hidden="1" x14ac:dyDescent="0.25">
      <c r="A278" s="9" t="s">
        <v>62</v>
      </c>
      <c r="B278" s="10" t="s">
        <v>63</v>
      </c>
      <c r="C278" s="10" t="s">
        <v>29</v>
      </c>
      <c r="D278" s="10">
        <f t="shared" si="32"/>
        <v>6</v>
      </c>
      <c r="E278" s="10">
        <v>20</v>
      </c>
      <c r="F278" s="10" t="s">
        <v>15</v>
      </c>
      <c r="G278" s="10"/>
      <c r="H278" s="10"/>
      <c r="I278" s="11">
        <v>43853</v>
      </c>
      <c r="J278" s="17">
        <f t="shared" si="31"/>
        <v>26</v>
      </c>
      <c r="K278" s="94">
        <f t="shared" si="29"/>
        <v>10868.906882591093</v>
      </c>
      <c r="L278" s="94">
        <v>252800</v>
      </c>
      <c r="M278" s="95">
        <f t="shared" si="30"/>
        <v>282591.57894736843</v>
      </c>
    </row>
    <row r="279" spans="1:13" hidden="1" x14ac:dyDescent="0.25">
      <c r="A279" s="9" t="s">
        <v>62</v>
      </c>
      <c r="B279" s="10" t="s">
        <v>63</v>
      </c>
      <c r="C279" s="10" t="s">
        <v>29</v>
      </c>
      <c r="D279" s="10">
        <f t="shared" si="32"/>
        <v>26</v>
      </c>
      <c r="E279" s="10">
        <v>-4</v>
      </c>
      <c r="F279" s="10" t="s">
        <v>16</v>
      </c>
      <c r="G279" s="10"/>
      <c r="H279" s="10"/>
      <c r="I279" s="11">
        <v>43853</v>
      </c>
      <c r="J279" s="17">
        <f t="shared" si="31"/>
        <v>22</v>
      </c>
      <c r="K279" s="94">
        <f t="shared" si="29"/>
        <v>10868.906882591093</v>
      </c>
      <c r="L279" s="94"/>
      <c r="M279" s="95">
        <f t="shared" si="30"/>
        <v>239115.95141700405</v>
      </c>
    </row>
    <row r="280" spans="1:13" hidden="1" x14ac:dyDescent="0.25">
      <c r="A280" s="9" t="s">
        <v>62</v>
      </c>
      <c r="B280" s="10" t="s">
        <v>63</v>
      </c>
      <c r="C280" s="10" t="s">
        <v>29</v>
      </c>
      <c r="D280" s="10">
        <f t="shared" si="32"/>
        <v>22</v>
      </c>
      <c r="E280" s="10">
        <v>-20</v>
      </c>
      <c r="F280" s="10" t="s">
        <v>16</v>
      </c>
      <c r="G280" s="10"/>
      <c r="H280" s="10"/>
      <c r="I280" s="11">
        <v>43854</v>
      </c>
      <c r="J280" s="17">
        <f t="shared" si="31"/>
        <v>2</v>
      </c>
      <c r="K280" s="94">
        <f t="shared" si="29"/>
        <v>10868.906882591093</v>
      </c>
      <c r="L280" s="94"/>
      <c r="M280" s="95">
        <f t="shared" si="30"/>
        <v>21737.813765182185</v>
      </c>
    </row>
    <row r="281" spans="1:13" hidden="1" x14ac:dyDescent="0.25">
      <c r="A281" s="9" t="s">
        <v>62</v>
      </c>
      <c r="B281" s="10" t="s">
        <v>63</v>
      </c>
      <c r="C281" s="10" t="s">
        <v>29</v>
      </c>
      <c r="D281" s="10">
        <f t="shared" si="32"/>
        <v>2</v>
      </c>
      <c r="E281" s="10">
        <v>-2</v>
      </c>
      <c r="F281" s="10" t="s">
        <v>16</v>
      </c>
      <c r="G281" s="10"/>
      <c r="H281" s="10"/>
      <c r="I281" s="11">
        <v>43859</v>
      </c>
      <c r="J281" s="17">
        <f t="shared" si="31"/>
        <v>0</v>
      </c>
      <c r="K281" s="94">
        <f t="shared" si="29"/>
        <v>10868.906882591093</v>
      </c>
      <c r="L281" s="94"/>
      <c r="M281" s="95">
        <f t="shared" si="30"/>
        <v>0</v>
      </c>
    </row>
    <row r="282" spans="1:13" hidden="1" x14ac:dyDescent="0.25">
      <c r="A282" s="9" t="s">
        <v>62</v>
      </c>
      <c r="B282" s="10" t="s">
        <v>63</v>
      </c>
      <c r="C282" s="10" t="s">
        <v>29</v>
      </c>
      <c r="D282" s="10">
        <f t="shared" si="32"/>
        <v>0</v>
      </c>
      <c r="E282" s="10">
        <v>5</v>
      </c>
      <c r="F282" s="10" t="s">
        <v>15</v>
      </c>
      <c r="G282" s="10"/>
      <c r="H282" s="10"/>
      <c r="I282" s="11">
        <v>43879</v>
      </c>
      <c r="J282" s="17">
        <f t="shared" si="31"/>
        <v>5</v>
      </c>
      <c r="K282" s="94">
        <f t="shared" si="29"/>
        <v>8970</v>
      </c>
      <c r="L282" s="94">
        <v>44850</v>
      </c>
      <c r="M282" s="95">
        <f t="shared" si="30"/>
        <v>44850</v>
      </c>
    </row>
    <row r="283" spans="1:13" hidden="1" x14ac:dyDescent="0.25">
      <c r="A283" s="9" t="s">
        <v>62</v>
      </c>
      <c r="B283" s="10" t="s">
        <v>63</v>
      </c>
      <c r="C283" s="10" t="s">
        <v>29</v>
      </c>
      <c r="D283" s="10">
        <f t="shared" si="32"/>
        <v>5</v>
      </c>
      <c r="E283" s="10">
        <v>-5</v>
      </c>
      <c r="F283" s="10" t="s">
        <v>16</v>
      </c>
      <c r="G283" s="10"/>
      <c r="H283" s="10"/>
      <c r="I283" s="11">
        <v>43879</v>
      </c>
      <c r="J283" s="17">
        <f t="shared" si="31"/>
        <v>0</v>
      </c>
      <c r="K283" s="94">
        <f t="shared" si="29"/>
        <v>8970</v>
      </c>
      <c r="L283" s="94"/>
      <c r="M283" s="95">
        <f t="shared" si="30"/>
        <v>0</v>
      </c>
    </row>
    <row r="284" spans="1:13" hidden="1" x14ac:dyDescent="0.25">
      <c r="A284" s="9" t="s">
        <v>62</v>
      </c>
      <c r="B284" s="10" t="s">
        <v>63</v>
      </c>
      <c r="C284" s="10" t="s">
        <v>29</v>
      </c>
      <c r="D284" s="10">
        <f t="shared" si="32"/>
        <v>0</v>
      </c>
      <c r="E284" s="10">
        <v>33</v>
      </c>
      <c r="F284" s="10" t="s">
        <v>15</v>
      </c>
      <c r="G284" s="10"/>
      <c r="H284" s="10"/>
      <c r="I284" s="11">
        <v>43889</v>
      </c>
      <c r="J284" s="17">
        <f t="shared" si="31"/>
        <v>33</v>
      </c>
      <c r="K284" s="94">
        <f t="shared" si="29"/>
        <v>5415</v>
      </c>
      <c r="L284" s="94">
        <v>178695</v>
      </c>
      <c r="M284" s="95">
        <f t="shared" si="30"/>
        <v>178695</v>
      </c>
    </row>
    <row r="285" spans="1:13" hidden="1" x14ac:dyDescent="0.25">
      <c r="A285" s="9" t="s">
        <v>62</v>
      </c>
      <c r="B285" s="10" t="s">
        <v>63</v>
      </c>
      <c r="C285" s="10" t="s">
        <v>29</v>
      </c>
      <c r="D285" s="10">
        <f t="shared" si="32"/>
        <v>33</v>
      </c>
      <c r="E285" s="10">
        <v>-3</v>
      </c>
      <c r="F285" s="10" t="s">
        <v>16</v>
      </c>
      <c r="G285" s="10"/>
      <c r="H285" s="10"/>
      <c r="I285" s="11">
        <v>43889</v>
      </c>
      <c r="J285" s="17">
        <f t="shared" si="31"/>
        <v>30</v>
      </c>
      <c r="K285" s="94">
        <f t="shared" si="29"/>
        <v>5415</v>
      </c>
      <c r="L285" s="94"/>
      <c r="M285" s="95">
        <f t="shared" si="30"/>
        <v>162450</v>
      </c>
    </row>
    <row r="286" spans="1:13" hidden="1" x14ac:dyDescent="0.25">
      <c r="A286" s="9" t="s">
        <v>62</v>
      </c>
      <c r="B286" s="10" t="s">
        <v>63</v>
      </c>
      <c r="C286" s="10" t="s">
        <v>29</v>
      </c>
      <c r="D286" s="10">
        <f t="shared" si="32"/>
        <v>30</v>
      </c>
      <c r="E286" s="10">
        <v>-6</v>
      </c>
      <c r="F286" s="10" t="s">
        <v>16</v>
      </c>
      <c r="G286" s="10"/>
      <c r="H286" s="10"/>
      <c r="I286" s="11">
        <v>43889</v>
      </c>
      <c r="J286" s="17">
        <f t="shared" si="31"/>
        <v>24</v>
      </c>
      <c r="K286" s="94">
        <f t="shared" si="29"/>
        <v>5415</v>
      </c>
      <c r="L286" s="94"/>
      <c r="M286" s="95">
        <f t="shared" si="30"/>
        <v>129960</v>
      </c>
    </row>
    <row r="287" spans="1:13" hidden="1" x14ac:dyDescent="0.25">
      <c r="A287" s="9" t="s">
        <v>62</v>
      </c>
      <c r="B287" s="10" t="s">
        <v>63</v>
      </c>
      <c r="C287" s="10" t="s">
        <v>29</v>
      </c>
      <c r="D287" s="10">
        <f t="shared" si="32"/>
        <v>24</v>
      </c>
      <c r="E287" s="10">
        <v>-1</v>
      </c>
      <c r="F287" s="10" t="s">
        <v>16</v>
      </c>
      <c r="G287" s="10"/>
      <c r="H287" s="10"/>
      <c r="I287" s="11">
        <v>43894</v>
      </c>
      <c r="J287" s="17">
        <f t="shared" si="31"/>
        <v>23</v>
      </c>
      <c r="K287" s="94">
        <f t="shared" si="29"/>
        <v>5415</v>
      </c>
      <c r="L287" s="94"/>
      <c r="M287" s="95">
        <f t="shared" si="30"/>
        <v>124545</v>
      </c>
    </row>
    <row r="288" spans="1:13" hidden="1" x14ac:dyDescent="0.25">
      <c r="A288" s="9" t="s">
        <v>62</v>
      </c>
      <c r="B288" s="10" t="s">
        <v>63</v>
      </c>
      <c r="C288" s="10" t="s">
        <v>29</v>
      </c>
      <c r="D288" s="10">
        <f t="shared" si="32"/>
        <v>23</v>
      </c>
      <c r="E288" s="10">
        <v>-1</v>
      </c>
      <c r="F288" s="10" t="s">
        <v>16</v>
      </c>
      <c r="G288" s="10"/>
      <c r="H288" s="10"/>
      <c r="I288" s="11">
        <v>43895</v>
      </c>
      <c r="J288" s="17">
        <f t="shared" si="31"/>
        <v>22</v>
      </c>
      <c r="K288" s="94">
        <f t="shared" si="29"/>
        <v>5415</v>
      </c>
      <c r="L288" s="94"/>
      <c r="M288" s="95">
        <f t="shared" si="30"/>
        <v>119130</v>
      </c>
    </row>
    <row r="289" spans="1:13" hidden="1" x14ac:dyDescent="0.25">
      <c r="A289" s="9" t="s">
        <v>62</v>
      </c>
      <c r="B289" s="10" t="s">
        <v>63</v>
      </c>
      <c r="C289" s="10" t="s">
        <v>29</v>
      </c>
      <c r="D289" s="10">
        <f t="shared" si="32"/>
        <v>22</v>
      </c>
      <c r="E289" s="10">
        <v>-1</v>
      </c>
      <c r="F289" s="10" t="s">
        <v>16</v>
      </c>
      <c r="G289" s="10"/>
      <c r="H289" s="10"/>
      <c r="I289" s="11">
        <v>43895</v>
      </c>
      <c r="J289" s="17">
        <f t="shared" si="31"/>
        <v>21</v>
      </c>
      <c r="K289" s="94">
        <f t="shared" si="29"/>
        <v>5415</v>
      </c>
      <c r="L289" s="94"/>
      <c r="M289" s="95">
        <f t="shared" si="30"/>
        <v>113715</v>
      </c>
    </row>
    <row r="290" spans="1:13" hidden="1" x14ac:dyDescent="0.25">
      <c r="A290" s="9" t="s">
        <v>62</v>
      </c>
      <c r="B290" s="10" t="s">
        <v>63</v>
      </c>
      <c r="C290" s="10" t="s">
        <v>29</v>
      </c>
      <c r="D290" s="10">
        <f t="shared" si="32"/>
        <v>21</v>
      </c>
      <c r="E290" s="10">
        <v>-1</v>
      </c>
      <c r="F290" s="10" t="s">
        <v>16</v>
      </c>
      <c r="G290" s="10"/>
      <c r="H290" s="10"/>
      <c r="I290" s="11">
        <v>43896</v>
      </c>
      <c r="J290" s="17">
        <f t="shared" si="31"/>
        <v>20</v>
      </c>
      <c r="K290" s="94">
        <f t="shared" si="29"/>
        <v>5415</v>
      </c>
      <c r="L290" s="94"/>
      <c r="M290" s="95">
        <f t="shared" si="30"/>
        <v>108300</v>
      </c>
    </row>
    <row r="291" spans="1:13" ht="30" hidden="1" x14ac:dyDescent="0.25">
      <c r="A291" s="9" t="s">
        <v>62</v>
      </c>
      <c r="B291" s="10" t="s">
        <v>63</v>
      </c>
      <c r="C291" s="10" t="s">
        <v>29</v>
      </c>
      <c r="D291" s="10">
        <f t="shared" si="32"/>
        <v>20</v>
      </c>
      <c r="E291" s="10">
        <v>-3</v>
      </c>
      <c r="F291" s="10" t="s">
        <v>17</v>
      </c>
      <c r="G291" s="10"/>
      <c r="H291" s="10" t="s">
        <v>53</v>
      </c>
      <c r="I291" s="11">
        <v>43928</v>
      </c>
      <c r="J291" s="17">
        <f t="shared" si="31"/>
        <v>17</v>
      </c>
      <c r="K291" s="94">
        <f t="shared" si="29"/>
        <v>5415</v>
      </c>
      <c r="L291" s="94"/>
      <c r="M291" s="95">
        <f>J291*K291</f>
        <v>92055</v>
      </c>
    </row>
    <row r="292" spans="1:13" ht="30" hidden="1" x14ac:dyDescent="0.25">
      <c r="A292" s="9" t="s">
        <v>62</v>
      </c>
      <c r="B292" s="10" t="s">
        <v>63</v>
      </c>
      <c r="C292" s="10" t="s">
        <v>29</v>
      </c>
      <c r="D292" s="10">
        <f t="shared" si="32"/>
        <v>17</v>
      </c>
      <c r="E292" s="10">
        <v>-2</v>
      </c>
      <c r="F292" s="10" t="s">
        <v>17</v>
      </c>
      <c r="G292" s="10"/>
      <c r="H292" s="10" t="s">
        <v>53</v>
      </c>
      <c r="I292" s="11">
        <v>43928</v>
      </c>
      <c r="J292" s="17">
        <f t="shared" si="31"/>
        <v>15</v>
      </c>
      <c r="K292" s="94">
        <f t="shared" si="29"/>
        <v>5415</v>
      </c>
      <c r="L292" s="94"/>
      <c r="M292" s="95">
        <f>J292*K292</f>
        <v>81225</v>
      </c>
    </row>
    <row r="293" spans="1:13" hidden="1" x14ac:dyDescent="0.25">
      <c r="A293" s="9" t="s">
        <v>62</v>
      </c>
      <c r="B293" s="10" t="s">
        <v>63</v>
      </c>
      <c r="C293" s="10" t="s">
        <v>29</v>
      </c>
      <c r="D293" s="10">
        <f t="shared" si="32"/>
        <v>15</v>
      </c>
      <c r="E293" s="10">
        <v>-6</v>
      </c>
      <c r="F293" s="10" t="s">
        <v>16</v>
      </c>
      <c r="G293" s="10"/>
      <c r="H293" s="10"/>
      <c r="I293" s="11">
        <v>43965</v>
      </c>
      <c r="J293" s="17">
        <f t="shared" si="31"/>
        <v>9</v>
      </c>
      <c r="K293" s="94">
        <f t="shared" si="29"/>
        <v>5415</v>
      </c>
      <c r="L293" s="94"/>
      <c r="M293" s="95">
        <f t="shared" si="30"/>
        <v>48735</v>
      </c>
    </row>
    <row r="294" spans="1:13" hidden="1" x14ac:dyDescent="0.25">
      <c r="A294" s="9" t="s">
        <v>62</v>
      </c>
      <c r="B294" s="10" t="s">
        <v>63</v>
      </c>
      <c r="C294" s="10" t="s">
        <v>29</v>
      </c>
      <c r="D294" s="10">
        <f t="shared" ref="D294:D314" si="33">J293</f>
        <v>9</v>
      </c>
      <c r="E294" s="10">
        <v>-1</v>
      </c>
      <c r="F294" s="10" t="s">
        <v>16</v>
      </c>
      <c r="G294" s="10"/>
      <c r="H294" s="10"/>
      <c r="I294" s="11">
        <v>43986</v>
      </c>
      <c r="J294" s="17">
        <f t="shared" si="31"/>
        <v>8</v>
      </c>
      <c r="K294" s="94">
        <f t="shared" si="29"/>
        <v>5415</v>
      </c>
      <c r="L294" s="94"/>
      <c r="M294" s="95">
        <f t="shared" si="30"/>
        <v>43320</v>
      </c>
    </row>
    <row r="295" spans="1:13" hidden="1" x14ac:dyDescent="0.25">
      <c r="A295" s="9" t="s">
        <v>62</v>
      </c>
      <c r="B295" s="10" t="s">
        <v>63</v>
      </c>
      <c r="C295" s="10" t="s">
        <v>29</v>
      </c>
      <c r="D295" s="10">
        <f t="shared" si="33"/>
        <v>8</v>
      </c>
      <c r="E295" s="10">
        <v>20</v>
      </c>
      <c r="F295" s="10" t="s">
        <v>15</v>
      </c>
      <c r="G295" s="10"/>
      <c r="H295" s="10"/>
      <c r="I295" s="11">
        <v>44027</v>
      </c>
      <c r="J295" s="17">
        <f t="shared" si="31"/>
        <v>28</v>
      </c>
      <c r="K295" s="94">
        <f t="shared" si="29"/>
        <v>5414.9642857142853</v>
      </c>
      <c r="L295" s="94">
        <v>108299</v>
      </c>
      <c r="M295" s="95">
        <f t="shared" si="30"/>
        <v>151619</v>
      </c>
    </row>
    <row r="296" spans="1:13" hidden="1" x14ac:dyDescent="0.25">
      <c r="A296" s="9" t="s">
        <v>62</v>
      </c>
      <c r="B296" s="10" t="s">
        <v>63</v>
      </c>
      <c r="C296" s="10" t="s">
        <v>29</v>
      </c>
      <c r="D296" s="10">
        <f t="shared" si="33"/>
        <v>28</v>
      </c>
      <c r="E296" s="10">
        <v>-3</v>
      </c>
      <c r="F296" s="10" t="s">
        <v>16</v>
      </c>
      <c r="G296" s="10"/>
      <c r="H296" s="10"/>
      <c r="I296" s="11">
        <v>44028</v>
      </c>
      <c r="J296" s="17">
        <f t="shared" si="31"/>
        <v>25</v>
      </c>
      <c r="K296" s="94">
        <f t="shared" ref="K296:K314" si="34">IF(OR(F296="FPCO"),((M295+L296)/J296),K295)</f>
        <v>5414.9642857142853</v>
      </c>
      <c r="L296" s="94"/>
      <c r="M296" s="95">
        <f t="shared" ref="M296:M314" si="35">J296*K296</f>
        <v>135374.10714285713</v>
      </c>
    </row>
    <row r="297" spans="1:13" hidden="1" x14ac:dyDescent="0.25">
      <c r="A297" s="9" t="s">
        <v>62</v>
      </c>
      <c r="B297" s="10" t="s">
        <v>63</v>
      </c>
      <c r="C297" s="10" t="s">
        <v>29</v>
      </c>
      <c r="D297" s="10">
        <f t="shared" si="33"/>
        <v>25</v>
      </c>
      <c r="E297" s="10">
        <v>-20</v>
      </c>
      <c r="F297" s="10" t="s">
        <v>16</v>
      </c>
      <c r="G297" s="10"/>
      <c r="H297" s="10"/>
      <c r="I297" s="11">
        <v>44028</v>
      </c>
      <c r="J297" s="17">
        <f t="shared" si="31"/>
        <v>5</v>
      </c>
      <c r="K297" s="94">
        <f t="shared" si="34"/>
        <v>5414.9642857142853</v>
      </c>
      <c r="L297" s="94"/>
      <c r="M297" s="95">
        <f t="shared" si="35"/>
        <v>27074.821428571428</v>
      </c>
    </row>
    <row r="298" spans="1:13" hidden="1" x14ac:dyDescent="0.25">
      <c r="A298" s="9" t="s">
        <v>62</v>
      </c>
      <c r="B298" s="10" t="s">
        <v>63</v>
      </c>
      <c r="C298" s="10" t="s">
        <v>29</v>
      </c>
      <c r="D298" s="10">
        <f t="shared" si="33"/>
        <v>5</v>
      </c>
      <c r="E298" s="10">
        <v>-5</v>
      </c>
      <c r="F298" s="10" t="s">
        <v>16</v>
      </c>
      <c r="G298" s="10"/>
      <c r="H298" s="10"/>
      <c r="I298" s="11">
        <v>44033</v>
      </c>
      <c r="J298" s="17">
        <f t="shared" si="31"/>
        <v>0</v>
      </c>
      <c r="K298" s="94">
        <f t="shared" si="34"/>
        <v>5414.9642857142853</v>
      </c>
      <c r="L298" s="94"/>
      <c r="M298" s="95">
        <f t="shared" si="35"/>
        <v>0</v>
      </c>
    </row>
    <row r="299" spans="1:13" hidden="1" x14ac:dyDescent="0.25">
      <c r="A299" s="9" t="s">
        <v>62</v>
      </c>
      <c r="B299" s="10" t="s">
        <v>63</v>
      </c>
      <c r="C299" s="10" t="s">
        <v>29</v>
      </c>
      <c r="D299" s="10">
        <f t="shared" si="33"/>
        <v>0</v>
      </c>
      <c r="E299" s="10">
        <v>14</v>
      </c>
      <c r="F299" s="10" t="s">
        <v>15</v>
      </c>
      <c r="G299" s="10"/>
      <c r="H299" s="10"/>
      <c r="I299" s="11">
        <v>44119</v>
      </c>
      <c r="J299" s="17">
        <f t="shared" si="31"/>
        <v>14</v>
      </c>
      <c r="K299" s="94">
        <f t="shared" si="34"/>
        <v>13399.428571428571</v>
      </c>
      <c r="L299" s="94">
        <v>187592</v>
      </c>
      <c r="M299" s="95">
        <f t="shared" si="35"/>
        <v>187592</v>
      </c>
    </row>
    <row r="300" spans="1:13" hidden="1" x14ac:dyDescent="0.25">
      <c r="A300" s="9" t="s">
        <v>62</v>
      </c>
      <c r="B300" s="10" t="s">
        <v>63</v>
      </c>
      <c r="C300" s="10" t="s">
        <v>29</v>
      </c>
      <c r="D300" s="10">
        <f t="shared" si="33"/>
        <v>14</v>
      </c>
      <c r="E300" s="10">
        <v>-14</v>
      </c>
      <c r="F300" s="10" t="s">
        <v>16</v>
      </c>
      <c r="G300" s="10"/>
      <c r="H300" s="10"/>
      <c r="I300" s="11">
        <v>44120</v>
      </c>
      <c r="J300" s="17">
        <f t="shared" si="31"/>
        <v>0</v>
      </c>
      <c r="K300" s="94">
        <f t="shared" si="34"/>
        <v>13399.428571428571</v>
      </c>
      <c r="L300" s="94"/>
      <c r="M300" s="95">
        <f t="shared" si="35"/>
        <v>0</v>
      </c>
    </row>
    <row r="301" spans="1:13" hidden="1" x14ac:dyDescent="0.25">
      <c r="A301" s="9" t="s">
        <v>62</v>
      </c>
      <c r="B301" s="10" t="s">
        <v>63</v>
      </c>
      <c r="C301" s="10" t="s">
        <v>29</v>
      </c>
      <c r="D301" s="10">
        <f t="shared" si="33"/>
        <v>0</v>
      </c>
      <c r="E301" s="10">
        <v>20</v>
      </c>
      <c r="F301" s="10" t="s">
        <v>15</v>
      </c>
      <c r="G301" s="10"/>
      <c r="H301" s="10"/>
      <c r="I301" s="11">
        <v>44126</v>
      </c>
      <c r="J301" s="17">
        <f t="shared" si="31"/>
        <v>20</v>
      </c>
      <c r="K301" s="94">
        <f t="shared" si="34"/>
        <v>26061</v>
      </c>
      <c r="L301" s="94">
        <v>521220</v>
      </c>
      <c r="M301" s="95">
        <f t="shared" si="35"/>
        <v>521220</v>
      </c>
    </row>
    <row r="302" spans="1:13" hidden="1" x14ac:dyDescent="0.25">
      <c r="A302" s="9" t="s">
        <v>62</v>
      </c>
      <c r="B302" s="10" t="s">
        <v>63</v>
      </c>
      <c r="C302" s="10" t="s">
        <v>29</v>
      </c>
      <c r="D302" s="10">
        <f t="shared" si="33"/>
        <v>20</v>
      </c>
      <c r="E302" s="10">
        <v>20</v>
      </c>
      <c r="F302" s="10" t="s">
        <v>15</v>
      </c>
      <c r="G302" s="10"/>
      <c r="H302" s="10"/>
      <c r="I302" s="11">
        <v>44127</v>
      </c>
      <c r="J302" s="17">
        <f t="shared" si="31"/>
        <v>40</v>
      </c>
      <c r="K302" s="94">
        <f t="shared" si="34"/>
        <v>16502.5</v>
      </c>
      <c r="L302" s="94">
        <v>138880</v>
      </c>
      <c r="M302" s="95">
        <f t="shared" si="35"/>
        <v>660100</v>
      </c>
    </row>
    <row r="303" spans="1:13" hidden="1" x14ac:dyDescent="0.25">
      <c r="A303" s="9" t="s">
        <v>62</v>
      </c>
      <c r="B303" s="10" t="s">
        <v>63</v>
      </c>
      <c r="C303" s="10" t="s">
        <v>29</v>
      </c>
      <c r="D303" s="10">
        <f t="shared" si="33"/>
        <v>40</v>
      </c>
      <c r="E303" s="10">
        <v>-20</v>
      </c>
      <c r="F303" s="10" t="s">
        <v>16</v>
      </c>
      <c r="G303" s="10"/>
      <c r="H303" s="10"/>
      <c r="I303" s="11">
        <v>44127</v>
      </c>
      <c r="J303" s="17">
        <f t="shared" si="31"/>
        <v>20</v>
      </c>
      <c r="K303" s="94">
        <f t="shared" si="34"/>
        <v>16502.5</v>
      </c>
      <c r="L303" s="94"/>
      <c r="M303" s="95">
        <f t="shared" si="35"/>
        <v>330050</v>
      </c>
    </row>
    <row r="304" spans="1:13" hidden="1" x14ac:dyDescent="0.25">
      <c r="A304" s="9" t="s">
        <v>62</v>
      </c>
      <c r="B304" s="10" t="s">
        <v>63</v>
      </c>
      <c r="C304" s="10" t="s">
        <v>29</v>
      </c>
      <c r="D304" s="10">
        <f t="shared" si="33"/>
        <v>20</v>
      </c>
      <c r="E304" s="10">
        <v>-2</v>
      </c>
      <c r="F304" s="10" t="s">
        <v>16</v>
      </c>
      <c r="G304" s="10"/>
      <c r="H304" s="10"/>
      <c r="I304" s="11">
        <v>44130</v>
      </c>
      <c r="J304" s="17">
        <f t="shared" si="31"/>
        <v>18</v>
      </c>
      <c r="K304" s="94">
        <f t="shared" si="34"/>
        <v>16502.5</v>
      </c>
      <c r="L304" s="94"/>
      <c r="M304" s="95">
        <f t="shared" si="35"/>
        <v>297045</v>
      </c>
    </row>
    <row r="305" spans="1:13" hidden="1" x14ac:dyDescent="0.25">
      <c r="A305" s="9" t="s">
        <v>62</v>
      </c>
      <c r="B305" s="10" t="s">
        <v>63</v>
      </c>
      <c r="C305" s="10" t="s">
        <v>29</v>
      </c>
      <c r="D305" s="10">
        <f t="shared" si="33"/>
        <v>18</v>
      </c>
      <c r="E305" s="10">
        <v>5</v>
      </c>
      <c r="F305" s="10" t="s">
        <v>15</v>
      </c>
      <c r="G305" s="10"/>
      <c r="H305" s="10"/>
      <c r="I305" s="11">
        <v>44132</v>
      </c>
      <c r="J305" s="17">
        <f t="shared" si="31"/>
        <v>23</v>
      </c>
      <c r="K305" s="94">
        <f t="shared" si="34"/>
        <v>17830.217391304348</v>
      </c>
      <c r="L305" s="94">
        <v>113050</v>
      </c>
      <c r="M305" s="95">
        <f t="shared" si="35"/>
        <v>410095</v>
      </c>
    </row>
    <row r="306" spans="1:13" hidden="1" x14ac:dyDescent="0.25">
      <c r="A306" s="9" t="s">
        <v>62</v>
      </c>
      <c r="B306" s="10" t="s">
        <v>63</v>
      </c>
      <c r="C306" s="10" t="s">
        <v>29</v>
      </c>
      <c r="D306" s="10">
        <f t="shared" si="33"/>
        <v>23</v>
      </c>
      <c r="E306" s="10">
        <v>-5</v>
      </c>
      <c r="F306" s="10" t="s">
        <v>16</v>
      </c>
      <c r="G306" s="10"/>
      <c r="H306" s="10"/>
      <c r="I306" s="11">
        <v>44132</v>
      </c>
      <c r="J306" s="17">
        <f t="shared" si="31"/>
        <v>18</v>
      </c>
      <c r="K306" s="94">
        <f t="shared" si="34"/>
        <v>17830.217391304348</v>
      </c>
      <c r="L306" s="94"/>
      <c r="M306" s="95">
        <f t="shared" si="35"/>
        <v>320943.91304347827</v>
      </c>
    </row>
    <row r="307" spans="1:13" hidden="1" x14ac:dyDescent="0.25">
      <c r="A307" s="9" t="s">
        <v>62</v>
      </c>
      <c r="B307" s="10" t="s">
        <v>63</v>
      </c>
      <c r="C307" s="10" t="s">
        <v>29</v>
      </c>
      <c r="D307" s="10">
        <f t="shared" si="33"/>
        <v>18</v>
      </c>
      <c r="E307" s="10">
        <v>-3</v>
      </c>
      <c r="F307" s="10" t="s">
        <v>16</v>
      </c>
      <c r="G307" s="10"/>
      <c r="H307" s="10"/>
      <c r="I307" s="11">
        <v>44144</v>
      </c>
      <c r="J307" s="17">
        <f t="shared" si="31"/>
        <v>15</v>
      </c>
      <c r="K307" s="94">
        <f t="shared" si="34"/>
        <v>17830.217391304348</v>
      </c>
      <c r="L307" s="94"/>
      <c r="M307" s="95">
        <f t="shared" si="35"/>
        <v>267453.26086956525</v>
      </c>
    </row>
    <row r="308" spans="1:13" hidden="1" x14ac:dyDescent="0.25">
      <c r="A308" s="9" t="s">
        <v>62</v>
      </c>
      <c r="B308" s="10" t="s">
        <v>63</v>
      </c>
      <c r="C308" s="10" t="s">
        <v>29</v>
      </c>
      <c r="D308" s="10">
        <f t="shared" si="33"/>
        <v>15</v>
      </c>
      <c r="E308" s="10">
        <v>-5</v>
      </c>
      <c r="F308" s="10" t="s">
        <v>16</v>
      </c>
      <c r="G308" s="10"/>
      <c r="H308" s="10"/>
      <c r="I308" s="11">
        <v>44146</v>
      </c>
      <c r="J308" s="17">
        <f t="shared" si="31"/>
        <v>10</v>
      </c>
      <c r="K308" s="94">
        <f t="shared" si="34"/>
        <v>17830.217391304348</v>
      </c>
      <c r="L308" s="94"/>
      <c r="M308" s="95">
        <f t="shared" si="35"/>
        <v>178302.17391304349</v>
      </c>
    </row>
    <row r="309" spans="1:13" hidden="1" x14ac:dyDescent="0.25">
      <c r="A309" s="9" t="s">
        <v>62</v>
      </c>
      <c r="B309" s="10" t="s">
        <v>63</v>
      </c>
      <c r="C309" s="10" t="s">
        <v>29</v>
      </c>
      <c r="D309" s="10">
        <f t="shared" si="33"/>
        <v>10</v>
      </c>
      <c r="E309" s="10">
        <v>20</v>
      </c>
      <c r="F309" s="10" t="s">
        <v>15</v>
      </c>
      <c r="G309" s="10"/>
      <c r="H309" s="10"/>
      <c r="I309" s="11">
        <v>44148</v>
      </c>
      <c r="J309" s="17">
        <f t="shared" si="31"/>
        <v>30</v>
      </c>
      <c r="K309" s="94">
        <f t="shared" si="34"/>
        <v>9889.4057971014481</v>
      </c>
      <c r="L309" s="94">
        <v>118380</v>
      </c>
      <c r="M309" s="95">
        <f t="shared" si="35"/>
        <v>296682.17391304346</v>
      </c>
    </row>
    <row r="310" spans="1:13" hidden="1" x14ac:dyDescent="0.25">
      <c r="A310" s="9" t="s">
        <v>62</v>
      </c>
      <c r="B310" s="10" t="s">
        <v>63</v>
      </c>
      <c r="C310" s="10" t="s">
        <v>29</v>
      </c>
      <c r="D310" s="10">
        <f t="shared" si="33"/>
        <v>30</v>
      </c>
      <c r="E310" s="10">
        <v>-20</v>
      </c>
      <c r="F310" s="10" t="s">
        <v>16</v>
      </c>
      <c r="G310" s="10"/>
      <c r="H310" s="10"/>
      <c r="I310" s="11">
        <v>44153</v>
      </c>
      <c r="J310" s="17">
        <f t="shared" si="31"/>
        <v>10</v>
      </c>
      <c r="K310" s="94">
        <f t="shared" si="34"/>
        <v>9889.4057971014481</v>
      </c>
      <c r="L310" s="94"/>
      <c r="M310" s="95">
        <f t="shared" si="35"/>
        <v>98894.057971014481</v>
      </c>
    </row>
    <row r="311" spans="1:13" hidden="1" x14ac:dyDescent="0.25">
      <c r="A311" s="9" t="s">
        <v>62</v>
      </c>
      <c r="B311" s="10" t="s">
        <v>63</v>
      </c>
      <c r="C311" s="10" t="s">
        <v>29</v>
      </c>
      <c r="D311" s="10">
        <f t="shared" si="33"/>
        <v>10</v>
      </c>
      <c r="E311" s="10">
        <v>-2</v>
      </c>
      <c r="F311" s="10" t="s">
        <v>16</v>
      </c>
      <c r="G311" s="10"/>
      <c r="H311" s="10"/>
      <c r="I311" s="11">
        <v>44155</v>
      </c>
      <c r="J311" s="17">
        <f t="shared" si="31"/>
        <v>8</v>
      </c>
      <c r="K311" s="94">
        <f t="shared" si="34"/>
        <v>9889.4057971014481</v>
      </c>
      <c r="L311" s="94"/>
      <c r="M311" s="95">
        <f t="shared" si="35"/>
        <v>79115.246376811585</v>
      </c>
    </row>
    <row r="312" spans="1:13" hidden="1" x14ac:dyDescent="0.25">
      <c r="A312" s="9" t="s">
        <v>62</v>
      </c>
      <c r="B312" s="10" t="s">
        <v>63</v>
      </c>
      <c r="C312" s="10" t="s">
        <v>29</v>
      </c>
      <c r="D312" s="10">
        <f t="shared" si="33"/>
        <v>8</v>
      </c>
      <c r="E312" s="10">
        <v>24</v>
      </c>
      <c r="F312" s="10" t="s">
        <v>15</v>
      </c>
      <c r="G312" s="10"/>
      <c r="H312" s="10"/>
      <c r="I312" s="11">
        <v>44160</v>
      </c>
      <c r="J312" s="17">
        <f t="shared" si="31"/>
        <v>32</v>
      </c>
      <c r="K312" s="94">
        <f t="shared" si="34"/>
        <v>6911.601449275362</v>
      </c>
      <c r="L312" s="94">
        <v>142056</v>
      </c>
      <c r="M312" s="95">
        <f t="shared" si="35"/>
        <v>221171.24637681158</v>
      </c>
    </row>
    <row r="313" spans="1:13" hidden="1" x14ac:dyDescent="0.25">
      <c r="A313" s="9" t="s">
        <v>62</v>
      </c>
      <c r="B313" s="10" t="s">
        <v>63</v>
      </c>
      <c r="C313" s="10" t="s">
        <v>29</v>
      </c>
      <c r="D313" s="10">
        <f t="shared" si="33"/>
        <v>32</v>
      </c>
      <c r="E313" s="10">
        <v>-2</v>
      </c>
      <c r="F313" s="10" t="s">
        <v>16</v>
      </c>
      <c r="G313" s="10"/>
      <c r="H313" s="10"/>
      <c r="I313" s="11">
        <v>44160</v>
      </c>
      <c r="J313" s="17">
        <f t="shared" si="31"/>
        <v>30</v>
      </c>
      <c r="K313" s="94">
        <f t="shared" si="34"/>
        <v>6911.601449275362</v>
      </c>
      <c r="L313" s="94"/>
      <c r="M313" s="95">
        <f t="shared" si="35"/>
        <v>207348.04347826086</v>
      </c>
    </row>
    <row r="314" spans="1:13" hidden="1" x14ac:dyDescent="0.25">
      <c r="A314" s="44" t="s">
        <v>62</v>
      </c>
      <c r="B314" s="36" t="s">
        <v>63</v>
      </c>
      <c r="C314" s="36" t="s">
        <v>29</v>
      </c>
      <c r="D314" s="36">
        <f t="shared" si="33"/>
        <v>30</v>
      </c>
      <c r="E314" s="36">
        <v>-24</v>
      </c>
      <c r="F314" s="36" t="s">
        <v>16</v>
      </c>
      <c r="G314" s="36"/>
      <c r="H314" s="36"/>
      <c r="I314" s="37">
        <v>44165</v>
      </c>
      <c r="J314" s="41">
        <f t="shared" si="31"/>
        <v>6</v>
      </c>
      <c r="K314" s="94">
        <f t="shared" si="34"/>
        <v>6911.601449275362</v>
      </c>
      <c r="L314" s="94"/>
      <c r="M314" s="95">
        <f t="shared" si="35"/>
        <v>41469.608695652176</v>
      </c>
    </row>
    <row r="315" spans="1:13" hidden="1" x14ac:dyDescent="0.25">
      <c r="A315" s="27" t="s">
        <v>64</v>
      </c>
      <c r="B315" s="28" t="s">
        <v>65</v>
      </c>
      <c r="C315" s="28" t="s">
        <v>29</v>
      </c>
      <c r="D315" s="28"/>
      <c r="E315" s="28">
        <v>14</v>
      </c>
      <c r="F315" s="28" t="s">
        <v>14</v>
      </c>
      <c r="G315" s="28"/>
      <c r="H315" s="28"/>
      <c r="I315" s="29">
        <v>43100</v>
      </c>
      <c r="J315" s="2">
        <f t="shared" si="31"/>
        <v>14</v>
      </c>
      <c r="K315" s="92">
        <f>M315/J315</f>
        <v>1850</v>
      </c>
      <c r="L315" s="92"/>
      <c r="M315" s="101">
        <v>25900</v>
      </c>
    </row>
    <row r="316" spans="1:13" hidden="1" x14ac:dyDescent="0.25">
      <c r="A316" s="9" t="s">
        <v>64</v>
      </c>
      <c r="B316" s="10" t="s">
        <v>65</v>
      </c>
      <c r="C316" s="10" t="s">
        <v>29</v>
      </c>
      <c r="D316" s="10">
        <f t="shared" ref="D316:D344" si="36">J315</f>
        <v>14</v>
      </c>
      <c r="E316" s="10">
        <v>4</v>
      </c>
      <c r="F316" s="10" t="s">
        <v>15</v>
      </c>
      <c r="G316" s="10"/>
      <c r="H316" s="10"/>
      <c r="I316" s="11">
        <v>43186</v>
      </c>
      <c r="J316" s="17">
        <f t="shared" si="31"/>
        <v>18</v>
      </c>
      <c r="K316" s="94">
        <f t="shared" ref="K316:K344" si="37">IF(OR(F316="FPCO"),((M315+L316)/J316),K315)</f>
        <v>1945.5555555555557</v>
      </c>
      <c r="L316" s="94">
        <v>9120</v>
      </c>
      <c r="M316" s="95">
        <f>J316*K316</f>
        <v>35020</v>
      </c>
    </row>
    <row r="317" spans="1:13" hidden="1" x14ac:dyDescent="0.25">
      <c r="A317" s="9" t="s">
        <v>64</v>
      </c>
      <c r="B317" s="10" t="s">
        <v>65</v>
      </c>
      <c r="C317" s="10" t="s">
        <v>29</v>
      </c>
      <c r="D317" s="10">
        <f t="shared" si="36"/>
        <v>18</v>
      </c>
      <c r="E317" s="10">
        <v>-4</v>
      </c>
      <c r="F317" s="10" t="s">
        <v>16</v>
      </c>
      <c r="G317" s="10"/>
      <c r="H317" s="10"/>
      <c r="I317" s="11">
        <v>43186</v>
      </c>
      <c r="J317" s="17">
        <f t="shared" ref="J317:J379" si="38">D317+E317</f>
        <v>14</v>
      </c>
      <c r="K317" s="94">
        <f t="shared" si="37"/>
        <v>1945.5555555555557</v>
      </c>
      <c r="L317" s="94"/>
      <c r="M317" s="95">
        <f t="shared" ref="M317:M344" si="39">J317*K317</f>
        <v>27237.777777777781</v>
      </c>
    </row>
    <row r="318" spans="1:13" hidden="1" x14ac:dyDescent="0.25">
      <c r="A318" s="9" t="s">
        <v>64</v>
      </c>
      <c r="B318" s="10" t="s">
        <v>65</v>
      </c>
      <c r="C318" s="10" t="s">
        <v>29</v>
      </c>
      <c r="D318" s="10">
        <f t="shared" si="36"/>
        <v>14</v>
      </c>
      <c r="E318" s="10">
        <v>-4</v>
      </c>
      <c r="F318" s="10" t="s">
        <v>16</v>
      </c>
      <c r="G318" s="10"/>
      <c r="H318" s="10"/>
      <c r="I318" s="11">
        <v>43298</v>
      </c>
      <c r="J318" s="17">
        <f t="shared" si="38"/>
        <v>10</v>
      </c>
      <c r="K318" s="94">
        <f t="shared" si="37"/>
        <v>1945.5555555555557</v>
      </c>
      <c r="L318" s="94"/>
      <c r="M318" s="95">
        <f t="shared" si="39"/>
        <v>19455.555555555555</v>
      </c>
    </row>
    <row r="319" spans="1:13" hidden="1" x14ac:dyDescent="0.25">
      <c r="A319" s="9" t="s">
        <v>64</v>
      </c>
      <c r="B319" s="10" t="s">
        <v>65</v>
      </c>
      <c r="C319" s="10" t="s">
        <v>29</v>
      </c>
      <c r="D319" s="10">
        <f t="shared" si="36"/>
        <v>10</v>
      </c>
      <c r="E319" s="10">
        <v>15</v>
      </c>
      <c r="F319" s="10" t="s">
        <v>15</v>
      </c>
      <c r="G319" s="10"/>
      <c r="H319" s="10"/>
      <c r="I319" s="11">
        <v>43305</v>
      </c>
      <c r="J319" s="17">
        <f t="shared" si="38"/>
        <v>25</v>
      </c>
      <c r="K319" s="94">
        <f t="shared" si="37"/>
        <v>1840.8622222222223</v>
      </c>
      <c r="L319" s="115">
        <v>26566</v>
      </c>
      <c r="M319" s="95">
        <f t="shared" si="39"/>
        <v>46021.555555555555</v>
      </c>
    </row>
    <row r="320" spans="1:13" hidden="1" x14ac:dyDescent="0.25">
      <c r="A320" s="9" t="s">
        <v>64</v>
      </c>
      <c r="B320" s="10" t="s">
        <v>65</v>
      </c>
      <c r="C320" s="10" t="s">
        <v>29</v>
      </c>
      <c r="D320" s="10">
        <f t="shared" si="36"/>
        <v>25</v>
      </c>
      <c r="E320" s="10">
        <v>-2</v>
      </c>
      <c r="F320" s="10" t="s">
        <v>16</v>
      </c>
      <c r="G320" s="10"/>
      <c r="H320" s="10"/>
      <c r="I320" s="11">
        <v>43315</v>
      </c>
      <c r="J320" s="17">
        <f t="shared" si="38"/>
        <v>23</v>
      </c>
      <c r="K320" s="94">
        <f t="shared" si="37"/>
        <v>1840.8622222222223</v>
      </c>
      <c r="L320" s="94"/>
      <c r="M320" s="95">
        <f t="shared" si="39"/>
        <v>42339.831111111111</v>
      </c>
    </row>
    <row r="321" spans="1:13" hidden="1" x14ac:dyDescent="0.25">
      <c r="A321" s="9" t="s">
        <v>64</v>
      </c>
      <c r="B321" s="10" t="s">
        <v>65</v>
      </c>
      <c r="C321" s="10" t="s">
        <v>29</v>
      </c>
      <c r="D321" s="10">
        <f t="shared" si="36"/>
        <v>23</v>
      </c>
      <c r="E321" s="10">
        <v>-5</v>
      </c>
      <c r="F321" s="10" t="s">
        <v>16</v>
      </c>
      <c r="G321" s="10"/>
      <c r="H321" s="10"/>
      <c r="I321" s="11">
        <v>43322</v>
      </c>
      <c r="J321" s="17">
        <f t="shared" si="38"/>
        <v>18</v>
      </c>
      <c r="K321" s="94">
        <f t="shared" si="37"/>
        <v>1840.8622222222223</v>
      </c>
      <c r="L321" s="94"/>
      <c r="M321" s="95">
        <f t="shared" si="39"/>
        <v>33135.520000000004</v>
      </c>
    </row>
    <row r="322" spans="1:13" hidden="1" x14ac:dyDescent="0.25">
      <c r="A322" s="9" t="s">
        <v>64</v>
      </c>
      <c r="B322" s="10" t="s">
        <v>65</v>
      </c>
      <c r="C322" s="10" t="s">
        <v>29</v>
      </c>
      <c r="D322" s="10">
        <f t="shared" si="36"/>
        <v>18</v>
      </c>
      <c r="E322" s="10">
        <v>20</v>
      </c>
      <c r="F322" s="10" t="s">
        <v>15</v>
      </c>
      <c r="G322" s="10"/>
      <c r="H322" s="10"/>
      <c r="I322" s="11">
        <v>43343</v>
      </c>
      <c r="J322" s="17">
        <f t="shared" si="38"/>
        <v>38</v>
      </c>
      <c r="K322" s="94">
        <f t="shared" si="37"/>
        <v>1862.5136842105264</v>
      </c>
      <c r="L322" s="94">
        <v>37640</v>
      </c>
      <c r="M322" s="95">
        <f t="shared" si="39"/>
        <v>70775.520000000004</v>
      </c>
    </row>
    <row r="323" spans="1:13" hidden="1" x14ac:dyDescent="0.25">
      <c r="A323" s="9" t="s">
        <v>64</v>
      </c>
      <c r="B323" s="10" t="s">
        <v>65</v>
      </c>
      <c r="C323" s="10" t="s">
        <v>29</v>
      </c>
      <c r="D323" s="10">
        <f t="shared" si="36"/>
        <v>38</v>
      </c>
      <c r="E323" s="10">
        <v>-20</v>
      </c>
      <c r="F323" s="10" t="s">
        <v>16</v>
      </c>
      <c r="G323" s="10"/>
      <c r="H323" s="10"/>
      <c r="I323" s="11">
        <v>43347</v>
      </c>
      <c r="J323" s="17">
        <f t="shared" si="38"/>
        <v>18</v>
      </c>
      <c r="K323" s="94">
        <f t="shared" si="37"/>
        <v>1862.5136842105264</v>
      </c>
      <c r="L323" s="94"/>
      <c r="M323" s="95">
        <f t="shared" si="39"/>
        <v>33525.246315789474</v>
      </c>
    </row>
    <row r="324" spans="1:13" hidden="1" x14ac:dyDescent="0.25">
      <c r="A324" s="9" t="s">
        <v>64</v>
      </c>
      <c r="B324" s="10" t="s">
        <v>65</v>
      </c>
      <c r="C324" s="10" t="s">
        <v>29</v>
      </c>
      <c r="D324" s="10">
        <f t="shared" si="36"/>
        <v>18</v>
      </c>
      <c r="E324" s="10">
        <v>-4</v>
      </c>
      <c r="F324" s="10" t="s">
        <v>16</v>
      </c>
      <c r="G324" s="10"/>
      <c r="H324" s="10"/>
      <c r="I324" s="11">
        <v>43357</v>
      </c>
      <c r="J324" s="17">
        <f t="shared" si="38"/>
        <v>14</v>
      </c>
      <c r="K324" s="94">
        <f t="shared" si="37"/>
        <v>1862.5136842105264</v>
      </c>
      <c r="L324" s="94"/>
      <c r="M324" s="95">
        <f t="shared" si="39"/>
        <v>26075.191578947371</v>
      </c>
    </row>
    <row r="325" spans="1:13" hidden="1" x14ac:dyDescent="0.25">
      <c r="A325" s="9" t="s">
        <v>64</v>
      </c>
      <c r="B325" s="10" t="s">
        <v>65</v>
      </c>
      <c r="C325" s="10" t="s">
        <v>29</v>
      </c>
      <c r="D325" s="10">
        <f t="shared" si="36"/>
        <v>14</v>
      </c>
      <c r="E325" s="10">
        <v>20</v>
      </c>
      <c r="F325" s="10" t="s">
        <v>15</v>
      </c>
      <c r="G325" s="10"/>
      <c r="H325" s="10"/>
      <c r="I325" s="11">
        <v>43402</v>
      </c>
      <c r="J325" s="17">
        <f t="shared" si="38"/>
        <v>34</v>
      </c>
      <c r="K325" s="94">
        <f t="shared" si="37"/>
        <v>1809.8585758513932</v>
      </c>
      <c r="L325" s="94">
        <v>35460</v>
      </c>
      <c r="M325" s="95">
        <f t="shared" si="39"/>
        <v>61535.191578947371</v>
      </c>
    </row>
    <row r="326" spans="1:13" hidden="1" x14ac:dyDescent="0.25">
      <c r="A326" s="9" t="s">
        <v>64</v>
      </c>
      <c r="B326" s="10" t="s">
        <v>65</v>
      </c>
      <c r="C326" s="10" t="s">
        <v>29</v>
      </c>
      <c r="D326" s="10">
        <f t="shared" si="36"/>
        <v>34</v>
      </c>
      <c r="E326" s="10">
        <v>24</v>
      </c>
      <c r="F326" s="10" t="s">
        <v>15</v>
      </c>
      <c r="G326" s="10"/>
      <c r="H326" s="10"/>
      <c r="I326" s="11">
        <v>43404</v>
      </c>
      <c r="J326" s="17">
        <f t="shared" si="38"/>
        <v>58</v>
      </c>
      <c r="K326" s="94">
        <f t="shared" si="37"/>
        <v>1799.5722686025408</v>
      </c>
      <c r="L326" s="94">
        <v>42840</v>
      </c>
      <c r="M326" s="95">
        <f t="shared" si="39"/>
        <v>104375.19157894737</v>
      </c>
    </row>
    <row r="327" spans="1:13" hidden="1" x14ac:dyDescent="0.25">
      <c r="A327" s="9" t="s">
        <v>64</v>
      </c>
      <c r="B327" s="10" t="s">
        <v>65</v>
      </c>
      <c r="C327" s="10" t="s">
        <v>29</v>
      </c>
      <c r="D327" s="10">
        <f t="shared" si="36"/>
        <v>58</v>
      </c>
      <c r="E327" s="10">
        <v>-14</v>
      </c>
      <c r="F327" s="10" t="s">
        <v>16</v>
      </c>
      <c r="G327" s="10"/>
      <c r="H327" s="10"/>
      <c r="I327" s="11">
        <v>43424</v>
      </c>
      <c r="J327" s="17">
        <f t="shared" si="38"/>
        <v>44</v>
      </c>
      <c r="K327" s="94">
        <f t="shared" si="37"/>
        <v>1799.5722686025408</v>
      </c>
      <c r="L327" s="94"/>
      <c r="M327" s="95">
        <f t="shared" si="39"/>
        <v>79181.179818511795</v>
      </c>
    </row>
    <row r="328" spans="1:13" hidden="1" x14ac:dyDescent="0.25">
      <c r="A328" s="9" t="s">
        <v>64</v>
      </c>
      <c r="B328" s="10" t="s">
        <v>65</v>
      </c>
      <c r="C328" s="10" t="s">
        <v>29</v>
      </c>
      <c r="D328" s="10">
        <f t="shared" si="36"/>
        <v>44</v>
      </c>
      <c r="E328" s="10">
        <v>-2</v>
      </c>
      <c r="F328" s="10" t="s">
        <v>16</v>
      </c>
      <c r="G328" s="10"/>
      <c r="H328" s="10"/>
      <c r="I328" s="11">
        <v>43424</v>
      </c>
      <c r="J328" s="17">
        <f t="shared" si="38"/>
        <v>42</v>
      </c>
      <c r="K328" s="94">
        <f t="shared" si="37"/>
        <v>1799.5722686025408</v>
      </c>
      <c r="L328" s="94"/>
      <c r="M328" s="95">
        <f t="shared" si="39"/>
        <v>75582.035281306715</v>
      </c>
    </row>
    <row r="329" spans="1:13" hidden="1" x14ac:dyDescent="0.25">
      <c r="A329" s="9" t="s">
        <v>64</v>
      </c>
      <c r="B329" s="10" t="s">
        <v>65</v>
      </c>
      <c r="C329" s="10" t="s">
        <v>29</v>
      </c>
      <c r="D329" s="10">
        <f t="shared" si="36"/>
        <v>42</v>
      </c>
      <c r="E329" s="10">
        <v>-4</v>
      </c>
      <c r="F329" s="10" t="s">
        <v>16</v>
      </c>
      <c r="G329" s="10"/>
      <c r="H329" s="10"/>
      <c r="I329" s="11">
        <v>43427</v>
      </c>
      <c r="J329" s="17">
        <f t="shared" si="38"/>
        <v>38</v>
      </c>
      <c r="K329" s="94">
        <f t="shared" si="37"/>
        <v>1799.5722686025408</v>
      </c>
      <c r="L329" s="94"/>
      <c r="M329" s="95">
        <f t="shared" si="39"/>
        <v>68383.746206896554</v>
      </c>
    </row>
    <row r="330" spans="1:13" hidden="1" x14ac:dyDescent="0.25">
      <c r="A330" s="9" t="s">
        <v>64</v>
      </c>
      <c r="B330" s="10" t="s">
        <v>65</v>
      </c>
      <c r="C330" s="10" t="s">
        <v>29</v>
      </c>
      <c r="D330" s="10">
        <f t="shared" si="36"/>
        <v>38</v>
      </c>
      <c r="E330" s="10">
        <v>-5</v>
      </c>
      <c r="F330" s="10" t="s">
        <v>16</v>
      </c>
      <c r="G330" s="10"/>
      <c r="H330" s="10"/>
      <c r="I330" s="11">
        <v>43431</v>
      </c>
      <c r="J330" s="17">
        <f t="shared" si="38"/>
        <v>33</v>
      </c>
      <c r="K330" s="94">
        <f t="shared" si="37"/>
        <v>1799.5722686025408</v>
      </c>
      <c r="L330" s="94"/>
      <c r="M330" s="95">
        <f t="shared" si="39"/>
        <v>59385.884863883846</v>
      </c>
    </row>
    <row r="331" spans="1:13" hidden="1" x14ac:dyDescent="0.25">
      <c r="A331" s="9" t="s">
        <v>64</v>
      </c>
      <c r="B331" s="10" t="s">
        <v>65</v>
      </c>
      <c r="C331" s="10" t="s">
        <v>29</v>
      </c>
      <c r="D331" s="10">
        <f t="shared" si="36"/>
        <v>33</v>
      </c>
      <c r="E331" s="10">
        <v>-10</v>
      </c>
      <c r="F331" s="10" t="s">
        <v>16</v>
      </c>
      <c r="G331" s="10"/>
      <c r="H331" s="10"/>
      <c r="I331" s="11">
        <v>43434</v>
      </c>
      <c r="J331" s="17">
        <f t="shared" si="38"/>
        <v>23</v>
      </c>
      <c r="K331" s="94">
        <f t="shared" si="37"/>
        <v>1799.5722686025408</v>
      </c>
      <c r="L331" s="94"/>
      <c r="M331" s="95">
        <f t="shared" si="39"/>
        <v>41390.162177858438</v>
      </c>
    </row>
    <row r="332" spans="1:13" hidden="1" x14ac:dyDescent="0.25">
      <c r="A332" s="9" t="s">
        <v>64</v>
      </c>
      <c r="B332" s="10" t="s">
        <v>65</v>
      </c>
      <c r="C332" s="10" t="s">
        <v>29</v>
      </c>
      <c r="D332" s="10">
        <f t="shared" si="36"/>
        <v>23</v>
      </c>
      <c r="E332" s="10">
        <v>-6</v>
      </c>
      <c r="F332" s="10" t="s">
        <v>16</v>
      </c>
      <c r="G332" s="10"/>
      <c r="H332" s="10"/>
      <c r="I332" s="11">
        <v>43447</v>
      </c>
      <c r="J332" s="17">
        <f t="shared" si="38"/>
        <v>17</v>
      </c>
      <c r="K332" s="94">
        <f t="shared" si="37"/>
        <v>1799.5722686025408</v>
      </c>
      <c r="L332" s="94"/>
      <c r="M332" s="95">
        <f t="shared" si="39"/>
        <v>30592.728566243193</v>
      </c>
    </row>
    <row r="333" spans="1:13" hidden="1" x14ac:dyDescent="0.25">
      <c r="A333" s="9" t="s">
        <v>64</v>
      </c>
      <c r="B333" s="10" t="s">
        <v>65</v>
      </c>
      <c r="C333" s="10" t="s">
        <v>29</v>
      </c>
      <c r="D333" s="10">
        <f t="shared" si="36"/>
        <v>17</v>
      </c>
      <c r="E333" s="10">
        <v>-2</v>
      </c>
      <c r="F333" s="10" t="s">
        <v>16</v>
      </c>
      <c r="G333" s="10"/>
      <c r="H333" s="10"/>
      <c r="I333" s="11">
        <v>43496</v>
      </c>
      <c r="J333" s="17">
        <f t="shared" si="38"/>
        <v>15</v>
      </c>
      <c r="K333" s="94">
        <f t="shared" si="37"/>
        <v>1799.5722686025408</v>
      </c>
      <c r="L333" s="94"/>
      <c r="M333" s="95">
        <f t="shared" si="39"/>
        <v>26993.584029038113</v>
      </c>
    </row>
    <row r="334" spans="1:13" hidden="1" x14ac:dyDescent="0.25">
      <c r="A334" s="9" t="s">
        <v>64</v>
      </c>
      <c r="B334" s="10" t="s">
        <v>65</v>
      </c>
      <c r="C334" s="10" t="s">
        <v>29</v>
      </c>
      <c r="D334" s="10">
        <f t="shared" si="36"/>
        <v>15</v>
      </c>
      <c r="E334" s="10">
        <v>-4</v>
      </c>
      <c r="F334" s="10" t="s">
        <v>16</v>
      </c>
      <c r="G334" s="10"/>
      <c r="H334" s="10"/>
      <c r="I334" s="11">
        <v>43530</v>
      </c>
      <c r="J334" s="17">
        <f t="shared" si="38"/>
        <v>11</v>
      </c>
      <c r="K334" s="94">
        <f t="shared" si="37"/>
        <v>1799.5722686025408</v>
      </c>
      <c r="L334" s="94"/>
      <c r="M334" s="95">
        <f t="shared" si="39"/>
        <v>19795.294954627949</v>
      </c>
    </row>
    <row r="335" spans="1:13" hidden="1" x14ac:dyDescent="0.25">
      <c r="A335" s="9" t="s">
        <v>64</v>
      </c>
      <c r="B335" s="10" t="s">
        <v>65</v>
      </c>
      <c r="C335" s="10" t="s">
        <v>29</v>
      </c>
      <c r="D335" s="10">
        <f t="shared" si="36"/>
        <v>11</v>
      </c>
      <c r="E335" s="10">
        <v>8</v>
      </c>
      <c r="F335" s="10" t="s">
        <v>15</v>
      </c>
      <c r="G335" s="10"/>
      <c r="H335" s="10"/>
      <c r="I335" s="11">
        <v>43552</v>
      </c>
      <c r="J335" s="17">
        <f t="shared" si="38"/>
        <v>19</v>
      </c>
      <c r="K335" s="94">
        <f t="shared" si="37"/>
        <v>1969.4365765593657</v>
      </c>
      <c r="L335" s="94">
        <v>17624</v>
      </c>
      <c r="M335" s="95">
        <f t="shared" si="39"/>
        <v>37419.294954627949</v>
      </c>
    </row>
    <row r="336" spans="1:13" hidden="1" x14ac:dyDescent="0.25">
      <c r="A336" s="9" t="s">
        <v>64</v>
      </c>
      <c r="B336" s="10" t="s">
        <v>65</v>
      </c>
      <c r="C336" s="10" t="s">
        <v>29</v>
      </c>
      <c r="D336" s="10">
        <f t="shared" si="36"/>
        <v>19</v>
      </c>
      <c r="E336" s="10">
        <v>-8</v>
      </c>
      <c r="F336" s="10" t="s">
        <v>16</v>
      </c>
      <c r="G336" s="10"/>
      <c r="H336" s="10"/>
      <c r="I336" s="11">
        <v>43552</v>
      </c>
      <c r="J336" s="17">
        <f t="shared" si="38"/>
        <v>11</v>
      </c>
      <c r="K336" s="94">
        <f t="shared" si="37"/>
        <v>1969.4365765593657</v>
      </c>
      <c r="L336" s="94"/>
      <c r="M336" s="95">
        <f t="shared" si="39"/>
        <v>21663.802342153023</v>
      </c>
    </row>
    <row r="337" spans="1:13" hidden="1" x14ac:dyDescent="0.25">
      <c r="A337" s="9" t="s">
        <v>64</v>
      </c>
      <c r="B337" s="10" t="s">
        <v>65</v>
      </c>
      <c r="C337" s="10" t="s">
        <v>29</v>
      </c>
      <c r="D337" s="10">
        <f t="shared" si="36"/>
        <v>11</v>
      </c>
      <c r="E337" s="10">
        <v>-1</v>
      </c>
      <c r="F337" s="10" t="s">
        <v>16</v>
      </c>
      <c r="G337" s="10"/>
      <c r="H337" s="10"/>
      <c r="I337" s="11">
        <v>43560</v>
      </c>
      <c r="J337" s="17">
        <f t="shared" si="38"/>
        <v>10</v>
      </c>
      <c r="K337" s="94">
        <f t="shared" si="37"/>
        <v>1969.4365765593657</v>
      </c>
      <c r="L337" s="94"/>
      <c r="M337" s="95">
        <f t="shared" si="39"/>
        <v>19694.365765593655</v>
      </c>
    </row>
    <row r="338" spans="1:13" hidden="1" x14ac:dyDescent="0.25">
      <c r="A338" s="9" t="s">
        <v>64</v>
      </c>
      <c r="B338" s="10" t="s">
        <v>65</v>
      </c>
      <c r="C338" s="10" t="s">
        <v>29</v>
      </c>
      <c r="D338" s="10">
        <f t="shared" si="36"/>
        <v>10</v>
      </c>
      <c r="E338" s="10">
        <v>-2</v>
      </c>
      <c r="F338" s="10" t="s">
        <v>16</v>
      </c>
      <c r="G338" s="10"/>
      <c r="H338" s="10"/>
      <c r="I338" s="11">
        <v>43656</v>
      </c>
      <c r="J338" s="17">
        <f t="shared" si="38"/>
        <v>8</v>
      </c>
      <c r="K338" s="94">
        <f t="shared" si="37"/>
        <v>1969.4365765593657</v>
      </c>
      <c r="L338" s="94"/>
      <c r="M338" s="95">
        <f t="shared" si="39"/>
        <v>15755.492612474925</v>
      </c>
    </row>
    <row r="339" spans="1:13" hidden="1" x14ac:dyDescent="0.25">
      <c r="A339" s="9" t="s">
        <v>64</v>
      </c>
      <c r="B339" s="10" t="s">
        <v>65</v>
      </c>
      <c r="C339" s="10" t="s">
        <v>29</v>
      </c>
      <c r="D339" s="10">
        <f t="shared" si="36"/>
        <v>8</v>
      </c>
      <c r="E339" s="10">
        <v>-5</v>
      </c>
      <c r="F339" s="10" t="s">
        <v>16</v>
      </c>
      <c r="G339" s="10"/>
      <c r="H339" s="10"/>
      <c r="I339" s="11">
        <v>43668</v>
      </c>
      <c r="J339" s="17">
        <f t="shared" si="38"/>
        <v>3</v>
      </c>
      <c r="K339" s="94">
        <f t="shared" si="37"/>
        <v>1969.4365765593657</v>
      </c>
      <c r="L339" s="94"/>
      <c r="M339" s="95">
        <f t="shared" si="39"/>
        <v>5908.309729678097</v>
      </c>
    </row>
    <row r="340" spans="1:13" hidden="1" x14ac:dyDescent="0.25">
      <c r="A340" s="9" t="s">
        <v>64</v>
      </c>
      <c r="B340" s="10" t="s">
        <v>65</v>
      </c>
      <c r="C340" s="10" t="s">
        <v>29</v>
      </c>
      <c r="D340" s="10">
        <f t="shared" si="36"/>
        <v>3</v>
      </c>
      <c r="E340" s="10">
        <v>-3</v>
      </c>
      <c r="F340" s="10" t="s">
        <v>16</v>
      </c>
      <c r="G340" s="10"/>
      <c r="H340" s="10"/>
      <c r="I340" s="11">
        <v>43669</v>
      </c>
      <c r="J340" s="17">
        <f t="shared" si="38"/>
        <v>0</v>
      </c>
      <c r="K340" s="94">
        <f t="shared" si="37"/>
        <v>1969.4365765593657</v>
      </c>
      <c r="L340" s="94"/>
      <c r="M340" s="95">
        <f t="shared" si="39"/>
        <v>0</v>
      </c>
    </row>
    <row r="341" spans="1:13" hidden="1" x14ac:dyDescent="0.25">
      <c r="A341" s="9" t="s">
        <v>64</v>
      </c>
      <c r="B341" s="10" t="s">
        <v>65</v>
      </c>
      <c r="C341" s="10" t="s">
        <v>29</v>
      </c>
      <c r="D341" s="10">
        <f t="shared" si="36"/>
        <v>0</v>
      </c>
      <c r="E341" s="10">
        <v>30</v>
      </c>
      <c r="F341" s="10" t="s">
        <v>15</v>
      </c>
      <c r="G341" s="10"/>
      <c r="H341" s="10"/>
      <c r="I341" s="11">
        <v>43707</v>
      </c>
      <c r="J341" s="17">
        <f t="shared" si="38"/>
        <v>30</v>
      </c>
      <c r="K341" s="94">
        <f t="shared" si="37"/>
        <v>1964.0333333333333</v>
      </c>
      <c r="L341" s="94">
        <v>58921</v>
      </c>
      <c r="M341" s="95">
        <f t="shared" si="39"/>
        <v>58921</v>
      </c>
    </row>
    <row r="342" spans="1:13" hidden="1" x14ac:dyDescent="0.25">
      <c r="A342" s="9" t="s">
        <v>64</v>
      </c>
      <c r="B342" s="10" t="s">
        <v>65</v>
      </c>
      <c r="C342" s="10" t="s">
        <v>29</v>
      </c>
      <c r="D342" s="10">
        <f t="shared" si="36"/>
        <v>30</v>
      </c>
      <c r="E342" s="10">
        <v>-30</v>
      </c>
      <c r="F342" s="10" t="s">
        <v>16</v>
      </c>
      <c r="G342" s="10"/>
      <c r="H342" s="10"/>
      <c r="I342" s="11">
        <v>43707</v>
      </c>
      <c r="J342" s="17">
        <f t="shared" si="38"/>
        <v>0</v>
      </c>
      <c r="K342" s="94">
        <f t="shared" si="37"/>
        <v>1964.0333333333333</v>
      </c>
      <c r="L342" s="94"/>
      <c r="M342" s="95">
        <f t="shared" si="39"/>
        <v>0</v>
      </c>
    </row>
    <row r="343" spans="1:13" hidden="1" x14ac:dyDescent="0.25">
      <c r="A343" s="9" t="s">
        <v>64</v>
      </c>
      <c r="B343" s="10" t="s">
        <v>65</v>
      </c>
      <c r="C343" s="10" t="s">
        <v>29</v>
      </c>
      <c r="D343" s="10">
        <f t="shared" si="36"/>
        <v>0</v>
      </c>
      <c r="E343" s="10">
        <v>10</v>
      </c>
      <c r="F343" s="10" t="s">
        <v>15</v>
      </c>
      <c r="G343" s="10"/>
      <c r="H343" s="10"/>
      <c r="I343" s="11">
        <v>44127</v>
      </c>
      <c r="J343" s="17">
        <f t="shared" si="38"/>
        <v>10</v>
      </c>
      <c r="K343" s="94">
        <f t="shared" si="37"/>
        <v>2046</v>
      </c>
      <c r="L343" s="94">
        <v>20460</v>
      </c>
      <c r="M343" s="95">
        <f t="shared" si="39"/>
        <v>20460</v>
      </c>
    </row>
    <row r="344" spans="1:13" hidden="1" x14ac:dyDescent="0.25">
      <c r="A344" s="44" t="s">
        <v>64</v>
      </c>
      <c r="B344" s="36" t="s">
        <v>65</v>
      </c>
      <c r="C344" s="36" t="s">
        <v>29</v>
      </c>
      <c r="D344" s="36">
        <f t="shared" si="36"/>
        <v>10</v>
      </c>
      <c r="E344" s="36">
        <v>-5</v>
      </c>
      <c r="F344" s="36" t="s">
        <v>16</v>
      </c>
      <c r="G344" s="36"/>
      <c r="H344" s="36"/>
      <c r="I344" s="37">
        <v>44146</v>
      </c>
      <c r="J344" s="41">
        <f t="shared" si="38"/>
        <v>5</v>
      </c>
      <c r="K344" s="94">
        <f t="shared" si="37"/>
        <v>2046</v>
      </c>
      <c r="L344" s="102"/>
      <c r="M344" s="95">
        <f t="shared" si="39"/>
        <v>10230</v>
      </c>
    </row>
    <row r="345" spans="1:13" hidden="1" x14ac:dyDescent="0.25">
      <c r="A345" s="27" t="s">
        <v>66</v>
      </c>
      <c r="B345" s="28" t="s">
        <v>67</v>
      </c>
      <c r="C345" s="28" t="s">
        <v>29</v>
      </c>
      <c r="D345" s="28">
        <v>23</v>
      </c>
      <c r="E345" s="28"/>
      <c r="F345" s="28" t="s">
        <v>14</v>
      </c>
      <c r="G345" s="28"/>
      <c r="H345" s="28"/>
      <c r="I345" s="29">
        <v>43100</v>
      </c>
      <c r="J345" s="2">
        <f t="shared" si="38"/>
        <v>23</v>
      </c>
      <c r="K345" s="92">
        <f>M345/J345</f>
        <v>69496</v>
      </c>
      <c r="L345" s="92"/>
      <c r="M345" s="101">
        <v>1598408</v>
      </c>
    </row>
    <row r="346" spans="1:13" hidden="1" x14ac:dyDescent="0.25">
      <c r="A346" s="9" t="s">
        <v>66</v>
      </c>
      <c r="B346" s="10" t="s">
        <v>67</v>
      </c>
      <c r="C346" s="10" t="s">
        <v>29</v>
      </c>
      <c r="D346" s="10">
        <f t="shared" ref="D346:D371" si="40">J345</f>
        <v>23</v>
      </c>
      <c r="E346" s="10">
        <v>-2</v>
      </c>
      <c r="F346" s="10" t="s">
        <v>16</v>
      </c>
      <c r="G346" s="10"/>
      <c r="H346" s="10"/>
      <c r="I346" s="11">
        <v>43224</v>
      </c>
      <c r="J346" s="17">
        <f t="shared" si="38"/>
        <v>21</v>
      </c>
      <c r="K346" s="94">
        <f t="shared" ref="K346:K358" si="41">IF(OR(F346="FPCO"),((M345+L346)/J346),K345)</f>
        <v>69496</v>
      </c>
      <c r="L346" s="94"/>
      <c r="M346" s="95">
        <f>J346*K346</f>
        <v>1459416</v>
      </c>
    </row>
    <row r="347" spans="1:13" hidden="1" x14ac:dyDescent="0.25">
      <c r="A347" s="9" t="s">
        <v>66</v>
      </c>
      <c r="B347" s="10" t="s">
        <v>67</v>
      </c>
      <c r="C347" s="10" t="s">
        <v>29</v>
      </c>
      <c r="D347" s="10">
        <f t="shared" si="40"/>
        <v>21</v>
      </c>
      <c r="E347" s="10">
        <v>-2</v>
      </c>
      <c r="F347" s="10" t="s">
        <v>16</v>
      </c>
      <c r="G347" s="10"/>
      <c r="H347" s="10"/>
      <c r="I347" s="11">
        <v>43248</v>
      </c>
      <c r="J347" s="17">
        <f t="shared" si="38"/>
        <v>19</v>
      </c>
      <c r="K347" s="94">
        <f t="shared" si="41"/>
        <v>69496</v>
      </c>
      <c r="L347" s="94"/>
      <c r="M347" s="95">
        <f>J347*K347</f>
        <v>1320424</v>
      </c>
    </row>
    <row r="348" spans="1:13" hidden="1" x14ac:dyDescent="0.25">
      <c r="A348" s="9" t="s">
        <v>66</v>
      </c>
      <c r="B348" s="10" t="s">
        <v>67</v>
      </c>
      <c r="C348" s="10" t="s">
        <v>29</v>
      </c>
      <c r="D348" s="10">
        <f t="shared" si="40"/>
        <v>19</v>
      </c>
      <c r="E348" s="10">
        <v>-2</v>
      </c>
      <c r="F348" s="10" t="s">
        <v>16</v>
      </c>
      <c r="G348" s="10"/>
      <c r="H348" s="10"/>
      <c r="I348" s="11">
        <v>43248</v>
      </c>
      <c r="J348" s="17">
        <f t="shared" si="38"/>
        <v>17</v>
      </c>
      <c r="K348" s="94">
        <f t="shared" si="41"/>
        <v>69496</v>
      </c>
      <c r="L348" s="94"/>
      <c r="M348" s="95">
        <f>J348*K348</f>
        <v>1181432</v>
      </c>
    </row>
    <row r="349" spans="1:13" hidden="1" x14ac:dyDescent="0.25">
      <c r="A349" s="9" t="s">
        <v>66</v>
      </c>
      <c r="B349" s="10" t="s">
        <v>67</v>
      </c>
      <c r="C349" s="10" t="s">
        <v>29</v>
      </c>
      <c r="D349" s="10">
        <f t="shared" si="40"/>
        <v>17</v>
      </c>
      <c r="E349" s="10">
        <v>5</v>
      </c>
      <c r="F349" s="10" t="s">
        <v>15</v>
      </c>
      <c r="G349" s="10"/>
      <c r="H349" s="10"/>
      <c r="I349" s="11">
        <v>43251</v>
      </c>
      <c r="J349" s="17">
        <f t="shared" si="38"/>
        <v>22</v>
      </c>
      <c r="K349" s="94">
        <f t="shared" si="41"/>
        <v>69446.954545454544</v>
      </c>
      <c r="L349" s="94">
        <v>346401</v>
      </c>
      <c r="M349" s="95">
        <f>J349*K349</f>
        <v>1527833</v>
      </c>
    </row>
    <row r="350" spans="1:13" hidden="1" x14ac:dyDescent="0.25">
      <c r="A350" s="9" t="s">
        <v>66</v>
      </c>
      <c r="B350" s="10" t="s">
        <v>67</v>
      </c>
      <c r="C350" s="10" t="s">
        <v>29</v>
      </c>
      <c r="D350" s="10">
        <f t="shared" si="40"/>
        <v>22</v>
      </c>
      <c r="E350" s="10">
        <v>-5</v>
      </c>
      <c r="F350" s="10" t="s">
        <v>16</v>
      </c>
      <c r="G350" s="10"/>
      <c r="H350" s="10"/>
      <c r="I350" s="11">
        <v>43256</v>
      </c>
      <c r="J350" s="17">
        <f t="shared" si="38"/>
        <v>17</v>
      </c>
      <c r="K350" s="94">
        <f t="shared" si="41"/>
        <v>69446.954545454544</v>
      </c>
      <c r="L350" s="94"/>
      <c r="M350" s="95">
        <f>J350*K350</f>
        <v>1180598.2272727273</v>
      </c>
    </row>
    <row r="351" spans="1:13" hidden="1" x14ac:dyDescent="0.25">
      <c r="A351" s="9" t="s">
        <v>66</v>
      </c>
      <c r="B351" s="10" t="s">
        <v>67</v>
      </c>
      <c r="C351" s="10" t="s">
        <v>29</v>
      </c>
      <c r="D351" s="10">
        <f t="shared" si="40"/>
        <v>17</v>
      </c>
      <c r="E351" s="10">
        <v>-1</v>
      </c>
      <c r="F351" s="10" t="s">
        <v>16</v>
      </c>
      <c r="G351" s="10"/>
      <c r="H351" s="10"/>
      <c r="I351" s="11">
        <v>43347</v>
      </c>
      <c r="J351" s="17">
        <f t="shared" si="38"/>
        <v>16</v>
      </c>
      <c r="K351" s="94">
        <f t="shared" si="41"/>
        <v>69446.954545454544</v>
      </c>
      <c r="L351" s="94"/>
      <c r="M351" s="95">
        <f t="shared" ref="M351:M370" si="42">J351*K351</f>
        <v>1111151.2727272727</v>
      </c>
    </row>
    <row r="352" spans="1:13" hidden="1" x14ac:dyDescent="0.25">
      <c r="A352" s="9" t="s">
        <v>66</v>
      </c>
      <c r="B352" s="10" t="s">
        <v>67</v>
      </c>
      <c r="C352" s="10" t="s">
        <v>29</v>
      </c>
      <c r="D352" s="10">
        <f t="shared" si="40"/>
        <v>16</v>
      </c>
      <c r="E352" s="10">
        <v>2</v>
      </c>
      <c r="F352" s="10" t="s">
        <v>15</v>
      </c>
      <c r="G352" s="10"/>
      <c r="H352" s="10"/>
      <c r="I352" s="11">
        <v>43413</v>
      </c>
      <c r="J352" s="17">
        <f t="shared" si="38"/>
        <v>18</v>
      </c>
      <c r="K352" s="94">
        <f t="shared" si="41"/>
        <v>70719.515151515152</v>
      </c>
      <c r="L352" s="94">
        <v>161800</v>
      </c>
      <c r="M352" s="95">
        <f t="shared" si="42"/>
        <v>1272951.2727272727</v>
      </c>
    </row>
    <row r="353" spans="1:13" hidden="1" x14ac:dyDescent="0.25">
      <c r="A353" s="9" t="s">
        <v>66</v>
      </c>
      <c r="B353" s="10" t="s">
        <v>67</v>
      </c>
      <c r="C353" s="10" t="s">
        <v>29</v>
      </c>
      <c r="D353" s="10">
        <f t="shared" si="40"/>
        <v>18</v>
      </c>
      <c r="E353" s="10">
        <v>-2</v>
      </c>
      <c r="F353" s="10" t="s">
        <v>17</v>
      </c>
      <c r="G353" s="10"/>
      <c r="H353" s="10" t="s">
        <v>18</v>
      </c>
      <c r="I353" s="11">
        <v>43417</v>
      </c>
      <c r="J353" s="17">
        <f t="shared" si="38"/>
        <v>16</v>
      </c>
      <c r="K353" s="94">
        <f t="shared" si="41"/>
        <v>70719.515151515152</v>
      </c>
      <c r="L353" s="94"/>
      <c r="M353" s="95">
        <f>J353*K353</f>
        <v>1131512.2424242424</v>
      </c>
    </row>
    <row r="354" spans="1:13" hidden="1" x14ac:dyDescent="0.25">
      <c r="A354" s="9" t="s">
        <v>66</v>
      </c>
      <c r="B354" s="10" t="s">
        <v>67</v>
      </c>
      <c r="C354" s="10" t="s">
        <v>29</v>
      </c>
      <c r="D354" s="10">
        <f t="shared" si="40"/>
        <v>16</v>
      </c>
      <c r="E354" s="10">
        <v>-1</v>
      </c>
      <c r="F354" s="10" t="s">
        <v>16</v>
      </c>
      <c r="G354" s="10"/>
      <c r="H354" s="10"/>
      <c r="I354" s="11">
        <v>43427</v>
      </c>
      <c r="J354" s="17">
        <f t="shared" si="38"/>
        <v>15</v>
      </c>
      <c r="K354" s="94">
        <f t="shared" si="41"/>
        <v>70719.515151515152</v>
      </c>
      <c r="L354" s="94"/>
      <c r="M354" s="95">
        <f t="shared" si="42"/>
        <v>1060792.7272727273</v>
      </c>
    </row>
    <row r="355" spans="1:13" hidden="1" x14ac:dyDescent="0.25">
      <c r="A355" s="9" t="s">
        <v>66</v>
      </c>
      <c r="B355" s="10" t="s">
        <v>67</v>
      </c>
      <c r="C355" s="10" t="s">
        <v>29</v>
      </c>
      <c r="D355" s="10">
        <f t="shared" si="40"/>
        <v>15</v>
      </c>
      <c r="E355" s="10">
        <v>-7</v>
      </c>
      <c r="F355" s="10" t="s">
        <v>16</v>
      </c>
      <c r="G355" s="10"/>
      <c r="H355" s="10"/>
      <c r="I355" s="11">
        <v>43518</v>
      </c>
      <c r="J355" s="17">
        <f t="shared" si="38"/>
        <v>8</v>
      </c>
      <c r="K355" s="94">
        <f t="shared" si="41"/>
        <v>70719.515151515152</v>
      </c>
      <c r="L355" s="94"/>
      <c r="M355" s="95">
        <f t="shared" si="42"/>
        <v>565756.12121212122</v>
      </c>
    </row>
    <row r="356" spans="1:13" hidden="1" x14ac:dyDescent="0.25">
      <c r="A356" s="9" t="s">
        <v>66</v>
      </c>
      <c r="B356" s="10" t="s">
        <v>67</v>
      </c>
      <c r="C356" s="10" t="s">
        <v>29</v>
      </c>
      <c r="D356" s="10">
        <f t="shared" si="40"/>
        <v>8</v>
      </c>
      <c r="E356" s="10">
        <v>-5</v>
      </c>
      <c r="F356" s="10" t="s">
        <v>16</v>
      </c>
      <c r="G356" s="10"/>
      <c r="H356" s="10"/>
      <c r="I356" s="11">
        <v>43607</v>
      </c>
      <c r="J356" s="17">
        <f t="shared" si="38"/>
        <v>3</v>
      </c>
      <c r="K356" s="94">
        <f t="shared" si="41"/>
        <v>70719.515151515152</v>
      </c>
      <c r="L356" s="94"/>
      <c r="M356" s="95">
        <f t="shared" si="42"/>
        <v>212158.54545454547</v>
      </c>
    </row>
    <row r="357" spans="1:13" hidden="1" x14ac:dyDescent="0.25">
      <c r="A357" s="9" t="s">
        <v>66</v>
      </c>
      <c r="B357" s="10" t="s">
        <v>67</v>
      </c>
      <c r="C357" s="10" t="s">
        <v>29</v>
      </c>
      <c r="D357" s="10">
        <f t="shared" si="40"/>
        <v>3</v>
      </c>
      <c r="E357" s="10">
        <v>-1</v>
      </c>
      <c r="F357" s="10" t="s">
        <v>16</v>
      </c>
      <c r="G357" s="10"/>
      <c r="H357" s="10"/>
      <c r="I357" s="11">
        <v>43649</v>
      </c>
      <c r="J357" s="17">
        <f t="shared" si="38"/>
        <v>2</v>
      </c>
      <c r="K357" s="94">
        <f t="shared" si="41"/>
        <v>70719.515151515152</v>
      </c>
      <c r="L357" s="94"/>
      <c r="M357" s="95">
        <f t="shared" si="42"/>
        <v>141439.0303030303</v>
      </c>
    </row>
    <row r="358" spans="1:13" hidden="1" x14ac:dyDescent="0.25">
      <c r="A358" s="9" t="s">
        <v>66</v>
      </c>
      <c r="B358" s="10" t="s">
        <v>67</v>
      </c>
      <c r="C358" s="10" t="s">
        <v>29</v>
      </c>
      <c r="D358" s="10">
        <f t="shared" si="40"/>
        <v>2</v>
      </c>
      <c r="E358" s="10">
        <v>-1</v>
      </c>
      <c r="F358" s="10" t="s">
        <v>16</v>
      </c>
      <c r="G358" s="10"/>
      <c r="H358" s="10"/>
      <c r="I358" s="11">
        <v>43672</v>
      </c>
      <c r="J358" s="17">
        <f t="shared" si="38"/>
        <v>1</v>
      </c>
      <c r="K358" s="94">
        <f t="shared" si="41"/>
        <v>70719.515151515152</v>
      </c>
      <c r="L358" s="94"/>
      <c r="M358" s="95">
        <f t="shared" si="42"/>
        <v>70719.515151515152</v>
      </c>
    </row>
    <row r="359" spans="1:13" hidden="1" x14ac:dyDescent="0.25">
      <c r="A359" s="9" t="s">
        <v>66</v>
      </c>
      <c r="B359" s="10" t="s">
        <v>67</v>
      </c>
      <c r="C359" s="10" t="s">
        <v>29</v>
      </c>
      <c r="D359" s="10">
        <f t="shared" si="40"/>
        <v>1</v>
      </c>
      <c r="E359" s="10">
        <v>4</v>
      </c>
      <c r="F359" s="10" t="s">
        <v>17</v>
      </c>
      <c r="G359" s="10" t="s">
        <v>18</v>
      </c>
      <c r="H359" s="10"/>
      <c r="I359" s="11">
        <v>43756</v>
      </c>
      <c r="J359" s="17">
        <f t="shared" si="38"/>
        <v>5</v>
      </c>
      <c r="K359" s="94">
        <f>((M358+L359)/J359)</f>
        <v>69794.875872327742</v>
      </c>
      <c r="L359" s="94">
        <f>E359*69563.7160525309</f>
        <v>278254.8642101236</v>
      </c>
      <c r="M359" s="95">
        <f>J359*K359</f>
        <v>348974.37936163868</v>
      </c>
    </row>
    <row r="360" spans="1:13" hidden="1" x14ac:dyDescent="0.25">
      <c r="A360" s="9" t="s">
        <v>66</v>
      </c>
      <c r="B360" s="10" t="s">
        <v>67</v>
      </c>
      <c r="C360" s="10" t="s">
        <v>29</v>
      </c>
      <c r="D360" s="10">
        <f t="shared" si="40"/>
        <v>5</v>
      </c>
      <c r="E360" s="10">
        <v>-4</v>
      </c>
      <c r="F360" s="10" t="s">
        <v>17</v>
      </c>
      <c r="G360" s="10"/>
      <c r="H360" s="10" t="s">
        <v>18</v>
      </c>
      <c r="I360" s="11">
        <v>43768</v>
      </c>
      <c r="J360" s="17">
        <f t="shared" si="38"/>
        <v>1</v>
      </c>
      <c r="K360" s="94">
        <f>IF(OR(F360="FPCO"),((M359+L360)/J360),K359)</f>
        <v>69794.875872327742</v>
      </c>
      <c r="L360" s="94"/>
      <c r="M360" s="95">
        <f>J360*K360</f>
        <v>69794.875872327742</v>
      </c>
    </row>
    <row r="361" spans="1:13" hidden="1" x14ac:dyDescent="0.25">
      <c r="A361" s="9" t="s">
        <v>66</v>
      </c>
      <c r="B361" s="10" t="s">
        <v>67</v>
      </c>
      <c r="C361" s="10" t="s">
        <v>29</v>
      </c>
      <c r="D361" s="10">
        <f t="shared" si="40"/>
        <v>1</v>
      </c>
      <c r="E361" s="10">
        <v>4</v>
      </c>
      <c r="F361" s="10" t="s">
        <v>17</v>
      </c>
      <c r="G361" s="10" t="s">
        <v>18</v>
      </c>
      <c r="H361" s="10"/>
      <c r="I361" s="11">
        <v>43776</v>
      </c>
      <c r="J361" s="17">
        <f t="shared" si="38"/>
        <v>5</v>
      </c>
      <c r="K361" s="94">
        <f>((M360+L361)/J361)</f>
        <v>69692.138174640277</v>
      </c>
      <c r="L361" s="94">
        <f>E361*69666.4537502184</f>
        <v>278665.81500087358</v>
      </c>
      <c r="M361" s="95">
        <f>J361*K361</f>
        <v>348460.69087320135</v>
      </c>
    </row>
    <row r="362" spans="1:13" x14ac:dyDescent="0.25">
      <c r="A362" s="9" t="s">
        <v>66</v>
      </c>
      <c r="B362" s="10" t="s">
        <v>67</v>
      </c>
      <c r="C362" s="10" t="s">
        <v>29</v>
      </c>
      <c r="D362" s="10">
        <f t="shared" si="40"/>
        <v>5</v>
      </c>
      <c r="E362" s="10">
        <v>-4</v>
      </c>
      <c r="F362" s="10" t="s">
        <v>35</v>
      </c>
      <c r="G362" s="10"/>
      <c r="H362" s="10" t="s">
        <v>18</v>
      </c>
      <c r="I362" s="11">
        <v>43776</v>
      </c>
      <c r="J362" s="17">
        <f t="shared" si="38"/>
        <v>1</v>
      </c>
      <c r="K362" s="94">
        <f t="shared" ref="K362:K371" si="43">IF(OR(F362="FPCO"),((M361+L362)/J362),K361)</f>
        <v>69692.138174640277</v>
      </c>
      <c r="L362" s="94"/>
      <c r="M362" s="95">
        <f t="shared" si="42"/>
        <v>69692.138174640277</v>
      </c>
    </row>
    <row r="363" spans="1:13" hidden="1" x14ac:dyDescent="0.25">
      <c r="A363" s="9" t="s">
        <v>66</v>
      </c>
      <c r="B363" s="10" t="s">
        <v>67</v>
      </c>
      <c r="C363" s="10" t="s">
        <v>29</v>
      </c>
      <c r="D363" s="10">
        <f t="shared" si="40"/>
        <v>1</v>
      </c>
      <c r="E363" s="10">
        <v>-1</v>
      </c>
      <c r="F363" s="10" t="s">
        <v>16</v>
      </c>
      <c r="G363" s="10"/>
      <c r="H363" s="10"/>
      <c r="I363" s="11">
        <v>43777</v>
      </c>
      <c r="J363" s="17">
        <f t="shared" si="38"/>
        <v>0</v>
      </c>
      <c r="K363" s="94">
        <f t="shared" si="43"/>
        <v>69692.138174640277</v>
      </c>
      <c r="L363" s="94"/>
      <c r="M363" s="95">
        <f t="shared" si="42"/>
        <v>0</v>
      </c>
    </row>
    <row r="364" spans="1:13" hidden="1" x14ac:dyDescent="0.25">
      <c r="A364" s="9" t="s">
        <v>66</v>
      </c>
      <c r="B364" s="10" t="s">
        <v>67</v>
      </c>
      <c r="C364" s="10" t="s">
        <v>29</v>
      </c>
      <c r="D364" s="10">
        <f t="shared" si="40"/>
        <v>0</v>
      </c>
      <c r="E364" s="10">
        <v>2</v>
      </c>
      <c r="F364" s="10" t="s">
        <v>15</v>
      </c>
      <c r="G364" s="10"/>
      <c r="H364" s="10"/>
      <c r="I364" s="11">
        <v>44041</v>
      </c>
      <c r="J364" s="17">
        <f t="shared" si="38"/>
        <v>2</v>
      </c>
      <c r="K364" s="94">
        <f t="shared" si="43"/>
        <v>66990</v>
      </c>
      <c r="L364" s="94">
        <v>133980</v>
      </c>
      <c r="M364" s="95">
        <f t="shared" si="42"/>
        <v>133980</v>
      </c>
    </row>
    <row r="365" spans="1:13" hidden="1" x14ac:dyDescent="0.25">
      <c r="A365" s="9" t="s">
        <v>66</v>
      </c>
      <c r="B365" s="10" t="s">
        <v>67</v>
      </c>
      <c r="C365" s="10" t="s">
        <v>29</v>
      </c>
      <c r="D365" s="10">
        <f t="shared" si="40"/>
        <v>2</v>
      </c>
      <c r="E365" s="10">
        <v>-2</v>
      </c>
      <c r="F365" s="10" t="s">
        <v>17</v>
      </c>
      <c r="G365" s="10"/>
      <c r="H365" s="10" t="s">
        <v>18</v>
      </c>
      <c r="I365" s="11">
        <v>44042</v>
      </c>
      <c r="J365" s="17">
        <f t="shared" si="38"/>
        <v>0</v>
      </c>
      <c r="K365" s="94">
        <f t="shared" si="43"/>
        <v>66990</v>
      </c>
      <c r="L365" s="94"/>
      <c r="M365" s="95">
        <f>J365*K365</f>
        <v>0</v>
      </c>
    </row>
    <row r="366" spans="1:13" hidden="1" x14ac:dyDescent="0.25">
      <c r="A366" s="9" t="s">
        <v>66</v>
      </c>
      <c r="B366" s="10" t="s">
        <v>67</v>
      </c>
      <c r="C366" s="10" t="s">
        <v>29</v>
      </c>
      <c r="D366" s="10">
        <f t="shared" si="40"/>
        <v>0</v>
      </c>
      <c r="E366" s="10">
        <v>1</v>
      </c>
      <c r="F366" s="10" t="s">
        <v>15</v>
      </c>
      <c r="G366" s="10"/>
      <c r="H366" s="10"/>
      <c r="I366" s="11">
        <v>44061</v>
      </c>
      <c r="J366" s="17">
        <f t="shared" si="38"/>
        <v>1</v>
      </c>
      <c r="K366" s="94">
        <f t="shared" si="43"/>
        <v>82110</v>
      </c>
      <c r="L366" s="94">
        <v>82110</v>
      </c>
      <c r="M366" s="95">
        <f t="shared" si="42"/>
        <v>82110</v>
      </c>
    </row>
    <row r="367" spans="1:13" hidden="1" x14ac:dyDescent="0.25">
      <c r="A367" s="9" t="s">
        <v>66</v>
      </c>
      <c r="B367" s="10" t="s">
        <v>67</v>
      </c>
      <c r="C367" s="10" t="s">
        <v>29</v>
      </c>
      <c r="D367" s="10">
        <f t="shared" si="40"/>
        <v>1</v>
      </c>
      <c r="E367" s="10">
        <v>-1</v>
      </c>
      <c r="F367" s="10" t="s">
        <v>16</v>
      </c>
      <c r="G367" s="10"/>
      <c r="H367" s="10"/>
      <c r="I367" s="11">
        <v>44061</v>
      </c>
      <c r="J367" s="17">
        <f t="shared" si="38"/>
        <v>0</v>
      </c>
      <c r="K367" s="94">
        <f t="shared" si="43"/>
        <v>82110</v>
      </c>
      <c r="L367" s="94"/>
      <c r="M367" s="95">
        <f t="shared" si="42"/>
        <v>0</v>
      </c>
    </row>
    <row r="368" spans="1:13" hidden="1" x14ac:dyDescent="0.25">
      <c r="A368" s="9" t="s">
        <v>66</v>
      </c>
      <c r="B368" s="10" t="s">
        <v>67</v>
      </c>
      <c r="C368" s="10" t="s">
        <v>29</v>
      </c>
      <c r="D368" s="10">
        <f t="shared" si="40"/>
        <v>0</v>
      </c>
      <c r="E368" s="10">
        <v>3</v>
      </c>
      <c r="F368" s="10" t="s">
        <v>15</v>
      </c>
      <c r="G368" s="10"/>
      <c r="H368" s="10"/>
      <c r="I368" s="11">
        <v>44089</v>
      </c>
      <c r="J368" s="17">
        <f t="shared" si="38"/>
        <v>3</v>
      </c>
      <c r="K368" s="94">
        <f t="shared" si="43"/>
        <v>70000</v>
      </c>
      <c r="L368" s="94">
        <v>210000</v>
      </c>
      <c r="M368" s="95">
        <f t="shared" si="42"/>
        <v>210000</v>
      </c>
    </row>
    <row r="369" spans="1:13" hidden="1" x14ac:dyDescent="0.25">
      <c r="A369" s="9" t="s">
        <v>66</v>
      </c>
      <c r="B369" s="10" t="s">
        <v>67</v>
      </c>
      <c r="C369" s="10" t="s">
        <v>29</v>
      </c>
      <c r="D369" s="10">
        <f t="shared" si="40"/>
        <v>3</v>
      </c>
      <c r="E369" s="10">
        <v>-3</v>
      </c>
      <c r="F369" s="10" t="s">
        <v>16</v>
      </c>
      <c r="G369" s="10"/>
      <c r="H369" s="10"/>
      <c r="I369" s="11">
        <v>44090</v>
      </c>
      <c r="J369" s="17">
        <f t="shared" si="38"/>
        <v>0</v>
      </c>
      <c r="K369" s="94">
        <f t="shared" si="43"/>
        <v>70000</v>
      </c>
      <c r="L369" s="94"/>
      <c r="M369" s="95">
        <f t="shared" si="42"/>
        <v>0</v>
      </c>
    </row>
    <row r="370" spans="1:13" hidden="1" x14ac:dyDescent="0.25">
      <c r="A370" s="9" t="s">
        <v>66</v>
      </c>
      <c r="B370" s="10" t="s">
        <v>67</v>
      </c>
      <c r="C370" s="10" t="s">
        <v>29</v>
      </c>
      <c r="D370" s="10">
        <f t="shared" si="40"/>
        <v>0</v>
      </c>
      <c r="E370" s="10">
        <v>2</v>
      </c>
      <c r="F370" s="10" t="s">
        <v>15</v>
      </c>
      <c r="G370" s="10"/>
      <c r="H370" s="10"/>
      <c r="I370" s="11">
        <v>44126</v>
      </c>
      <c r="J370" s="17">
        <f t="shared" si="38"/>
        <v>2</v>
      </c>
      <c r="K370" s="94">
        <f t="shared" si="43"/>
        <v>82110</v>
      </c>
      <c r="L370" s="94">
        <v>164220</v>
      </c>
      <c r="M370" s="95">
        <f t="shared" si="42"/>
        <v>164220</v>
      </c>
    </row>
    <row r="371" spans="1:13" hidden="1" x14ac:dyDescent="0.25">
      <c r="A371" s="44" t="s">
        <v>66</v>
      </c>
      <c r="B371" s="36" t="s">
        <v>67</v>
      </c>
      <c r="C371" s="36" t="s">
        <v>29</v>
      </c>
      <c r="D371" s="36">
        <f t="shared" si="40"/>
        <v>2</v>
      </c>
      <c r="E371" s="36">
        <v>-2</v>
      </c>
      <c r="F371" s="36" t="s">
        <v>17</v>
      </c>
      <c r="G371" s="36"/>
      <c r="H371" s="36"/>
      <c r="I371" s="37">
        <v>44126</v>
      </c>
      <c r="J371" s="41">
        <f t="shared" si="38"/>
        <v>0</v>
      </c>
      <c r="K371" s="94">
        <f t="shared" si="43"/>
        <v>82110</v>
      </c>
      <c r="L371" s="94"/>
      <c r="M371" s="95">
        <f>J371*K371</f>
        <v>0</v>
      </c>
    </row>
    <row r="372" spans="1:13" hidden="1" x14ac:dyDescent="0.25">
      <c r="A372" s="27" t="s">
        <v>68</v>
      </c>
      <c r="B372" s="28" t="s">
        <v>69</v>
      </c>
      <c r="C372" s="28" t="s">
        <v>29</v>
      </c>
      <c r="D372" s="28">
        <v>1</v>
      </c>
      <c r="E372" s="28"/>
      <c r="F372" s="28" t="s">
        <v>14</v>
      </c>
      <c r="G372" s="28"/>
      <c r="H372" s="28"/>
      <c r="I372" s="29">
        <v>43100</v>
      </c>
      <c r="J372" s="2">
        <f t="shared" si="38"/>
        <v>1</v>
      </c>
      <c r="K372" s="92">
        <f>M372/J372</f>
        <v>2905</v>
      </c>
      <c r="L372" s="92"/>
      <c r="M372" s="101">
        <v>2905</v>
      </c>
    </row>
    <row r="373" spans="1:13" hidden="1" x14ac:dyDescent="0.25">
      <c r="A373" s="9" t="s">
        <v>68</v>
      </c>
      <c r="B373" s="10" t="s">
        <v>69</v>
      </c>
      <c r="C373" s="10" t="s">
        <v>29</v>
      </c>
      <c r="D373" s="10">
        <f t="shared" ref="D373:D380" si="44">J372</f>
        <v>1</v>
      </c>
      <c r="E373" s="10">
        <v>-1</v>
      </c>
      <c r="F373" s="10" t="s">
        <v>16</v>
      </c>
      <c r="G373" s="10"/>
      <c r="H373" s="10"/>
      <c r="I373" s="11">
        <v>43154</v>
      </c>
      <c r="J373" s="17">
        <f t="shared" si="38"/>
        <v>0</v>
      </c>
      <c r="K373" s="94">
        <f>IF(OR(F373="FPCO"),((M372+L373)/J373),K372)</f>
        <v>2905</v>
      </c>
      <c r="L373" s="94"/>
      <c r="M373" s="95">
        <f>J373*K373</f>
        <v>0</v>
      </c>
    </row>
    <row r="374" spans="1:13" hidden="1" x14ac:dyDescent="0.25">
      <c r="A374" s="9" t="s">
        <v>68</v>
      </c>
      <c r="B374" s="10" t="s">
        <v>69</v>
      </c>
      <c r="C374" s="10" t="s">
        <v>29</v>
      </c>
      <c r="D374" s="10">
        <f t="shared" si="44"/>
        <v>0</v>
      </c>
      <c r="E374" s="10">
        <v>3</v>
      </c>
      <c r="F374" s="10" t="s">
        <v>15</v>
      </c>
      <c r="G374" s="10"/>
      <c r="H374" s="10"/>
      <c r="I374" s="11">
        <v>43185</v>
      </c>
      <c r="J374" s="17">
        <f t="shared" si="38"/>
        <v>3</v>
      </c>
      <c r="K374" s="94">
        <f t="shared" ref="K374:K380" si="45">IF(OR(F374="FPCO"),((M373+L374)/J374),K373)</f>
        <v>2559</v>
      </c>
      <c r="L374" s="94">
        <v>7677</v>
      </c>
      <c r="M374" s="95">
        <f t="shared" ref="M374:M380" si="46">J374*K374</f>
        <v>7677</v>
      </c>
    </row>
    <row r="375" spans="1:13" hidden="1" x14ac:dyDescent="0.25">
      <c r="A375" s="9" t="s">
        <v>68</v>
      </c>
      <c r="B375" s="10" t="s">
        <v>69</v>
      </c>
      <c r="C375" s="10" t="s">
        <v>29</v>
      </c>
      <c r="D375" s="10">
        <f t="shared" si="44"/>
        <v>3</v>
      </c>
      <c r="E375" s="10">
        <v>-1</v>
      </c>
      <c r="F375" s="10" t="s">
        <v>16</v>
      </c>
      <c r="G375" s="10"/>
      <c r="H375" s="10"/>
      <c r="I375" s="11">
        <v>43199</v>
      </c>
      <c r="J375" s="17">
        <f t="shared" si="38"/>
        <v>2</v>
      </c>
      <c r="K375" s="94">
        <f t="shared" si="45"/>
        <v>2559</v>
      </c>
      <c r="L375" s="94"/>
      <c r="M375" s="95">
        <f t="shared" si="46"/>
        <v>5118</v>
      </c>
    </row>
    <row r="376" spans="1:13" hidden="1" x14ac:dyDescent="0.25">
      <c r="A376" s="9" t="s">
        <v>68</v>
      </c>
      <c r="B376" s="10" t="s">
        <v>69</v>
      </c>
      <c r="C376" s="10" t="s">
        <v>29</v>
      </c>
      <c r="D376" s="10">
        <f t="shared" si="44"/>
        <v>2</v>
      </c>
      <c r="E376" s="10">
        <v>80</v>
      </c>
      <c r="F376" s="10" t="s">
        <v>15</v>
      </c>
      <c r="G376" s="10"/>
      <c r="H376" s="10"/>
      <c r="I376" s="11">
        <v>43293</v>
      </c>
      <c r="J376" s="17">
        <f t="shared" si="38"/>
        <v>82</v>
      </c>
      <c r="K376" s="94">
        <f t="shared" si="45"/>
        <v>3313.1463414634145</v>
      </c>
      <c r="L376" s="94">
        <v>266560</v>
      </c>
      <c r="M376" s="95">
        <f t="shared" si="46"/>
        <v>271678</v>
      </c>
    </row>
    <row r="377" spans="1:13" hidden="1" x14ac:dyDescent="0.25">
      <c r="A377" s="9" t="s">
        <v>68</v>
      </c>
      <c r="B377" s="10" t="s">
        <v>69</v>
      </c>
      <c r="C377" s="10" t="s">
        <v>29</v>
      </c>
      <c r="D377" s="10">
        <f t="shared" si="44"/>
        <v>82</v>
      </c>
      <c r="E377" s="10">
        <v>-80</v>
      </c>
      <c r="F377" s="10" t="s">
        <v>16</v>
      </c>
      <c r="G377" s="10"/>
      <c r="H377" s="10"/>
      <c r="I377" s="11">
        <v>43293</v>
      </c>
      <c r="J377" s="17">
        <f t="shared" si="38"/>
        <v>2</v>
      </c>
      <c r="K377" s="94">
        <f t="shared" si="45"/>
        <v>3313.1463414634145</v>
      </c>
      <c r="L377" s="94"/>
      <c r="M377" s="95">
        <f t="shared" si="46"/>
        <v>6626.292682926829</v>
      </c>
    </row>
    <row r="378" spans="1:13" hidden="1" x14ac:dyDescent="0.25">
      <c r="A378" s="9" t="s">
        <v>68</v>
      </c>
      <c r="B378" s="10" t="s">
        <v>69</v>
      </c>
      <c r="C378" s="10" t="s">
        <v>29</v>
      </c>
      <c r="D378" s="10">
        <f t="shared" si="44"/>
        <v>2</v>
      </c>
      <c r="E378" s="10">
        <v>1</v>
      </c>
      <c r="F378" s="10" t="s">
        <v>15</v>
      </c>
      <c r="G378" s="10"/>
      <c r="H378" s="10"/>
      <c r="I378" s="11">
        <v>43300</v>
      </c>
      <c r="J378" s="17">
        <f t="shared" si="38"/>
        <v>3</v>
      </c>
      <c r="K378" s="94">
        <f t="shared" si="45"/>
        <v>3795.4308943089432</v>
      </c>
      <c r="L378" s="94">
        <v>4760</v>
      </c>
      <c r="M378" s="95">
        <f t="shared" si="46"/>
        <v>11386.292682926829</v>
      </c>
    </row>
    <row r="379" spans="1:13" hidden="1" x14ac:dyDescent="0.25">
      <c r="A379" s="9" t="s">
        <v>68</v>
      </c>
      <c r="B379" s="10" t="s">
        <v>69</v>
      </c>
      <c r="C379" s="10" t="s">
        <v>29</v>
      </c>
      <c r="D379" s="10">
        <f t="shared" si="44"/>
        <v>3</v>
      </c>
      <c r="E379" s="10">
        <v>-1</v>
      </c>
      <c r="F379" s="10" t="s">
        <v>16</v>
      </c>
      <c r="G379" s="10"/>
      <c r="H379" s="10"/>
      <c r="I379" s="11">
        <v>43300</v>
      </c>
      <c r="J379" s="17">
        <f t="shared" si="38"/>
        <v>2</v>
      </c>
      <c r="K379" s="94">
        <f t="shared" si="45"/>
        <v>3795.4308943089432</v>
      </c>
      <c r="L379" s="94"/>
      <c r="M379" s="95">
        <f t="shared" si="46"/>
        <v>7590.8617886178863</v>
      </c>
    </row>
    <row r="380" spans="1:13" hidden="1" x14ac:dyDescent="0.25">
      <c r="A380" s="44" t="s">
        <v>68</v>
      </c>
      <c r="B380" s="36" t="s">
        <v>69</v>
      </c>
      <c r="C380" s="36" t="s">
        <v>29</v>
      </c>
      <c r="D380" s="36">
        <f t="shared" si="44"/>
        <v>2</v>
      </c>
      <c r="E380" s="36">
        <v>-2</v>
      </c>
      <c r="F380" s="36" t="s">
        <v>16</v>
      </c>
      <c r="G380" s="36"/>
      <c r="H380" s="36"/>
      <c r="I380" s="37">
        <v>43441</v>
      </c>
      <c r="J380" s="41">
        <f t="shared" ref="J380:J442" si="47">D380+E380</f>
        <v>0</v>
      </c>
      <c r="K380" s="94">
        <f t="shared" si="45"/>
        <v>3795.4308943089432</v>
      </c>
      <c r="L380" s="94"/>
      <c r="M380" s="95">
        <f t="shared" si="46"/>
        <v>0</v>
      </c>
    </row>
    <row r="381" spans="1:13" hidden="1" x14ac:dyDescent="0.25">
      <c r="A381" s="53" t="s">
        <v>70</v>
      </c>
      <c r="B381" s="28" t="s">
        <v>71</v>
      </c>
      <c r="C381" s="28" t="s">
        <v>29</v>
      </c>
      <c r="D381" s="28">
        <v>16</v>
      </c>
      <c r="E381" s="28"/>
      <c r="F381" s="28" t="s">
        <v>14</v>
      </c>
      <c r="G381" s="28"/>
      <c r="H381" s="28"/>
      <c r="I381" s="29">
        <v>43100</v>
      </c>
      <c r="J381" s="2">
        <f t="shared" si="47"/>
        <v>16</v>
      </c>
      <c r="K381" s="92">
        <f>M381/J381</f>
        <v>2060.25</v>
      </c>
      <c r="L381" s="92"/>
      <c r="M381" s="101">
        <v>32964</v>
      </c>
    </row>
    <row r="382" spans="1:13" hidden="1" x14ac:dyDescent="0.25">
      <c r="A382" s="9" t="s">
        <v>70</v>
      </c>
      <c r="B382" s="10" t="s">
        <v>71</v>
      </c>
      <c r="C382" s="10" t="s">
        <v>29</v>
      </c>
      <c r="D382" s="10">
        <f t="shared" ref="D382:D412" si="48">J381</f>
        <v>16</v>
      </c>
      <c r="E382" s="10">
        <v>-10</v>
      </c>
      <c r="F382" s="10" t="s">
        <v>16</v>
      </c>
      <c r="G382" s="10"/>
      <c r="H382" s="10"/>
      <c r="I382" s="11">
        <v>43207</v>
      </c>
      <c r="J382" s="17">
        <f t="shared" si="47"/>
        <v>6</v>
      </c>
      <c r="K382" s="94">
        <f t="shared" ref="K382:K396" si="49">IF(OR(F382="FPCO"),((M381+L382)/J382),K381)</f>
        <v>2060.25</v>
      </c>
      <c r="L382" s="94"/>
      <c r="M382" s="95">
        <f>J382*K382</f>
        <v>12361.5</v>
      </c>
    </row>
    <row r="383" spans="1:13" hidden="1" x14ac:dyDescent="0.25">
      <c r="A383" s="9" t="s">
        <v>70</v>
      </c>
      <c r="B383" s="10" t="s">
        <v>71</v>
      </c>
      <c r="C383" s="10" t="s">
        <v>29</v>
      </c>
      <c r="D383" s="10">
        <f t="shared" si="48"/>
        <v>6</v>
      </c>
      <c r="E383" s="10">
        <v>-3</v>
      </c>
      <c r="F383" s="10" t="s">
        <v>16</v>
      </c>
      <c r="G383" s="10"/>
      <c r="H383" s="10"/>
      <c r="I383" s="11">
        <v>43248</v>
      </c>
      <c r="J383" s="17">
        <f t="shared" si="47"/>
        <v>3</v>
      </c>
      <c r="K383" s="94">
        <f t="shared" si="49"/>
        <v>2060.25</v>
      </c>
      <c r="L383" s="94"/>
      <c r="M383" s="95">
        <f t="shared" ref="M383:M401" si="50">J383*K383</f>
        <v>6180.75</v>
      </c>
    </row>
    <row r="384" spans="1:13" hidden="1" x14ac:dyDescent="0.25">
      <c r="A384" s="9" t="s">
        <v>70</v>
      </c>
      <c r="B384" s="10" t="s">
        <v>71</v>
      </c>
      <c r="C384" s="10" t="s">
        <v>29</v>
      </c>
      <c r="D384" s="10">
        <f t="shared" si="48"/>
        <v>3</v>
      </c>
      <c r="E384" s="10">
        <v>-3</v>
      </c>
      <c r="F384" s="10" t="s">
        <v>16</v>
      </c>
      <c r="G384" s="10"/>
      <c r="H384" s="10"/>
      <c r="I384" s="11">
        <v>43248</v>
      </c>
      <c r="J384" s="17">
        <f t="shared" si="47"/>
        <v>0</v>
      </c>
      <c r="K384" s="94">
        <f t="shared" si="49"/>
        <v>2060.25</v>
      </c>
      <c r="L384" s="94"/>
      <c r="M384" s="95">
        <f t="shared" si="50"/>
        <v>0</v>
      </c>
    </row>
    <row r="385" spans="1:13" hidden="1" x14ac:dyDescent="0.25">
      <c r="A385" s="9" t="s">
        <v>70</v>
      </c>
      <c r="B385" s="10" t="s">
        <v>71</v>
      </c>
      <c r="C385" s="10" t="s">
        <v>29</v>
      </c>
      <c r="D385" s="10">
        <f t="shared" si="48"/>
        <v>0</v>
      </c>
      <c r="E385" s="10">
        <v>12</v>
      </c>
      <c r="F385" s="10" t="s">
        <v>15</v>
      </c>
      <c r="G385" s="10"/>
      <c r="H385" s="10"/>
      <c r="I385" s="11">
        <v>43306</v>
      </c>
      <c r="J385" s="17">
        <f t="shared" si="47"/>
        <v>12</v>
      </c>
      <c r="K385" s="94">
        <f t="shared" si="49"/>
        <v>2250</v>
      </c>
      <c r="L385" s="94">
        <v>27000</v>
      </c>
      <c r="M385" s="95">
        <f t="shared" si="50"/>
        <v>27000</v>
      </c>
    </row>
    <row r="386" spans="1:13" hidden="1" x14ac:dyDescent="0.25">
      <c r="A386" s="9" t="s">
        <v>70</v>
      </c>
      <c r="B386" s="10" t="s">
        <v>71</v>
      </c>
      <c r="C386" s="10" t="s">
        <v>29</v>
      </c>
      <c r="D386" s="10">
        <f t="shared" si="48"/>
        <v>12</v>
      </c>
      <c r="E386" s="10">
        <v>-2</v>
      </c>
      <c r="F386" s="10" t="s">
        <v>16</v>
      </c>
      <c r="G386" s="10"/>
      <c r="H386" s="10"/>
      <c r="I386" s="11">
        <v>43306</v>
      </c>
      <c r="J386" s="17">
        <f t="shared" si="47"/>
        <v>10</v>
      </c>
      <c r="K386" s="94">
        <f t="shared" si="49"/>
        <v>2250</v>
      </c>
      <c r="L386" s="94"/>
      <c r="M386" s="95">
        <f t="shared" si="50"/>
        <v>22500</v>
      </c>
    </row>
    <row r="387" spans="1:13" hidden="1" x14ac:dyDescent="0.25">
      <c r="A387" s="9" t="s">
        <v>70</v>
      </c>
      <c r="B387" s="10" t="s">
        <v>71</v>
      </c>
      <c r="C387" s="10" t="s">
        <v>29</v>
      </c>
      <c r="D387" s="10">
        <f t="shared" si="48"/>
        <v>10</v>
      </c>
      <c r="E387" s="10">
        <v>-10</v>
      </c>
      <c r="F387" s="10" t="s">
        <v>16</v>
      </c>
      <c r="G387" s="10"/>
      <c r="H387" s="10"/>
      <c r="I387" s="11">
        <v>43307</v>
      </c>
      <c r="J387" s="17">
        <f t="shared" si="47"/>
        <v>0</v>
      </c>
      <c r="K387" s="94">
        <f t="shared" si="49"/>
        <v>2250</v>
      </c>
      <c r="L387" s="94"/>
      <c r="M387" s="95">
        <f t="shared" si="50"/>
        <v>0</v>
      </c>
    </row>
    <row r="388" spans="1:13" hidden="1" x14ac:dyDescent="0.25">
      <c r="A388" s="9" t="s">
        <v>70</v>
      </c>
      <c r="B388" s="10" t="s">
        <v>71</v>
      </c>
      <c r="C388" s="10" t="s">
        <v>29</v>
      </c>
      <c r="D388" s="10">
        <f t="shared" si="48"/>
        <v>0</v>
      </c>
      <c r="E388" s="10">
        <v>60</v>
      </c>
      <c r="F388" s="10" t="s">
        <v>15</v>
      </c>
      <c r="G388" s="10"/>
      <c r="H388" s="10"/>
      <c r="I388" s="11">
        <v>43343</v>
      </c>
      <c r="J388" s="17">
        <f t="shared" si="47"/>
        <v>60</v>
      </c>
      <c r="K388" s="94">
        <f t="shared" si="49"/>
        <v>1396.6666666666667</v>
      </c>
      <c r="L388" s="94">
        <v>83800</v>
      </c>
      <c r="M388" s="95">
        <f t="shared" si="50"/>
        <v>83800</v>
      </c>
    </row>
    <row r="389" spans="1:13" hidden="1" x14ac:dyDescent="0.25">
      <c r="A389" s="9" t="s">
        <v>70</v>
      </c>
      <c r="B389" s="10" t="s">
        <v>71</v>
      </c>
      <c r="C389" s="10" t="s">
        <v>29</v>
      </c>
      <c r="D389" s="10">
        <f t="shared" si="48"/>
        <v>60</v>
      </c>
      <c r="E389" s="10">
        <v>-59</v>
      </c>
      <c r="F389" s="10" t="s">
        <v>16</v>
      </c>
      <c r="G389" s="10"/>
      <c r="H389" s="10"/>
      <c r="I389" s="11">
        <v>43347</v>
      </c>
      <c r="J389" s="17">
        <f t="shared" si="47"/>
        <v>1</v>
      </c>
      <c r="K389" s="94">
        <f t="shared" si="49"/>
        <v>1396.6666666666667</v>
      </c>
      <c r="L389" s="94"/>
      <c r="M389" s="95">
        <f t="shared" si="50"/>
        <v>1396.6666666666667</v>
      </c>
    </row>
    <row r="390" spans="1:13" ht="30" hidden="1" x14ac:dyDescent="0.25">
      <c r="A390" s="9" t="s">
        <v>70</v>
      </c>
      <c r="B390" s="10" t="s">
        <v>71</v>
      </c>
      <c r="C390" s="10" t="s">
        <v>29</v>
      </c>
      <c r="D390" s="10">
        <f t="shared" si="48"/>
        <v>1</v>
      </c>
      <c r="E390" s="10">
        <v>-1</v>
      </c>
      <c r="F390" s="10" t="s">
        <v>17</v>
      </c>
      <c r="G390" s="10"/>
      <c r="H390" s="10" t="s">
        <v>72</v>
      </c>
      <c r="I390" s="11">
        <v>43462</v>
      </c>
      <c r="J390" s="17">
        <f t="shared" si="47"/>
        <v>0</v>
      </c>
      <c r="K390" s="94">
        <f t="shared" si="49"/>
        <v>1396.6666666666667</v>
      </c>
      <c r="L390" s="94"/>
      <c r="M390" s="95">
        <f>J390*K390</f>
        <v>0</v>
      </c>
    </row>
    <row r="391" spans="1:13" hidden="1" x14ac:dyDescent="0.25">
      <c r="A391" s="9" t="s">
        <v>70</v>
      </c>
      <c r="B391" s="10" t="s">
        <v>71</v>
      </c>
      <c r="C391" s="10" t="s">
        <v>29</v>
      </c>
      <c r="D391" s="10">
        <f t="shared" si="48"/>
        <v>0</v>
      </c>
      <c r="E391" s="10">
        <v>60</v>
      </c>
      <c r="F391" s="10" t="s">
        <v>15</v>
      </c>
      <c r="G391" s="10"/>
      <c r="H391" s="10"/>
      <c r="I391" s="11">
        <v>43509</v>
      </c>
      <c r="J391" s="17">
        <f t="shared" si="47"/>
        <v>60</v>
      </c>
      <c r="K391" s="94">
        <f t="shared" si="49"/>
        <v>2500</v>
      </c>
      <c r="L391" s="94">
        <v>150000</v>
      </c>
      <c r="M391" s="95">
        <f t="shared" si="50"/>
        <v>150000</v>
      </c>
    </row>
    <row r="392" spans="1:13" hidden="1" x14ac:dyDescent="0.25">
      <c r="A392" s="9" t="s">
        <v>70</v>
      </c>
      <c r="B392" s="10" t="s">
        <v>71</v>
      </c>
      <c r="C392" s="10" t="s">
        <v>29</v>
      </c>
      <c r="D392" s="10">
        <f t="shared" si="48"/>
        <v>60</v>
      </c>
      <c r="E392" s="10">
        <v>-60</v>
      </c>
      <c r="F392" s="10" t="s">
        <v>17</v>
      </c>
      <c r="G392" s="10"/>
      <c r="H392" s="10" t="s">
        <v>18</v>
      </c>
      <c r="I392" s="11">
        <v>43510</v>
      </c>
      <c r="J392" s="17">
        <f t="shared" si="47"/>
        <v>0</v>
      </c>
      <c r="K392" s="94">
        <f t="shared" si="49"/>
        <v>2500</v>
      </c>
      <c r="L392" s="94"/>
      <c r="M392" s="95">
        <f>J392*K392</f>
        <v>0</v>
      </c>
    </row>
    <row r="393" spans="1:13" hidden="1" x14ac:dyDescent="0.25">
      <c r="A393" s="9" t="s">
        <v>70</v>
      </c>
      <c r="B393" s="10" t="s">
        <v>71</v>
      </c>
      <c r="C393" s="10" t="s">
        <v>29</v>
      </c>
      <c r="D393" s="10">
        <f t="shared" si="48"/>
        <v>0</v>
      </c>
      <c r="E393" s="10">
        <v>16</v>
      </c>
      <c r="F393" s="10" t="s">
        <v>15</v>
      </c>
      <c r="G393" s="10"/>
      <c r="H393" s="10"/>
      <c r="I393" s="11">
        <v>43643</v>
      </c>
      <c r="J393" s="17">
        <f t="shared" si="47"/>
        <v>16</v>
      </c>
      <c r="K393" s="94">
        <f t="shared" si="49"/>
        <v>700</v>
      </c>
      <c r="L393" s="94">
        <v>11200</v>
      </c>
      <c r="M393" s="95">
        <f t="shared" si="50"/>
        <v>11200</v>
      </c>
    </row>
    <row r="394" spans="1:13" hidden="1" x14ac:dyDescent="0.25">
      <c r="A394" s="9" t="s">
        <v>70</v>
      </c>
      <c r="B394" s="10" t="s">
        <v>71</v>
      </c>
      <c r="C394" s="10" t="s">
        <v>29</v>
      </c>
      <c r="D394" s="10">
        <f t="shared" si="48"/>
        <v>16</v>
      </c>
      <c r="E394" s="10">
        <v>-16</v>
      </c>
      <c r="F394" s="10" t="s">
        <v>16</v>
      </c>
      <c r="G394" s="10"/>
      <c r="H394" s="10"/>
      <c r="I394" s="11">
        <v>43644</v>
      </c>
      <c r="J394" s="17">
        <f t="shared" si="47"/>
        <v>0</v>
      </c>
      <c r="K394" s="94">
        <f t="shared" si="49"/>
        <v>700</v>
      </c>
      <c r="L394" s="94"/>
      <c r="M394" s="95">
        <f t="shared" si="50"/>
        <v>0</v>
      </c>
    </row>
    <row r="395" spans="1:13" hidden="1" x14ac:dyDescent="0.25">
      <c r="A395" s="9" t="s">
        <v>70</v>
      </c>
      <c r="B395" s="10" t="s">
        <v>71</v>
      </c>
      <c r="C395" s="10" t="s">
        <v>29</v>
      </c>
      <c r="D395" s="10">
        <f t="shared" si="48"/>
        <v>0</v>
      </c>
      <c r="E395" s="10">
        <v>10</v>
      </c>
      <c r="F395" s="10" t="s">
        <v>15</v>
      </c>
      <c r="G395" s="10"/>
      <c r="H395" s="10"/>
      <c r="I395" s="11">
        <v>43698</v>
      </c>
      <c r="J395" s="17">
        <f t="shared" si="47"/>
        <v>10</v>
      </c>
      <c r="K395" s="94">
        <f t="shared" si="49"/>
        <v>1190</v>
      </c>
      <c r="L395" s="94">
        <v>11900</v>
      </c>
      <c r="M395" s="95">
        <f t="shared" si="50"/>
        <v>11900</v>
      </c>
    </row>
    <row r="396" spans="1:13" hidden="1" x14ac:dyDescent="0.25">
      <c r="A396" s="9" t="s">
        <v>70</v>
      </c>
      <c r="B396" s="10" t="s">
        <v>71</v>
      </c>
      <c r="C396" s="10" t="s">
        <v>29</v>
      </c>
      <c r="D396" s="10">
        <f t="shared" si="48"/>
        <v>10</v>
      </c>
      <c r="E396" s="10">
        <v>-10</v>
      </c>
      <c r="F396" s="10" t="s">
        <v>17</v>
      </c>
      <c r="G396" s="10"/>
      <c r="H396" s="10" t="s">
        <v>18</v>
      </c>
      <c r="I396" s="11">
        <v>43698</v>
      </c>
      <c r="J396" s="17">
        <f t="shared" si="47"/>
        <v>0</v>
      </c>
      <c r="K396" s="94">
        <f t="shared" si="49"/>
        <v>1190</v>
      </c>
      <c r="L396" s="94"/>
      <c r="M396" s="95">
        <f>J396*K396</f>
        <v>0</v>
      </c>
    </row>
    <row r="397" spans="1:13" hidden="1" x14ac:dyDescent="0.25">
      <c r="A397" s="9" t="s">
        <v>70</v>
      </c>
      <c r="B397" s="10" t="s">
        <v>71</v>
      </c>
      <c r="C397" s="10" t="s">
        <v>29</v>
      </c>
      <c r="D397" s="10">
        <f t="shared" si="48"/>
        <v>0</v>
      </c>
      <c r="E397" s="10">
        <v>1</v>
      </c>
      <c r="F397" s="10" t="s">
        <v>17</v>
      </c>
      <c r="G397" s="10" t="s">
        <v>18</v>
      </c>
      <c r="H397" s="10"/>
      <c r="I397" s="11">
        <v>43698</v>
      </c>
      <c r="J397" s="17">
        <f t="shared" si="47"/>
        <v>1</v>
      </c>
      <c r="K397" s="94">
        <f>((M396+L397)/J397)</f>
        <v>2312.8571428571399</v>
      </c>
      <c r="L397" s="94">
        <f>E397*2312.85714285714</f>
        <v>2312.8571428571399</v>
      </c>
      <c r="M397" s="95">
        <f>J397*K397</f>
        <v>2312.8571428571399</v>
      </c>
    </row>
    <row r="398" spans="1:13" hidden="1" x14ac:dyDescent="0.25">
      <c r="A398" s="9" t="s">
        <v>70</v>
      </c>
      <c r="B398" s="10" t="s">
        <v>71</v>
      </c>
      <c r="C398" s="10" t="s">
        <v>29</v>
      </c>
      <c r="D398" s="10">
        <f t="shared" si="48"/>
        <v>1</v>
      </c>
      <c r="E398" s="10">
        <v>-1</v>
      </c>
      <c r="F398" s="10" t="s">
        <v>17</v>
      </c>
      <c r="G398" s="10"/>
      <c r="H398" s="10" t="s">
        <v>18</v>
      </c>
      <c r="I398" s="11">
        <v>43707</v>
      </c>
      <c r="J398" s="17">
        <f t="shared" si="47"/>
        <v>0</v>
      </c>
      <c r="K398" s="94">
        <f>IF(OR(F398="FPCO"),((M397+L398)/J398),K397)</f>
        <v>2312.8571428571399</v>
      </c>
      <c r="L398" s="94"/>
      <c r="M398" s="95">
        <f>J398*K398</f>
        <v>0</v>
      </c>
    </row>
    <row r="399" spans="1:13" hidden="1" x14ac:dyDescent="0.25">
      <c r="A399" s="9" t="s">
        <v>70</v>
      </c>
      <c r="B399" s="10" t="s">
        <v>71</v>
      </c>
      <c r="C399" s="10" t="s">
        <v>29</v>
      </c>
      <c r="D399" s="10">
        <f t="shared" si="48"/>
        <v>0</v>
      </c>
      <c r="E399" s="10">
        <v>10</v>
      </c>
      <c r="F399" s="10" t="s">
        <v>15</v>
      </c>
      <c r="G399" s="10"/>
      <c r="H399" s="10"/>
      <c r="I399" s="11">
        <v>43717</v>
      </c>
      <c r="J399" s="17">
        <f t="shared" si="47"/>
        <v>10</v>
      </c>
      <c r="K399" s="94">
        <f>IF(OR(F399="FPCO"),((M398+L399)/J399),K398)</f>
        <v>890</v>
      </c>
      <c r="L399" s="94">
        <v>8900</v>
      </c>
      <c r="M399" s="95">
        <f t="shared" si="50"/>
        <v>8900</v>
      </c>
    </row>
    <row r="400" spans="1:13" hidden="1" x14ac:dyDescent="0.25">
      <c r="A400" s="9" t="s">
        <v>70</v>
      </c>
      <c r="B400" s="10" t="s">
        <v>71</v>
      </c>
      <c r="C400" s="10" t="s">
        <v>29</v>
      </c>
      <c r="D400" s="10">
        <f t="shared" si="48"/>
        <v>10</v>
      </c>
      <c r="E400" s="10">
        <v>-10</v>
      </c>
      <c r="F400" s="10" t="s">
        <v>16</v>
      </c>
      <c r="G400" s="10"/>
      <c r="H400" s="10"/>
      <c r="I400" s="11">
        <v>43717</v>
      </c>
      <c r="J400" s="17">
        <f t="shared" si="47"/>
        <v>0</v>
      </c>
      <c r="K400" s="94">
        <f>IF(OR(F400="FPCO"),((M399+L400)/J400),K399)</f>
        <v>890</v>
      </c>
      <c r="L400" s="94"/>
      <c r="M400" s="95">
        <f t="shared" si="50"/>
        <v>0</v>
      </c>
    </row>
    <row r="401" spans="1:13" hidden="1" x14ac:dyDescent="0.25">
      <c r="A401" s="9" t="s">
        <v>70</v>
      </c>
      <c r="B401" s="10" t="s">
        <v>71</v>
      </c>
      <c r="C401" s="10" t="s">
        <v>29</v>
      </c>
      <c r="D401" s="10">
        <f t="shared" si="48"/>
        <v>0</v>
      </c>
      <c r="E401" s="10">
        <v>40</v>
      </c>
      <c r="F401" s="10" t="s">
        <v>15</v>
      </c>
      <c r="G401" s="10"/>
      <c r="H401" s="10"/>
      <c r="I401" s="11">
        <v>44069</v>
      </c>
      <c r="J401" s="17">
        <f t="shared" si="47"/>
        <v>40</v>
      </c>
      <c r="K401" s="94">
        <f>IF(OR(F401="FPCO"),((M400+L401)/J401),K400)</f>
        <v>605</v>
      </c>
      <c r="L401" s="94">
        <v>24200</v>
      </c>
      <c r="M401" s="95">
        <f t="shared" si="50"/>
        <v>24200</v>
      </c>
    </row>
    <row r="402" spans="1:13" hidden="1" x14ac:dyDescent="0.25">
      <c r="A402" s="44" t="s">
        <v>70</v>
      </c>
      <c r="B402" s="36" t="s">
        <v>71</v>
      </c>
      <c r="C402" s="36" t="s">
        <v>29</v>
      </c>
      <c r="D402" s="36">
        <f t="shared" si="48"/>
        <v>40</v>
      </c>
      <c r="E402" s="36">
        <v>-40</v>
      </c>
      <c r="F402" s="36" t="s">
        <v>17</v>
      </c>
      <c r="G402" s="36"/>
      <c r="H402" s="36" t="s">
        <v>18</v>
      </c>
      <c r="I402" s="37">
        <v>44070</v>
      </c>
      <c r="J402" s="41">
        <f t="shared" si="47"/>
        <v>0</v>
      </c>
      <c r="K402" s="94">
        <f>IF(OR(F402="FPCO"),((M401+L402)/J402),K401)</f>
        <v>605</v>
      </c>
      <c r="L402" s="94"/>
      <c r="M402" s="95">
        <f>J402*K402</f>
        <v>0</v>
      </c>
    </row>
    <row r="403" spans="1:13" hidden="1" x14ac:dyDescent="0.25">
      <c r="A403" s="27" t="s">
        <v>79</v>
      </c>
      <c r="B403" s="28" t="s">
        <v>80</v>
      </c>
      <c r="C403" s="28" t="s">
        <v>29</v>
      </c>
      <c r="D403" s="28">
        <f t="shared" si="48"/>
        <v>0</v>
      </c>
      <c r="E403" s="28">
        <v>2</v>
      </c>
      <c r="F403" s="28" t="s">
        <v>15</v>
      </c>
      <c r="G403" s="28"/>
      <c r="H403" s="28"/>
      <c r="I403" s="29">
        <v>43529</v>
      </c>
      <c r="J403" s="2">
        <f t="shared" si="47"/>
        <v>2</v>
      </c>
      <c r="K403" s="92">
        <f>M403/J403</f>
        <v>27370</v>
      </c>
      <c r="L403" s="101">
        <v>54740</v>
      </c>
      <c r="M403" s="101">
        <v>54740</v>
      </c>
    </row>
    <row r="404" spans="1:13" hidden="1" x14ac:dyDescent="0.25">
      <c r="A404" s="44" t="s">
        <v>79</v>
      </c>
      <c r="B404" s="36" t="s">
        <v>80</v>
      </c>
      <c r="C404" s="36" t="s">
        <v>29</v>
      </c>
      <c r="D404" s="36">
        <f t="shared" si="48"/>
        <v>2</v>
      </c>
      <c r="E404" s="36">
        <v>-2</v>
      </c>
      <c r="F404" s="36" t="s">
        <v>16</v>
      </c>
      <c r="G404" s="36"/>
      <c r="H404" s="36"/>
      <c r="I404" s="37">
        <v>43530</v>
      </c>
      <c r="J404" s="41">
        <f t="shared" si="47"/>
        <v>0</v>
      </c>
      <c r="K404" s="102">
        <f>IF(OR(F404="FPCO"),((M403+L404)/J404),K403)</f>
        <v>27370</v>
      </c>
      <c r="L404" s="102"/>
      <c r="M404" s="103">
        <f>J404*K404</f>
        <v>0</v>
      </c>
    </row>
    <row r="405" spans="1:13" hidden="1" x14ac:dyDescent="0.25">
      <c r="A405" s="27" t="s">
        <v>81</v>
      </c>
      <c r="B405" s="28" t="s">
        <v>82</v>
      </c>
      <c r="C405" s="28" t="s">
        <v>29</v>
      </c>
      <c r="D405" s="28">
        <f t="shared" si="48"/>
        <v>0</v>
      </c>
      <c r="E405" s="28">
        <v>12</v>
      </c>
      <c r="F405" s="28" t="s">
        <v>15</v>
      </c>
      <c r="G405" s="28"/>
      <c r="H405" s="28"/>
      <c r="I405" s="29">
        <v>43615</v>
      </c>
      <c r="J405" s="2">
        <f t="shared" si="47"/>
        <v>12</v>
      </c>
      <c r="K405" s="92">
        <f>M405/J405</f>
        <v>417</v>
      </c>
      <c r="L405" s="101">
        <v>5004</v>
      </c>
      <c r="M405" s="101">
        <v>5004</v>
      </c>
    </row>
    <row r="406" spans="1:13" hidden="1" x14ac:dyDescent="0.25">
      <c r="A406" s="44" t="s">
        <v>81</v>
      </c>
      <c r="B406" s="36" t="s">
        <v>82</v>
      </c>
      <c r="C406" s="36" t="s">
        <v>29</v>
      </c>
      <c r="D406" s="36">
        <f t="shared" si="48"/>
        <v>12</v>
      </c>
      <c r="E406" s="36">
        <v>-12</v>
      </c>
      <c r="F406" s="36" t="s">
        <v>16</v>
      </c>
      <c r="G406" s="36"/>
      <c r="H406" s="36"/>
      <c r="I406" s="37">
        <v>43615</v>
      </c>
      <c r="J406" s="41">
        <f t="shared" si="47"/>
        <v>0</v>
      </c>
      <c r="K406" s="102">
        <f>IF(OR(F406="FPCO"),((M405+L406)/J406),K405)</f>
        <v>417</v>
      </c>
      <c r="L406" s="102"/>
      <c r="M406" s="103">
        <f>J406*K406</f>
        <v>0</v>
      </c>
    </row>
    <row r="407" spans="1:13" hidden="1" x14ac:dyDescent="0.25">
      <c r="A407" s="27" t="s">
        <v>83</v>
      </c>
      <c r="B407" s="28" t="s">
        <v>84</v>
      </c>
      <c r="C407" s="28" t="s">
        <v>29</v>
      </c>
      <c r="D407" s="28">
        <f t="shared" si="48"/>
        <v>0</v>
      </c>
      <c r="E407" s="28">
        <v>3</v>
      </c>
      <c r="F407" s="28" t="s">
        <v>15</v>
      </c>
      <c r="G407" s="28"/>
      <c r="H407" s="28"/>
      <c r="I407" s="29">
        <v>43251</v>
      </c>
      <c r="J407" s="2">
        <f t="shared" si="47"/>
        <v>3</v>
      </c>
      <c r="K407" s="92">
        <f>M407/J407</f>
        <v>101150</v>
      </c>
      <c r="L407" s="92">
        <v>303450</v>
      </c>
      <c r="M407" s="101">
        <v>303450</v>
      </c>
    </row>
    <row r="408" spans="1:13" hidden="1" x14ac:dyDescent="0.25">
      <c r="A408" s="9" t="s">
        <v>83</v>
      </c>
      <c r="B408" s="10" t="s">
        <v>84</v>
      </c>
      <c r="C408" s="10" t="s">
        <v>29</v>
      </c>
      <c r="D408" s="10">
        <f t="shared" si="48"/>
        <v>3</v>
      </c>
      <c r="E408" s="10">
        <v>-3</v>
      </c>
      <c r="F408" s="10" t="s">
        <v>16</v>
      </c>
      <c r="G408" s="10"/>
      <c r="H408" s="10"/>
      <c r="I408" s="11">
        <v>43251</v>
      </c>
      <c r="J408" s="17">
        <f t="shared" si="47"/>
        <v>0</v>
      </c>
      <c r="K408" s="94">
        <f>IF(OR(F408="FPCO"),((M407+L408)/J408),K407)</f>
        <v>101150</v>
      </c>
      <c r="L408" s="94"/>
      <c r="M408" s="95">
        <f>J408*K408</f>
        <v>0</v>
      </c>
    </row>
    <row r="409" spans="1:13" hidden="1" x14ac:dyDescent="0.25">
      <c r="A409" s="9" t="s">
        <v>83</v>
      </c>
      <c r="B409" s="10" t="s">
        <v>84</v>
      </c>
      <c r="C409" s="10" t="s">
        <v>29</v>
      </c>
      <c r="D409" s="10">
        <f t="shared" si="48"/>
        <v>0</v>
      </c>
      <c r="E409" s="10">
        <v>1</v>
      </c>
      <c r="F409" s="10" t="s">
        <v>15</v>
      </c>
      <c r="G409" s="10"/>
      <c r="H409" s="10"/>
      <c r="I409" s="11">
        <v>43418</v>
      </c>
      <c r="J409" s="17">
        <f t="shared" si="47"/>
        <v>1</v>
      </c>
      <c r="K409" s="94">
        <f>IF(OR(F409="FPCO"),((M408+L409)/J409),K408)</f>
        <v>65450</v>
      </c>
      <c r="L409" s="94">
        <v>65450</v>
      </c>
      <c r="M409" s="95">
        <f>J409*K409</f>
        <v>65450</v>
      </c>
    </row>
    <row r="410" spans="1:13" hidden="1" x14ac:dyDescent="0.25">
      <c r="A410" s="9" t="s">
        <v>83</v>
      </c>
      <c r="B410" s="10" t="s">
        <v>84</v>
      </c>
      <c r="C410" s="10" t="s">
        <v>29</v>
      </c>
      <c r="D410" s="10">
        <f t="shared" si="48"/>
        <v>1</v>
      </c>
      <c r="E410" s="10">
        <v>-1</v>
      </c>
      <c r="F410" s="10" t="s">
        <v>17</v>
      </c>
      <c r="G410" s="10"/>
      <c r="H410" s="10" t="s">
        <v>18</v>
      </c>
      <c r="I410" s="11">
        <v>43418</v>
      </c>
      <c r="J410" s="17">
        <f t="shared" si="47"/>
        <v>0</v>
      </c>
      <c r="K410" s="94">
        <f>IF(OR(F410="FPCO"),((M409+L410)/J410),K409)</f>
        <v>65450</v>
      </c>
      <c r="L410" s="94"/>
      <c r="M410" s="95">
        <f>J410*K410</f>
        <v>0</v>
      </c>
    </row>
    <row r="411" spans="1:13" hidden="1" x14ac:dyDescent="0.25">
      <c r="A411" s="9" t="s">
        <v>83</v>
      </c>
      <c r="B411" s="10" t="s">
        <v>84</v>
      </c>
      <c r="C411" s="10" t="s">
        <v>29</v>
      </c>
      <c r="D411" s="10">
        <f t="shared" si="48"/>
        <v>0</v>
      </c>
      <c r="E411" s="10">
        <v>7</v>
      </c>
      <c r="F411" s="10" t="s">
        <v>15</v>
      </c>
      <c r="G411" s="10"/>
      <c r="H411" s="10"/>
      <c r="I411" s="11">
        <v>43531</v>
      </c>
      <c r="J411" s="17">
        <f t="shared" si="47"/>
        <v>7</v>
      </c>
      <c r="K411" s="94">
        <f>IF(OR(F411="FPCO"),((M410+L411)/J411),K410)</f>
        <v>59000</v>
      </c>
      <c r="L411" s="94">
        <v>413000</v>
      </c>
      <c r="M411" s="95">
        <f>J411*K411</f>
        <v>413000</v>
      </c>
    </row>
    <row r="412" spans="1:13" hidden="1" x14ac:dyDescent="0.25">
      <c r="A412" s="44" t="s">
        <v>83</v>
      </c>
      <c r="B412" s="36" t="s">
        <v>84</v>
      </c>
      <c r="C412" s="36" t="s">
        <v>29</v>
      </c>
      <c r="D412" s="36">
        <f t="shared" si="48"/>
        <v>7</v>
      </c>
      <c r="E412" s="36">
        <v>-7</v>
      </c>
      <c r="F412" s="36" t="s">
        <v>17</v>
      </c>
      <c r="G412" s="36"/>
      <c r="H412" s="36" t="s">
        <v>18</v>
      </c>
      <c r="I412" s="37">
        <v>43531</v>
      </c>
      <c r="J412" s="41">
        <f t="shared" si="47"/>
        <v>0</v>
      </c>
      <c r="K412" s="94">
        <f>IF(OR(F412="FPCO"),((M411+L412)/J412),K411)</f>
        <v>59000</v>
      </c>
      <c r="L412" s="94"/>
      <c r="M412" s="95">
        <f>J412*K412</f>
        <v>0</v>
      </c>
    </row>
    <row r="413" spans="1:13" hidden="1" x14ac:dyDescent="0.25">
      <c r="A413" s="27" t="s">
        <v>85</v>
      </c>
      <c r="B413" s="28" t="s">
        <v>86</v>
      </c>
      <c r="C413" s="28" t="s">
        <v>29</v>
      </c>
      <c r="D413" s="28">
        <f t="shared" ref="D413:D444" si="51">J412</f>
        <v>0</v>
      </c>
      <c r="E413" s="28">
        <v>5</v>
      </c>
      <c r="F413" s="28" t="s">
        <v>15</v>
      </c>
      <c r="G413" s="28"/>
      <c r="H413" s="28"/>
      <c r="I413" s="29">
        <v>43251</v>
      </c>
      <c r="J413" s="2">
        <f t="shared" si="47"/>
        <v>5</v>
      </c>
      <c r="K413" s="92">
        <f>M413/J413</f>
        <v>10148</v>
      </c>
      <c r="L413" s="92">
        <v>50740</v>
      </c>
      <c r="M413" s="101">
        <v>50740</v>
      </c>
    </row>
    <row r="414" spans="1:13" hidden="1" x14ac:dyDescent="0.25">
      <c r="A414" s="9" t="s">
        <v>85</v>
      </c>
      <c r="B414" s="10" t="s">
        <v>86</v>
      </c>
      <c r="C414" s="10" t="s">
        <v>29</v>
      </c>
      <c r="D414" s="10">
        <f t="shared" si="51"/>
        <v>5</v>
      </c>
      <c r="E414" s="10">
        <v>-5</v>
      </c>
      <c r="F414" s="10" t="s">
        <v>16</v>
      </c>
      <c r="G414" s="10"/>
      <c r="H414" s="10"/>
      <c r="I414" s="11">
        <v>43256</v>
      </c>
      <c r="J414" s="17">
        <f t="shared" si="47"/>
        <v>0</v>
      </c>
      <c r="K414" s="94">
        <f t="shared" ref="K414:K422" si="52">IF(OR(F414="FPCO"),((M413+L414)/J414),K413)</f>
        <v>10148</v>
      </c>
      <c r="L414" s="94"/>
      <c r="M414" s="95">
        <f t="shared" ref="M414:M421" si="53">J414*K414</f>
        <v>0</v>
      </c>
    </row>
    <row r="415" spans="1:13" hidden="1" x14ac:dyDescent="0.25">
      <c r="A415" s="9" t="s">
        <v>85</v>
      </c>
      <c r="B415" s="10" t="s">
        <v>86</v>
      </c>
      <c r="C415" s="10" t="s">
        <v>29</v>
      </c>
      <c r="D415" s="10">
        <f t="shared" si="51"/>
        <v>0</v>
      </c>
      <c r="E415" s="10">
        <v>5</v>
      </c>
      <c r="F415" s="10" t="s">
        <v>15</v>
      </c>
      <c r="G415" s="10"/>
      <c r="H415" s="10"/>
      <c r="I415" s="11">
        <v>43306</v>
      </c>
      <c r="J415" s="17">
        <f t="shared" si="47"/>
        <v>5</v>
      </c>
      <c r="K415" s="94">
        <f t="shared" si="52"/>
        <v>7999.8</v>
      </c>
      <c r="L415" s="94">
        <v>39999</v>
      </c>
      <c r="M415" s="95">
        <f t="shared" si="53"/>
        <v>39999</v>
      </c>
    </row>
    <row r="416" spans="1:13" hidden="1" x14ac:dyDescent="0.25">
      <c r="A416" s="9" t="s">
        <v>85</v>
      </c>
      <c r="B416" s="10" t="s">
        <v>86</v>
      </c>
      <c r="C416" s="10" t="s">
        <v>29</v>
      </c>
      <c r="D416" s="10">
        <f t="shared" si="51"/>
        <v>5</v>
      </c>
      <c r="E416" s="10">
        <v>-5</v>
      </c>
      <c r="F416" s="10" t="s">
        <v>16</v>
      </c>
      <c r="G416" s="10"/>
      <c r="H416" s="10"/>
      <c r="I416" s="11">
        <v>43306</v>
      </c>
      <c r="J416" s="17">
        <f t="shared" si="47"/>
        <v>0</v>
      </c>
      <c r="K416" s="94">
        <f t="shared" si="52"/>
        <v>7999.8</v>
      </c>
      <c r="L416" s="94"/>
      <c r="M416" s="95">
        <f t="shared" si="53"/>
        <v>0</v>
      </c>
    </row>
    <row r="417" spans="1:13" hidden="1" x14ac:dyDescent="0.25">
      <c r="A417" s="9" t="s">
        <v>85</v>
      </c>
      <c r="B417" s="10" t="s">
        <v>86</v>
      </c>
      <c r="C417" s="10" t="s">
        <v>29</v>
      </c>
      <c r="D417" s="10">
        <f t="shared" si="51"/>
        <v>0</v>
      </c>
      <c r="E417" s="10">
        <v>10</v>
      </c>
      <c r="F417" s="10" t="s">
        <v>15</v>
      </c>
      <c r="G417" s="10"/>
      <c r="H417" s="10"/>
      <c r="I417" s="11">
        <v>43343</v>
      </c>
      <c r="J417" s="17">
        <f t="shared" si="47"/>
        <v>10</v>
      </c>
      <c r="K417" s="94">
        <f t="shared" si="52"/>
        <v>8367</v>
      </c>
      <c r="L417" s="94">
        <v>83670</v>
      </c>
      <c r="M417" s="95">
        <f t="shared" si="53"/>
        <v>83670</v>
      </c>
    </row>
    <row r="418" spans="1:13" hidden="1" x14ac:dyDescent="0.25">
      <c r="A418" s="9" t="s">
        <v>85</v>
      </c>
      <c r="B418" s="10" t="s">
        <v>86</v>
      </c>
      <c r="C418" s="10" t="s">
        <v>29</v>
      </c>
      <c r="D418" s="10">
        <f t="shared" si="51"/>
        <v>10</v>
      </c>
      <c r="E418" s="10">
        <v>-10</v>
      </c>
      <c r="F418" s="10" t="s">
        <v>16</v>
      </c>
      <c r="G418" s="10"/>
      <c r="H418" s="10"/>
      <c r="I418" s="11">
        <v>43347</v>
      </c>
      <c r="J418" s="17">
        <f t="shared" si="47"/>
        <v>0</v>
      </c>
      <c r="K418" s="94">
        <f t="shared" si="52"/>
        <v>8367</v>
      </c>
      <c r="L418" s="94"/>
      <c r="M418" s="95">
        <f t="shared" si="53"/>
        <v>0</v>
      </c>
    </row>
    <row r="419" spans="1:13" hidden="1" x14ac:dyDescent="0.25">
      <c r="A419" s="9" t="s">
        <v>85</v>
      </c>
      <c r="B419" s="10" t="s">
        <v>86</v>
      </c>
      <c r="C419" s="10" t="s">
        <v>29</v>
      </c>
      <c r="D419" s="10">
        <f t="shared" si="51"/>
        <v>0</v>
      </c>
      <c r="E419" s="10">
        <v>5</v>
      </c>
      <c r="F419" s="10" t="s">
        <v>15</v>
      </c>
      <c r="G419" s="10"/>
      <c r="H419" s="10"/>
      <c r="I419" s="11">
        <v>43364</v>
      </c>
      <c r="J419" s="17">
        <f t="shared" si="47"/>
        <v>5</v>
      </c>
      <c r="K419" s="94">
        <f t="shared" si="52"/>
        <v>19040</v>
      </c>
      <c r="L419" s="94">
        <v>95200</v>
      </c>
      <c r="M419" s="95">
        <f t="shared" si="53"/>
        <v>95200</v>
      </c>
    </row>
    <row r="420" spans="1:13" hidden="1" x14ac:dyDescent="0.25">
      <c r="A420" s="9" t="s">
        <v>85</v>
      </c>
      <c r="B420" s="10" t="s">
        <v>86</v>
      </c>
      <c r="C420" s="10" t="s">
        <v>29</v>
      </c>
      <c r="D420" s="10">
        <f t="shared" si="51"/>
        <v>5</v>
      </c>
      <c r="E420" s="10">
        <v>-5</v>
      </c>
      <c r="F420" s="10" t="s">
        <v>17</v>
      </c>
      <c r="G420" s="10"/>
      <c r="H420" s="10" t="s">
        <v>18</v>
      </c>
      <c r="I420" s="11">
        <v>43367</v>
      </c>
      <c r="J420" s="17">
        <f t="shared" si="47"/>
        <v>0</v>
      </c>
      <c r="K420" s="94">
        <f t="shared" si="52"/>
        <v>19040</v>
      </c>
      <c r="L420" s="94"/>
      <c r="M420" s="95">
        <f>J420*K420</f>
        <v>0</v>
      </c>
    </row>
    <row r="421" spans="1:13" hidden="1" x14ac:dyDescent="0.25">
      <c r="A421" s="9" t="s">
        <v>85</v>
      </c>
      <c r="B421" s="10" t="s">
        <v>86</v>
      </c>
      <c r="C421" s="10" t="s">
        <v>29</v>
      </c>
      <c r="D421" s="10">
        <f t="shared" si="51"/>
        <v>0</v>
      </c>
      <c r="E421" s="10">
        <v>5</v>
      </c>
      <c r="F421" s="10" t="s">
        <v>15</v>
      </c>
      <c r="G421" s="10"/>
      <c r="H421" s="10"/>
      <c r="I421" s="11">
        <v>43522</v>
      </c>
      <c r="J421" s="17">
        <f t="shared" si="47"/>
        <v>5</v>
      </c>
      <c r="K421" s="94">
        <f t="shared" si="52"/>
        <v>19800</v>
      </c>
      <c r="L421" s="94">
        <v>99000</v>
      </c>
      <c r="M421" s="95">
        <f t="shared" si="53"/>
        <v>99000</v>
      </c>
    </row>
    <row r="422" spans="1:13" ht="30" hidden="1" x14ac:dyDescent="0.25">
      <c r="A422" s="44" t="s">
        <v>85</v>
      </c>
      <c r="B422" s="36" t="s">
        <v>86</v>
      </c>
      <c r="C422" s="36" t="s">
        <v>29</v>
      </c>
      <c r="D422" s="36">
        <f t="shared" si="51"/>
        <v>5</v>
      </c>
      <c r="E422" s="36">
        <v>-5</v>
      </c>
      <c r="F422" s="36" t="s">
        <v>17</v>
      </c>
      <c r="G422" s="36"/>
      <c r="H422" s="36" t="s">
        <v>72</v>
      </c>
      <c r="I422" s="37">
        <v>43523</v>
      </c>
      <c r="J422" s="41">
        <f t="shared" si="47"/>
        <v>0</v>
      </c>
      <c r="K422" s="102">
        <f t="shared" si="52"/>
        <v>19800</v>
      </c>
      <c r="L422" s="102"/>
      <c r="M422" s="103">
        <f>J422*K422</f>
        <v>0</v>
      </c>
    </row>
    <row r="423" spans="1:13" hidden="1" x14ac:dyDescent="0.25">
      <c r="A423" s="27" t="s">
        <v>87</v>
      </c>
      <c r="B423" s="28" t="s">
        <v>88</v>
      </c>
      <c r="C423" s="28" t="s">
        <v>29</v>
      </c>
      <c r="D423" s="28">
        <f t="shared" si="51"/>
        <v>0</v>
      </c>
      <c r="E423" s="28">
        <v>4</v>
      </c>
      <c r="F423" s="28" t="s">
        <v>15</v>
      </c>
      <c r="G423" s="28"/>
      <c r="H423" s="28"/>
      <c r="I423" s="29">
        <v>43311</v>
      </c>
      <c r="J423" s="2">
        <f t="shared" si="47"/>
        <v>4</v>
      </c>
      <c r="K423" s="92">
        <f>M423/J423</f>
        <v>38080</v>
      </c>
      <c r="L423" s="92">
        <v>152320</v>
      </c>
      <c r="M423" s="101">
        <v>152320</v>
      </c>
    </row>
    <row r="424" spans="1:13" hidden="1" x14ac:dyDescent="0.25">
      <c r="A424" s="9" t="s">
        <v>87</v>
      </c>
      <c r="B424" s="10" t="s">
        <v>88</v>
      </c>
      <c r="C424" s="10" t="s">
        <v>29</v>
      </c>
      <c r="D424" s="10">
        <f t="shared" si="51"/>
        <v>4</v>
      </c>
      <c r="E424" s="10">
        <v>-4</v>
      </c>
      <c r="F424" s="10" t="s">
        <v>16</v>
      </c>
      <c r="G424" s="10"/>
      <c r="H424" s="10"/>
      <c r="I424" s="11">
        <v>43312</v>
      </c>
      <c r="J424" s="17">
        <f t="shared" si="47"/>
        <v>0</v>
      </c>
      <c r="K424" s="94">
        <f>IF(OR(F424="FPCO"),((M423+L424)/J424),K423)</f>
        <v>38080</v>
      </c>
      <c r="L424" s="94"/>
      <c r="M424" s="95">
        <f>J424*K424</f>
        <v>0</v>
      </c>
    </row>
    <row r="425" spans="1:13" hidden="1" x14ac:dyDescent="0.25">
      <c r="A425" s="9" t="s">
        <v>87</v>
      </c>
      <c r="B425" s="10" t="s">
        <v>88</v>
      </c>
      <c r="C425" s="10" t="s">
        <v>29</v>
      </c>
      <c r="D425" s="10">
        <f t="shared" si="51"/>
        <v>0</v>
      </c>
      <c r="E425" s="10">
        <v>3</v>
      </c>
      <c r="F425" s="10" t="s">
        <v>15</v>
      </c>
      <c r="G425" s="10"/>
      <c r="H425" s="10"/>
      <c r="I425" s="11">
        <v>43509</v>
      </c>
      <c r="J425" s="17">
        <f t="shared" si="47"/>
        <v>3</v>
      </c>
      <c r="K425" s="94">
        <f t="shared" ref="K425:K435" si="54">IF(OR(F425="FPCO"),((M424+L425)/J425),K424)</f>
        <v>95200</v>
      </c>
      <c r="L425" s="94">
        <v>285600</v>
      </c>
      <c r="M425" s="95">
        <f t="shared" ref="M425:M435" si="55">J425*K425</f>
        <v>285600</v>
      </c>
    </row>
    <row r="426" spans="1:13" hidden="1" x14ac:dyDescent="0.25">
      <c r="A426" s="9" t="s">
        <v>87</v>
      </c>
      <c r="B426" s="10" t="s">
        <v>88</v>
      </c>
      <c r="C426" s="10" t="s">
        <v>29</v>
      </c>
      <c r="D426" s="10">
        <f t="shared" si="51"/>
        <v>3</v>
      </c>
      <c r="E426" s="10">
        <v>-3</v>
      </c>
      <c r="F426" s="10" t="s">
        <v>17</v>
      </c>
      <c r="G426" s="10"/>
      <c r="H426" s="10" t="s">
        <v>18</v>
      </c>
      <c r="I426" s="11">
        <v>43510</v>
      </c>
      <c r="J426" s="17">
        <f t="shared" si="47"/>
        <v>0</v>
      </c>
      <c r="K426" s="94">
        <f t="shared" si="54"/>
        <v>95200</v>
      </c>
      <c r="L426" s="94"/>
      <c r="M426" s="95">
        <f>J426*K426</f>
        <v>0</v>
      </c>
    </row>
    <row r="427" spans="1:13" hidden="1" x14ac:dyDescent="0.25">
      <c r="A427" s="9" t="s">
        <v>87</v>
      </c>
      <c r="B427" s="10" t="s">
        <v>88</v>
      </c>
      <c r="C427" s="10" t="s">
        <v>29</v>
      </c>
      <c r="D427" s="10">
        <f t="shared" si="51"/>
        <v>0</v>
      </c>
      <c r="E427" s="10">
        <v>20</v>
      </c>
      <c r="F427" s="10" t="s">
        <v>15</v>
      </c>
      <c r="G427" s="10"/>
      <c r="H427" s="10"/>
      <c r="I427" s="11">
        <v>43522</v>
      </c>
      <c r="J427" s="17">
        <f t="shared" si="47"/>
        <v>20</v>
      </c>
      <c r="K427" s="94">
        <f t="shared" si="54"/>
        <v>37999</v>
      </c>
      <c r="L427" s="94">
        <v>759980</v>
      </c>
      <c r="M427" s="95">
        <f t="shared" si="55"/>
        <v>759980</v>
      </c>
    </row>
    <row r="428" spans="1:13" hidden="1" x14ac:dyDescent="0.25">
      <c r="A428" s="9" t="s">
        <v>87</v>
      </c>
      <c r="B428" s="10" t="s">
        <v>88</v>
      </c>
      <c r="C428" s="10" t="s">
        <v>29</v>
      </c>
      <c r="D428" s="10">
        <f t="shared" si="51"/>
        <v>20</v>
      </c>
      <c r="E428" s="10">
        <v>-20</v>
      </c>
      <c r="F428" s="10" t="s">
        <v>16</v>
      </c>
      <c r="G428" s="10"/>
      <c r="H428" s="10"/>
      <c r="I428" s="11">
        <v>43524</v>
      </c>
      <c r="J428" s="17">
        <f t="shared" si="47"/>
        <v>0</v>
      </c>
      <c r="K428" s="94">
        <f t="shared" si="54"/>
        <v>37999</v>
      </c>
      <c r="L428" s="94"/>
      <c r="M428" s="95">
        <f t="shared" si="55"/>
        <v>0</v>
      </c>
    </row>
    <row r="429" spans="1:13" hidden="1" x14ac:dyDescent="0.25">
      <c r="A429" s="9" t="s">
        <v>87</v>
      </c>
      <c r="B429" s="10" t="s">
        <v>88</v>
      </c>
      <c r="C429" s="10" t="s">
        <v>29</v>
      </c>
      <c r="D429" s="10">
        <f t="shared" si="51"/>
        <v>0</v>
      </c>
      <c r="E429" s="10">
        <v>3</v>
      </c>
      <c r="F429" s="10" t="s">
        <v>15</v>
      </c>
      <c r="G429" s="10"/>
      <c r="H429" s="10"/>
      <c r="I429" s="11">
        <v>43641</v>
      </c>
      <c r="J429" s="17">
        <f t="shared" si="47"/>
        <v>3</v>
      </c>
      <c r="K429" s="94">
        <f>IF(OR(F429="FPCO"),((M428+L429)/J429),K428)</f>
        <v>38999.666666666664</v>
      </c>
      <c r="L429" s="94">
        <v>116999</v>
      </c>
      <c r="M429" s="95">
        <f t="shared" si="55"/>
        <v>116999</v>
      </c>
    </row>
    <row r="430" spans="1:13" hidden="1" x14ac:dyDescent="0.25">
      <c r="A430" s="9" t="s">
        <v>87</v>
      </c>
      <c r="B430" s="10" t="s">
        <v>88</v>
      </c>
      <c r="C430" s="10" t="s">
        <v>29</v>
      </c>
      <c r="D430" s="10">
        <f t="shared" si="51"/>
        <v>3</v>
      </c>
      <c r="E430" s="10">
        <v>-3</v>
      </c>
      <c r="F430" s="10" t="s">
        <v>17</v>
      </c>
      <c r="G430" s="10"/>
      <c r="H430" s="10" t="s">
        <v>18</v>
      </c>
      <c r="I430" s="11">
        <v>43641</v>
      </c>
      <c r="J430" s="17">
        <f t="shared" si="47"/>
        <v>0</v>
      </c>
      <c r="K430" s="94">
        <f t="shared" si="54"/>
        <v>38999.666666666664</v>
      </c>
      <c r="L430" s="94"/>
      <c r="M430" s="95">
        <f>J430*K430</f>
        <v>0</v>
      </c>
    </row>
    <row r="431" spans="1:13" hidden="1" x14ac:dyDescent="0.25">
      <c r="A431" s="9" t="s">
        <v>87</v>
      </c>
      <c r="B431" s="10" t="s">
        <v>88</v>
      </c>
      <c r="C431" s="10" t="s">
        <v>29</v>
      </c>
      <c r="D431" s="10">
        <f t="shared" si="51"/>
        <v>0</v>
      </c>
      <c r="E431" s="10">
        <v>2</v>
      </c>
      <c r="F431" s="10" t="s">
        <v>15</v>
      </c>
      <c r="G431" s="10"/>
      <c r="H431" s="10"/>
      <c r="I431" s="11">
        <v>43783</v>
      </c>
      <c r="J431" s="17">
        <f t="shared" si="47"/>
        <v>2</v>
      </c>
      <c r="K431" s="94">
        <f t="shared" si="54"/>
        <v>43970.5</v>
      </c>
      <c r="L431" s="94">
        <v>87941</v>
      </c>
      <c r="M431" s="95">
        <f t="shared" si="55"/>
        <v>87941</v>
      </c>
    </row>
    <row r="432" spans="1:13" hidden="1" x14ac:dyDescent="0.25">
      <c r="A432" s="9" t="s">
        <v>87</v>
      </c>
      <c r="B432" s="10" t="s">
        <v>88</v>
      </c>
      <c r="C432" s="10" t="s">
        <v>29</v>
      </c>
      <c r="D432" s="10">
        <f t="shared" si="51"/>
        <v>2</v>
      </c>
      <c r="E432" s="10">
        <v>-2</v>
      </c>
      <c r="F432" s="10" t="s">
        <v>17</v>
      </c>
      <c r="G432" s="10"/>
      <c r="H432" s="10" t="s">
        <v>18</v>
      </c>
      <c r="I432" s="11">
        <v>43784</v>
      </c>
      <c r="J432" s="17">
        <f t="shared" si="47"/>
        <v>0</v>
      </c>
      <c r="K432" s="94">
        <f t="shared" si="54"/>
        <v>43970.5</v>
      </c>
      <c r="L432" s="94"/>
      <c r="M432" s="95">
        <f>J432*K432</f>
        <v>0</v>
      </c>
    </row>
    <row r="433" spans="1:13" hidden="1" x14ac:dyDescent="0.25">
      <c r="A433" s="9" t="s">
        <v>87</v>
      </c>
      <c r="B433" s="10" t="s">
        <v>88</v>
      </c>
      <c r="C433" s="10" t="s">
        <v>29</v>
      </c>
      <c r="D433" s="10">
        <f t="shared" si="51"/>
        <v>0</v>
      </c>
      <c r="E433" s="10">
        <v>4</v>
      </c>
      <c r="F433" s="10" t="s">
        <v>15</v>
      </c>
      <c r="G433" s="10"/>
      <c r="H433" s="10"/>
      <c r="I433" s="11">
        <v>43788</v>
      </c>
      <c r="J433" s="17">
        <f t="shared" si="47"/>
        <v>4</v>
      </c>
      <c r="K433" s="94">
        <f t="shared" si="54"/>
        <v>43971</v>
      </c>
      <c r="L433" s="94">
        <v>175884</v>
      </c>
      <c r="M433" s="95">
        <f t="shared" si="55"/>
        <v>175884</v>
      </c>
    </row>
    <row r="434" spans="1:13" hidden="1" x14ac:dyDescent="0.25">
      <c r="A434" s="9" t="s">
        <v>87</v>
      </c>
      <c r="B434" s="10" t="s">
        <v>88</v>
      </c>
      <c r="C434" s="10" t="s">
        <v>29</v>
      </c>
      <c r="D434" s="10">
        <f t="shared" si="51"/>
        <v>4</v>
      </c>
      <c r="E434" s="10">
        <v>-4</v>
      </c>
      <c r="F434" s="10" t="s">
        <v>16</v>
      </c>
      <c r="G434" s="10"/>
      <c r="H434" s="10"/>
      <c r="I434" s="11">
        <v>43788</v>
      </c>
      <c r="J434" s="17">
        <f t="shared" si="47"/>
        <v>0</v>
      </c>
      <c r="K434" s="94">
        <f t="shared" si="54"/>
        <v>43971</v>
      </c>
      <c r="L434" s="94"/>
      <c r="M434" s="95">
        <f t="shared" si="55"/>
        <v>0</v>
      </c>
    </row>
    <row r="435" spans="1:13" hidden="1" x14ac:dyDescent="0.25">
      <c r="A435" s="9" t="s">
        <v>87</v>
      </c>
      <c r="B435" s="10" t="s">
        <v>88</v>
      </c>
      <c r="C435" s="10" t="s">
        <v>29</v>
      </c>
      <c r="D435" s="10">
        <f t="shared" si="51"/>
        <v>0</v>
      </c>
      <c r="E435" s="10">
        <v>4</v>
      </c>
      <c r="F435" s="10" t="s">
        <v>15</v>
      </c>
      <c r="G435" s="10"/>
      <c r="H435" s="10"/>
      <c r="I435" s="11">
        <v>43936</v>
      </c>
      <c r="J435" s="17">
        <f t="shared" si="47"/>
        <v>4</v>
      </c>
      <c r="K435" s="94">
        <f t="shared" si="54"/>
        <v>45000</v>
      </c>
      <c r="L435" s="94">
        <v>180000</v>
      </c>
      <c r="M435" s="95">
        <f t="shared" si="55"/>
        <v>180000</v>
      </c>
    </row>
    <row r="436" spans="1:13" hidden="1" x14ac:dyDescent="0.25">
      <c r="A436" s="9" t="s">
        <v>87</v>
      </c>
      <c r="B436" s="10" t="s">
        <v>88</v>
      </c>
      <c r="C436" s="10" t="s">
        <v>29</v>
      </c>
      <c r="D436" s="10">
        <f t="shared" si="51"/>
        <v>4</v>
      </c>
      <c r="E436" s="10">
        <v>-4</v>
      </c>
      <c r="F436" s="10" t="s">
        <v>17</v>
      </c>
      <c r="G436" s="10"/>
      <c r="H436" s="10" t="s">
        <v>18</v>
      </c>
      <c r="I436" s="11">
        <v>43951</v>
      </c>
      <c r="J436" s="17">
        <f t="shared" si="47"/>
        <v>0</v>
      </c>
      <c r="K436" s="94">
        <f>IF(OR(F436="FPCO"),((M435+L436)/J436),K435)</f>
        <v>45000</v>
      </c>
      <c r="L436" s="94"/>
      <c r="M436" s="95">
        <f>J436*K436</f>
        <v>0</v>
      </c>
    </row>
    <row r="437" spans="1:13" ht="30" hidden="1" x14ac:dyDescent="0.25">
      <c r="A437" s="9" t="s">
        <v>87</v>
      </c>
      <c r="B437" s="10" t="s">
        <v>88</v>
      </c>
      <c r="C437" s="10" t="s">
        <v>29</v>
      </c>
      <c r="D437" s="10">
        <f t="shared" si="51"/>
        <v>0</v>
      </c>
      <c r="E437" s="10">
        <v>1</v>
      </c>
      <c r="F437" s="10" t="s">
        <v>17</v>
      </c>
      <c r="G437" s="10" t="s">
        <v>28</v>
      </c>
      <c r="H437" s="10"/>
      <c r="I437" s="11">
        <v>44022</v>
      </c>
      <c r="J437" s="17">
        <f t="shared" si="47"/>
        <v>1</v>
      </c>
      <c r="K437" s="94">
        <f>((M436+L437)/J437)</f>
        <v>55134.75</v>
      </c>
      <c r="L437" s="94">
        <f>E437*55134.75</f>
        <v>55134.75</v>
      </c>
      <c r="M437" s="95">
        <f>J437*K437</f>
        <v>55134.75</v>
      </c>
    </row>
    <row r="438" spans="1:13" ht="30" hidden="1" x14ac:dyDescent="0.25">
      <c r="A438" s="9" t="s">
        <v>87</v>
      </c>
      <c r="B438" s="10" t="s">
        <v>88</v>
      </c>
      <c r="C438" s="10" t="s">
        <v>29</v>
      </c>
      <c r="D438" s="10">
        <f t="shared" si="51"/>
        <v>1</v>
      </c>
      <c r="E438" s="10">
        <v>-1</v>
      </c>
      <c r="F438" s="10" t="s">
        <v>17</v>
      </c>
      <c r="G438" s="10"/>
      <c r="H438" s="10" t="s">
        <v>53</v>
      </c>
      <c r="I438" s="11">
        <v>44022</v>
      </c>
      <c r="J438" s="17">
        <f t="shared" si="47"/>
        <v>0</v>
      </c>
      <c r="K438" s="94">
        <f t="shared" ref="K438:K456" si="56">IF(OR(F438="FPCO"),((M437+L438)/J438),K437)</f>
        <v>55134.75</v>
      </c>
      <c r="L438" s="94"/>
      <c r="M438" s="95">
        <f>J438*K438</f>
        <v>0</v>
      </c>
    </row>
    <row r="439" spans="1:13" hidden="1" x14ac:dyDescent="0.25">
      <c r="A439" s="9" t="s">
        <v>87</v>
      </c>
      <c r="B439" s="10" t="s">
        <v>88</v>
      </c>
      <c r="C439" s="10" t="s">
        <v>29</v>
      </c>
      <c r="D439" s="10">
        <f t="shared" si="51"/>
        <v>0</v>
      </c>
      <c r="E439" s="10">
        <v>10</v>
      </c>
      <c r="F439" s="10" t="s">
        <v>15</v>
      </c>
      <c r="G439" s="10"/>
      <c r="H439" s="10"/>
      <c r="I439" s="11">
        <v>44027</v>
      </c>
      <c r="J439" s="17">
        <f t="shared" si="47"/>
        <v>10</v>
      </c>
      <c r="K439" s="94">
        <f t="shared" si="56"/>
        <v>34696.9</v>
      </c>
      <c r="L439" s="94">
        <v>346969</v>
      </c>
      <c r="M439" s="95">
        <f t="shared" ref="M439:M456" si="57">J439*K439</f>
        <v>346969</v>
      </c>
    </row>
    <row r="440" spans="1:13" hidden="1" x14ac:dyDescent="0.25">
      <c r="A440" s="9" t="s">
        <v>87</v>
      </c>
      <c r="B440" s="10" t="s">
        <v>88</v>
      </c>
      <c r="C440" s="10" t="s">
        <v>29</v>
      </c>
      <c r="D440" s="10">
        <f t="shared" si="51"/>
        <v>10</v>
      </c>
      <c r="E440" s="10">
        <v>2</v>
      </c>
      <c r="F440" s="10" t="s">
        <v>15</v>
      </c>
      <c r="G440" s="10"/>
      <c r="H440" s="10"/>
      <c r="I440" s="11">
        <v>44027</v>
      </c>
      <c r="J440" s="17">
        <f t="shared" si="47"/>
        <v>12</v>
      </c>
      <c r="K440" s="94">
        <f t="shared" si="56"/>
        <v>36075.916666666664</v>
      </c>
      <c r="L440" s="94">
        <v>85942</v>
      </c>
      <c r="M440" s="95">
        <f t="shared" si="57"/>
        <v>432911</v>
      </c>
    </row>
    <row r="441" spans="1:13" hidden="1" x14ac:dyDescent="0.25">
      <c r="A441" s="9" t="s">
        <v>87</v>
      </c>
      <c r="B441" s="10" t="s">
        <v>88</v>
      </c>
      <c r="C441" s="10" t="s">
        <v>29</v>
      </c>
      <c r="D441" s="10">
        <f t="shared" si="51"/>
        <v>12</v>
      </c>
      <c r="E441" s="10">
        <v>-10</v>
      </c>
      <c r="F441" s="10" t="s">
        <v>17</v>
      </c>
      <c r="G441" s="10"/>
      <c r="H441" s="10" t="s">
        <v>18</v>
      </c>
      <c r="I441" s="11">
        <v>44028</v>
      </c>
      <c r="J441" s="17">
        <f t="shared" si="47"/>
        <v>2</v>
      </c>
      <c r="K441" s="94">
        <f t="shared" si="56"/>
        <v>36075.916666666664</v>
      </c>
      <c r="L441" s="94"/>
      <c r="M441" s="95">
        <f>J441*K441</f>
        <v>72151.833333333328</v>
      </c>
    </row>
    <row r="442" spans="1:13" hidden="1" x14ac:dyDescent="0.25">
      <c r="A442" s="9" t="s">
        <v>87</v>
      </c>
      <c r="B442" s="10" t="s">
        <v>88</v>
      </c>
      <c r="C442" s="10" t="s">
        <v>29</v>
      </c>
      <c r="D442" s="10">
        <f t="shared" si="51"/>
        <v>2</v>
      </c>
      <c r="E442" s="10">
        <v>-2</v>
      </c>
      <c r="F442" s="10" t="s">
        <v>17</v>
      </c>
      <c r="G442" s="10"/>
      <c r="H442" s="10" t="s">
        <v>18</v>
      </c>
      <c r="I442" s="11">
        <v>44028</v>
      </c>
      <c r="J442" s="17">
        <f t="shared" si="47"/>
        <v>0</v>
      </c>
      <c r="K442" s="94">
        <f t="shared" si="56"/>
        <v>36075.916666666664</v>
      </c>
      <c r="L442" s="94"/>
      <c r="M442" s="95">
        <f>J442*K442</f>
        <v>0</v>
      </c>
    </row>
    <row r="443" spans="1:13" hidden="1" x14ac:dyDescent="0.25">
      <c r="A443" s="9" t="s">
        <v>87</v>
      </c>
      <c r="B443" s="10" t="s">
        <v>88</v>
      </c>
      <c r="C443" s="10" t="s">
        <v>29</v>
      </c>
      <c r="D443" s="10">
        <f t="shared" si="51"/>
        <v>0</v>
      </c>
      <c r="E443" s="10">
        <v>4</v>
      </c>
      <c r="F443" s="10" t="s">
        <v>15</v>
      </c>
      <c r="G443" s="10"/>
      <c r="H443" s="10"/>
      <c r="I443" s="11">
        <v>44035</v>
      </c>
      <c r="J443" s="17">
        <f t="shared" ref="J443:J506" si="58">D443+E443</f>
        <v>4</v>
      </c>
      <c r="K443" s="94">
        <f t="shared" si="56"/>
        <v>42971</v>
      </c>
      <c r="L443" s="94">
        <v>171884</v>
      </c>
      <c r="M443" s="95">
        <f t="shared" si="57"/>
        <v>171884</v>
      </c>
    </row>
    <row r="444" spans="1:13" hidden="1" x14ac:dyDescent="0.25">
      <c r="A444" s="9" t="s">
        <v>87</v>
      </c>
      <c r="B444" s="10" t="s">
        <v>88</v>
      </c>
      <c r="C444" s="10" t="s">
        <v>29</v>
      </c>
      <c r="D444" s="10">
        <f t="shared" si="51"/>
        <v>4</v>
      </c>
      <c r="E444" s="10">
        <v>-4</v>
      </c>
      <c r="F444" s="10" t="s">
        <v>17</v>
      </c>
      <c r="G444" s="10"/>
      <c r="H444" s="10" t="s">
        <v>18</v>
      </c>
      <c r="I444" s="11">
        <v>44037</v>
      </c>
      <c r="J444" s="17">
        <f t="shared" si="58"/>
        <v>0</v>
      </c>
      <c r="K444" s="94">
        <f t="shared" si="56"/>
        <v>42971</v>
      </c>
      <c r="L444" s="94"/>
      <c r="M444" s="95">
        <f>J444*K444</f>
        <v>0</v>
      </c>
    </row>
    <row r="445" spans="1:13" hidden="1" x14ac:dyDescent="0.25">
      <c r="A445" s="9" t="s">
        <v>87</v>
      </c>
      <c r="B445" s="10" t="s">
        <v>88</v>
      </c>
      <c r="C445" s="10" t="s">
        <v>29</v>
      </c>
      <c r="D445" s="10">
        <f t="shared" ref="D445:D456" si="59">J444</f>
        <v>0</v>
      </c>
      <c r="E445" s="10">
        <v>2</v>
      </c>
      <c r="F445" s="10" t="s">
        <v>15</v>
      </c>
      <c r="G445" s="10"/>
      <c r="H445" s="10"/>
      <c r="I445" s="11">
        <v>44040</v>
      </c>
      <c r="J445" s="17">
        <f t="shared" si="58"/>
        <v>2</v>
      </c>
      <c r="K445" s="94">
        <f t="shared" si="56"/>
        <v>46410</v>
      </c>
      <c r="L445" s="94">
        <v>92820</v>
      </c>
      <c r="M445" s="95">
        <f t="shared" si="57"/>
        <v>92820</v>
      </c>
    </row>
    <row r="446" spans="1:13" hidden="1" x14ac:dyDescent="0.25">
      <c r="A446" s="9" t="s">
        <v>87</v>
      </c>
      <c r="B446" s="10" t="s">
        <v>88</v>
      </c>
      <c r="C446" s="10" t="s">
        <v>29</v>
      </c>
      <c r="D446" s="10">
        <f t="shared" si="59"/>
        <v>2</v>
      </c>
      <c r="E446" s="10">
        <v>-2</v>
      </c>
      <c r="F446" s="10" t="s">
        <v>17</v>
      </c>
      <c r="G446" s="10"/>
      <c r="H446" s="10" t="s">
        <v>18</v>
      </c>
      <c r="I446" s="11">
        <v>44040</v>
      </c>
      <c r="J446" s="17">
        <f t="shared" si="58"/>
        <v>0</v>
      </c>
      <c r="K446" s="94">
        <f t="shared" si="56"/>
        <v>46410</v>
      </c>
      <c r="L446" s="94"/>
      <c r="M446" s="95">
        <f>J446*K446</f>
        <v>0</v>
      </c>
    </row>
    <row r="447" spans="1:13" hidden="1" x14ac:dyDescent="0.25">
      <c r="A447" s="9" t="s">
        <v>87</v>
      </c>
      <c r="B447" s="10" t="s">
        <v>88</v>
      </c>
      <c r="C447" s="10" t="s">
        <v>29</v>
      </c>
      <c r="D447" s="10">
        <f t="shared" si="59"/>
        <v>0</v>
      </c>
      <c r="E447" s="10">
        <v>1</v>
      </c>
      <c r="F447" s="10" t="s">
        <v>15</v>
      </c>
      <c r="G447" s="10"/>
      <c r="H447" s="10"/>
      <c r="I447" s="11">
        <v>44069</v>
      </c>
      <c r="J447" s="17">
        <f t="shared" si="58"/>
        <v>1</v>
      </c>
      <c r="K447" s="94">
        <f t="shared" si="56"/>
        <v>42972</v>
      </c>
      <c r="L447" s="94">
        <v>42972</v>
      </c>
      <c r="M447" s="95">
        <f t="shared" si="57"/>
        <v>42972</v>
      </c>
    </row>
    <row r="448" spans="1:13" hidden="1" x14ac:dyDescent="0.25">
      <c r="A448" s="9" t="s">
        <v>87</v>
      </c>
      <c r="B448" s="10" t="s">
        <v>88</v>
      </c>
      <c r="C448" s="10" t="s">
        <v>29</v>
      </c>
      <c r="D448" s="10">
        <f t="shared" si="59"/>
        <v>1</v>
      </c>
      <c r="E448" s="10">
        <v>-1</v>
      </c>
      <c r="F448" s="10" t="s">
        <v>17</v>
      </c>
      <c r="G448" s="10"/>
      <c r="H448" s="10" t="s">
        <v>18</v>
      </c>
      <c r="I448" s="11">
        <v>44070</v>
      </c>
      <c r="J448" s="17">
        <f t="shared" si="58"/>
        <v>0</v>
      </c>
      <c r="K448" s="94">
        <f t="shared" si="56"/>
        <v>42972</v>
      </c>
      <c r="L448" s="94"/>
      <c r="M448" s="95">
        <f>J448*K448</f>
        <v>0</v>
      </c>
    </row>
    <row r="449" spans="1:13" hidden="1" x14ac:dyDescent="0.25">
      <c r="A449" s="9" t="s">
        <v>87</v>
      </c>
      <c r="B449" s="10" t="s">
        <v>88</v>
      </c>
      <c r="C449" s="10" t="s">
        <v>29</v>
      </c>
      <c r="D449" s="10">
        <f t="shared" si="59"/>
        <v>0</v>
      </c>
      <c r="E449" s="10">
        <v>4</v>
      </c>
      <c r="F449" s="10" t="s">
        <v>15</v>
      </c>
      <c r="G449" s="10"/>
      <c r="H449" s="10"/>
      <c r="I449" s="11">
        <v>44096</v>
      </c>
      <c r="J449" s="17">
        <f t="shared" si="58"/>
        <v>4</v>
      </c>
      <c r="K449" s="94">
        <f t="shared" si="56"/>
        <v>45220</v>
      </c>
      <c r="L449" s="94">
        <v>180880</v>
      </c>
      <c r="M449" s="95">
        <f t="shared" si="57"/>
        <v>180880</v>
      </c>
    </row>
    <row r="450" spans="1:13" hidden="1" x14ac:dyDescent="0.25">
      <c r="A450" s="9" t="s">
        <v>87</v>
      </c>
      <c r="B450" s="10" t="s">
        <v>88</v>
      </c>
      <c r="C450" s="10" t="s">
        <v>29</v>
      </c>
      <c r="D450" s="10">
        <f t="shared" si="59"/>
        <v>4</v>
      </c>
      <c r="E450" s="10">
        <v>-4</v>
      </c>
      <c r="F450" s="10" t="s">
        <v>16</v>
      </c>
      <c r="G450" s="10"/>
      <c r="H450" s="10"/>
      <c r="I450" s="11">
        <v>44097</v>
      </c>
      <c r="J450" s="17">
        <f t="shared" si="58"/>
        <v>0</v>
      </c>
      <c r="K450" s="94">
        <f t="shared" si="56"/>
        <v>45220</v>
      </c>
      <c r="L450" s="94"/>
      <c r="M450" s="95">
        <f t="shared" si="57"/>
        <v>0</v>
      </c>
    </row>
    <row r="451" spans="1:13" hidden="1" x14ac:dyDescent="0.25">
      <c r="A451" s="9" t="s">
        <v>87</v>
      </c>
      <c r="B451" s="10" t="s">
        <v>88</v>
      </c>
      <c r="C451" s="10" t="s">
        <v>29</v>
      </c>
      <c r="D451" s="10">
        <f t="shared" si="59"/>
        <v>0</v>
      </c>
      <c r="E451" s="10">
        <v>1</v>
      </c>
      <c r="F451" s="10" t="s">
        <v>15</v>
      </c>
      <c r="G451" s="10"/>
      <c r="H451" s="10"/>
      <c r="I451" s="11">
        <v>44113</v>
      </c>
      <c r="J451" s="17">
        <f t="shared" si="58"/>
        <v>1</v>
      </c>
      <c r="K451" s="94">
        <f t="shared" si="56"/>
        <v>64260</v>
      </c>
      <c r="L451" s="115">
        <v>64260</v>
      </c>
      <c r="M451" s="95">
        <f t="shared" si="57"/>
        <v>64260</v>
      </c>
    </row>
    <row r="452" spans="1:13" hidden="1" x14ac:dyDescent="0.25">
      <c r="A452" s="9" t="s">
        <v>87</v>
      </c>
      <c r="B452" s="10" t="s">
        <v>88</v>
      </c>
      <c r="C452" s="10" t="s">
        <v>29</v>
      </c>
      <c r="D452" s="10">
        <f t="shared" si="59"/>
        <v>1</v>
      </c>
      <c r="E452" s="10">
        <v>-1</v>
      </c>
      <c r="F452" s="10" t="s">
        <v>16</v>
      </c>
      <c r="G452" s="10"/>
      <c r="H452" s="10"/>
      <c r="I452" s="11">
        <v>44117</v>
      </c>
      <c r="J452" s="17">
        <f t="shared" si="58"/>
        <v>0</v>
      </c>
      <c r="K452" s="94">
        <f t="shared" si="56"/>
        <v>64260</v>
      </c>
      <c r="L452" s="94"/>
      <c r="M452" s="95">
        <f t="shared" si="57"/>
        <v>0</v>
      </c>
    </row>
    <row r="453" spans="1:13" hidden="1" x14ac:dyDescent="0.25">
      <c r="A453" s="9" t="s">
        <v>87</v>
      </c>
      <c r="B453" s="10" t="s">
        <v>88</v>
      </c>
      <c r="C453" s="10" t="s">
        <v>29</v>
      </c>
      <c r="D453" s="10">
        <f t="shared" si="59"/>
        <v>0</v>
      </c>
      <c r="E453" s="10">
        <v>4</v>
      </c>
      <c r="F453" s="10" t="s">
        <v>15</v>
      </c>
      <c r="G453" s="10"/>
      <c r="H453" s="10"/>
      <c r="I453" s="11">
        <v>44126</v>
      </c>
      <c r="J453" s="17">
        <f t="shared" si="58"/>
        <v>4</v>
      </c>
      <c r="K453" s="94">
        <f t="shared" si="56"/>
        <v>41999.75</v>
      </c>
      <c r="L453" s="94">
        <v>167999</v>
      </c>
      <c r="M453" s="95">
        <f t="shared" si="57"/>
        <v>167999</v>
      </c>
    </row>
    <row r="454" spans="1:13" hidden="1" x14ac:dyDescent="0.25">
      <c r="A454" s="9" t="s">
        <v>87</v>
      </c>
      <c r="B454" s="10" t="s">
        <v>88</v>
      </c>
      <c r="C454" s="10" t="s">
        <v>29</v>
      </c>
      <c r="D454" s="10">
        <f t="shared" si="59"/>
        <v>4</v>
      </c>
      <c r="E454" s="10">
        <v>-4</v>
      </c>
      <c r="F454" s="10" t="s">
        <v>17</v>
      </c>
      <c r="G454" s="10"/>
      <c r="H454" s="10" t="s">
        <v>18</v>
      </c>
      <c r="I454" s="11">
        <v>44130</v>
      </c>
      <c r="J454" s="17">
        <f t="shared" si="58"/>
        <v>0</v>
      </c>
      <c r="K454" s="94">
        <f t="shared" si="56"/>
        <v>41999.75</v>
      </c>
      <c r="L454" s="94"/>
      <c r="M454" s="95">
        <f>J454*K454</f>
        <v>0</v>
      </c>
    </row>
    <row r="455" spans="1:13" hidden="1" x14ac:dyDescent="0.25">
      <c r="A455" s="9" t="s">
        <v>87</v>
      </c>
      <c r="B455" s="10" t="s">
        <v>88</v>
      </c>
      <c r="C455" s="10" t="s">
        <v>29</v>
      </c>
      <c r="D455" s="10">
        <f t="shared" si="59"/>
        <v>0</v>
      </c>
      <c r="E455" s="10">
        <v>2</v>
      </c>
      <c r="F455" s="10" t="s">
        <v>15</v>
      </c>
      <c r="G455" s="10"/>
      <c r="H455" s="10"/>
      <c r="I455" s="11">
        <v>44132</v>
      </c>
      <c r="J455" s="17">
        <f t="shared" si="58"/>
        <v>2</v>
      </c>
      <c r="K455" s="94">
        <f t="shared" si="56"/>
        <v>66640</v>
      </c>
      <c r="L455" s="94">
        <v>133280</v>
      </c>
      <c r="M455" s="95">
        <f t="shared" si="57"/>
        <v>133280</v>
      </c>
    </row>
    <row r="456" spans="1:13" hidden="1" x14ac:dyDescent="0.25">
      <c r="A456" s="44" t="s">
        <v>87</v>
      </c>
      <c r="B456" s="36" t="s">
        <v>88</v>
      </c>
      <c r="C456" s="36" t="s">
        <v>29</v>
      </c>
      <c r="D456" s="36">
        <f t="shared" si="59"/>
        <v>2</v>
      </c>
      <c r="E456" s="36">
        <v>-2</v>
      </c>
      <c r="F456" s="36" t="s">
        <v>16</v>
      </c>
      <c r="G456" s="36"/>
      <c r="H456" s="36"/>
      <c r="I456" s="37">
        <v>44132</v>
      </c>
      <c r="J456" s="41">
        <f t="shared" si="58"/>
        <v>0</v>
      </c>
      <c r="K456" s="94">
        <f t="shared" si="56"/>
        <v>66640</v>
      </c>
      <c r="L456" s="94"/>
      <c r="M456" s="95">
        <f t="shared" si="57"/>
        <v>0</v>
      </c>
    </row>
    <row r="457" spans="1:13" hidden="1" x14ac:dyDescent="0.25">
      <c r="A457" s="1" t="s">
        <v>89</v>
      </c>
      <c r="B457" s="2" t="s">
        <v>90</v>
      </c>
      <c r="C457" s="2" t="s">
        <v>29</v>
      </c>
      <c r="D457" s="2"/>
      <c r="E457" s="2">
        <v>9</v>
      </c>
      <c r="F457" s="2" t="s">
        <v>15</v>
      </c>
      <c r="G457" s="2"/>
      <c r="H457" s="2"/>
      <c r="I457" s="43">
        <v>43942</v>
      </c>
      <c r="J457" s="2">
        <f t="shared" si="58"/>
        <v>9</v>
      </c>
      <c r="K457" s="106">
        <f>L457/J457</f>
        <v>12000</v>
      </c>
      <c r="L457" s="106">
        <v>108000</v>
      </c>
      <c r="M457" s="107">
        <v>108000</v>
      </c>
    </row>
    <row r="458" spans="1:13" hidden="1" x14ac:dyDescent="0.25">
      <c r="A458" s="40" t="s">
        <v>89</v>
      </c>
      <c r="B458" s="41" t="s">
        <v>90</v>
      </c>
      <c r="C458" s="41" t="s">
        <v>29</v>
      </c>
      <c r="D458" s="41">
        <f>J457</f>
        <v>9</v>
      </c>
      <c r="E458" s="41">
        <v>-9</v>
      </c>
      <c r="F458" s="41" t="s">
        <v>17</v>
      </c>
      <c r="G458" s="41"/>
      <c r="H458" s="41" t="s">
        <v>18</v>
      </c>
      <c r="I458" s="42">
        <v>43942</v>
      </c>
      <c r="J458" s="41">
        <f t="shared" si="58"/>
        <v>0</v>
      </c>
      <c r="K458" s="108">
        <f>IF(OR(F458="FPCO"),((M457+L458)/J458),K457)</f>
        <v>12000</v>
      </c>
      <c r="L458" s="108"/>
      <c r="M458" s="109">
        <f>J458*K458</f>
        <v>0</v>
      </c>
    </row>
    <row r="459" spans="1:13" hidden="1" x14ac:dyDescent="0.25">
      <c r="A459" s="27" t="s">
        <v>91</v>
      </c>
      <c r="B459" s="28" t="s">
        <v>92</v>
      </c>
      <c r="C459" s="28" t="s">
        <v>29</v>
      </c>
      <c r="D459" s="28"/>
      <c r="E459" s="28">
        <v>20</v>
      </c>
      <c r="F459" s="28" t="s">
        <v>15</v>
      </c>
      <c r="G459" s="28"/>
      <c r="H459" s="28"/>
      <c r="I459" s="29">
        <v>43251</v>
      </c>
      <c r="J459" s="2">
        <f t="shared" si="58"/>
        <v>20</v>
      </c>
      <c r="K459" s="92">
        <f>M459/J459</f>
        <v>1750</v>
      </c>
      <c r="L459" s="92">
        <v>35000</v>
      </c>
      <c r="M459" s="101">
        <v>35000</v>
      </c>
    </row>
    <row r="460" spans="1:13" hidden="1" x14ac:dyDescent="0.25">
      <c r="A460" s="9" t="s">
        <v>91</v>
      </c>
      <c r="B460" s="10" t="s">
        <v>92</v>
      </c>
      <c r="C460" s="10" t="s">
        <v>29</v>
      </c>
      <c r="D460" s="10">
        <f>J459</f>
        <v>20</v>
      </c>
      <c r="E460" s="10">
        <v>-20</v>
      </c>
      <c r="F460" s="10" t="s">
        <v>16</v>
      </c>
      <c r="G460" s="10"/>
      <c r="H460" s="10"/>
      <c r="I460" s="11">
        <v>43251</v>
      </c>
      <c r="J460" s="17">
        <f t="shared" si="58"/>
        <v>0</v>
      </c>
      <c r="K460" s="94">
        <f>IF(OR(F460="FPCO"),((M459+L460)/J460),K459)</f>
        <v>1750</v>
      </c>
      <c r="L460" s="94"/>
      <c r="M460" s="95">
        <f>J460*K460</f>
        <v>0</v>
      </c>
    </row>
    <row r="461" spans="1:13" hidden="1" x14ac:dyDescent="0.25">
      <c r="A461" s="9" t="s">
        <v>91</v>
      </c>
      <c r="B461" s="10" t="s">
        <v>92</v>
      </c>
      <c r="C461" s="10" t="s">
        <v>29</v>
      </c>
      <c r="D461" s="10">
        <f>J460</f>
        <v>0</v>
      </c>
      <c r="E461" s="10">
        <v>16</v>
      </c>
      <c r="F461" s="10" t="s">
        <v>15</v>
      </c>
      <c r="G461" s="10"/>
      <c r="H461" s="10"/>
      <c r="I461" s="11">
        <v>43251</v>
      </c>
      <c r="J461" s="17">
        <f t="shared" si="58"/>
        <v>16</v>
      </c>
      <c r="K461" s="94">
        <f>IF(OR(F461="FPCO"),((M460+L461)/J461),K460)</f>
        <v>3950</v>
      </c>
      <c r="L461" s="94">
        <v>63200</v>
      </c>
      <c r="M461" s="95">
        <f>J461*K461</f>
        <v>63200</v>
      </c>
    </row>
    <row r="462" spans="1:13" hidden="1" x14ac:dyDescent="0.25">
      <c r="A462" s="44" t="s">
        <v>91</v>
      </c>
      <c r="B462" s="36" t="s">
        <v>92</v>
      </c>
      <c r="C462" s="36" t="s">
        <v>29</v>
      </c>
      <c r="D462" s="36">
        <f>J461</f>
        <v>16</v>
      </c>
      <c r="E462" s="36">
        <v>-16</v>
      </c>
      <c r="F462" s="36" t="s">
        <v>16</v>
      </c>
      <c r="G462" s="36"/>
      <c r="H462" s="36"/>
      <c r="I462" s="37">
        <v>43252</v>
      </c>
      <c r="J462" s="41">
        <f t="shared" si="58"/>
        <v>0</v>
      </c>
      <c r="K462" s="94">
        <f>IF(OR(F462="FPCO"),((M461+L462)/J462),K461)</f>
        <v>3950</v>
      </c>
      <c r="L462" s="94"/>
      <c r="M462" s="95">
        <f>J462*K462</f>
        <v>0</v>
      </c>
    </row>
    <row r="463" spans="1:13" s="15" customFormat="1" hidden="1" x14ac:dyDescent="0.25">
      <c r="A463" s="1" t="s">
        <v>95</v>
      </c>
      <c r="B463" s="2" t="s">
        <v>96</v>
      </c>
      <c r="C463" s="2" t="s">
        <v>29</v>
      </c>
      <c r="D463" s="2">
        <f>CATHEDRAL!J460</f>
        <v>0</v>
      </c>
      <c r="E463" s="2">
        <v>150</v>
      </c>
      <c r="F463" s="2" t="s">
        <v>15</v>
      </c>
      <c r="G463" s="2"/>
      <c r="H463" s="2"/>
      <c r="I463" s="43">
        <v>43245</v>
      </c>
      <c r="J463" s="2">
        <f t="shared" si="58"/>
        <v>150</v>
      </c>
      <c r="K463" s="106">
        <f>M463/J463</f>
        <v>1401</v>
      </c>
      <c r="L463" s="106">
        <v>210150</v>
      </c>
      <c r="M463" s="107">
        <v>210150</v>
      </c>
    </row>
    <row r="464" spans="1:13" s="15" customFormat="1" hidden="1" x14ac:dyDescent="0.25">
      <c r="A464" s="16" t="s">
        <v>95</v>
      </c>
      <c r="B464" s="17" t="s">
        <v>96</v>
      </c>
      <c r="C464" s="17" t="s">
        <v>29</v>
      </c>
      <c r="D464" s="17">
        <f t="shared" ref="D464:D490" si="60">J463</f>
        <v>150</v>
      </c>
      <c r="E464" s="17">
        <v>-150</v>
      </c>
      <c r="F464" s="17" t="s">
        <v>16</v>
      </c>
      <c r="G464" s="17"/>
      <c r="H464" s="17"/>
      <c r="I464" s="18">
        <v>43249</v>
      </c>
      <c r="J464" s="17">
        <f t="shared" si="58"/>
        <v>0</v>
      </c>
      <c r="K464" s="94">
        <f t="shared" ref="K464:K490" si="61">IF(OR(F464="FPCO"),((M463+L464)/J464),K463)</f>
        <v>1401</v>
      </c>
      <c r="L464" s="94"/>
      <c r="M464" s="95">
        <f t="shared" ref="M464:M490" si="62">J464*K464</f>
        <v>0</v>
      </c>
    </row>
    <row r="465" spans="1:13" s="15" customFormat="1" hidden="1" x14ac:dyDescent="0.25">
      <c r="A465" s="16" t="s">
        <v>95</v>
      </c>
      <c r="B465" s="17" t="s">
        <v>96</v>
      </c>
      <c r="C465" s="17" t="s">
        <v>29</v>
      </c>
      <c r="D465" s="17">
        <f t="shared" si="60"/>
        <v>0</v>
      </c>
      <c r="E465" s="17">
        <v>20</v>
      </c>
      <c r="F465" s="17" t="s">
        <v>15</v>
      </c>
      <c r="G465" s="17"/>
      <c r="H465" s="17"/>
      <c r="I465" s="18">
        <v>43251</v>
      </c>
      <c r="J465" s="17">
        <f t="shared" si="58"/>
        <v>20</v>
      </c>
      <c r="K465" s="94">
        <f t="shared" si="61"/>
        <v>1350</v>
      </c>
      <c r="L465" s="94">
        <v>27000</v>
      </c>
      <c r="M465" s="95">
        <f t="shared" si="62"/>
        <v>27000</v>
      </c>
    </row>
    <row r="466" spans="1:13" s="15" customFormat="1" hidden="1" x14ac:dyDescent="0.25">
      <c r="A466" s="16" t="s">
        <v>95</v>
      </c>
      <c r="B466" s="17" t="s">
        <v>96</v>
      </c>
      <c r="C466" s="17" t="s">
        <v>29</v>
      </c>
      <c r="D466" s="17">
        <f t="shared" si="60"/>
        <v>20</v>
      </c>
      <c r="E466" s="17">
        <v>50</v>
      </c>
      <c r="F466" s="17" t="s">
        <v>15</v>
      </c>
      <c r="G466" s="17"/>
      <c r="H466" s="17"/>
      <c r="I466" s="18">
        <v>43251</v>
      </c>
      <c r="J466" s="17">
        <f t="shared" si="58"/>
        <v>70</v>
      </c>
      <c r="K466" s="94">
        <f t="shared" si="61"/>
        <v>1591.8714285714286</v>
      </c>
      <c r="L466" s="94">
        <v>84431</v>
      </c>
      <c r="M466" s="95">
        <f t="shared" si="62"/>
        <v>111431</v>
      </c>
    </row>
    <row r="467" spans="1:13" s="15" customFormat="1" hidden="1" x14ac:dyDescent="0.25">
      <c r="A467" s="16" t="s">
        <v>95</v>
      </c>
      <c r="B467" s="17" t="s">
        <v>96</v>
      </c>
      <c r="C467" s="17" t="s">
        <v>29</v>
      </c>
      <c r="D467" s="17">
        <f t="shared" si="60"/>
        <v>70</v>
      </c>
      <c r="E467" s="17">
        <v>-20</v>
      </c>
      <c r="F467" s="17" t="s">
        <v>16</v>
      </c>
      <c r="G467" s="17"/>
      <c r="H467" s="17"/>
      <c r="I467" s="18">
        <v>43251</v>
      </c>
      <c r="J467" s="17">
        <f t="shared" si="58"/>
        <v>50</v>
      </c>
      <c r="K467" s="94">
        <f t="shared" si="61"/>
        <v>1591.8714285714286</v>
      </c>
      <c r="L467" s="94"/>
      <c r="M467" s="95">
        <f t="shared" si="62"/>
        <v>79593.571428571435</v>
      </c>
    </row>
    <row r="468" spans="1:13" s="15" customFormat="1" hidden="1" x14ac:dyDescent="0.25">
      <c r="A468" s="16" t="s">
        <v>95</v>
      </c>
      <c r="B468" s="17" t="s">
        <v>96</v>
      </c>
      <c r="C468" s="17" t="s">
        <v>29</v>
      </c>
      <c r="D468" s="17">
        <f t="shared" si="60"/>
        <v>50</v>
      </c>
      <c r="E468" s="17">
        <v>-50</v>
      </c>
      <c r="F468" s="17" t="s">
        <v>16</v>
      </c>
      <c r="G468" s="17"/>
      <c r="H468" s="17"/>
      <c r="I468" s="18">
        <v>43252</v>
      </c>
      <c r="J468" s="17">
        <f t="shared" si="58"/>
        <v>0</v>
      </c>
      <c r="K468" s="94">
        <f t="shared" si="61"/>
        <v>1591.8714285714286</v>
      </c>
      <c r="L468" s="94"/>
      <c r="M468" s="95">
        <f t="shared" si="62"/>
        <v>0</v>
      </c>
    </row>
    <row r="469" spans="1:13" s="15" customFormat="1" hidden="1" x14ac:dyDescent="0.25">
      <c r="A469" s="16" t="s">
        <v>95</v>
      </c>
      <c r="B469" s="17" t="s">
        <v>96</v>
      </c>
      <c r="C469" s="17" t="s">
        <v>29</v>
      </c>
      <c r="D469" s="17">
        <f t="shared" si="60"/>
        <v>0</v>
      </c>
      <c r="E469" s="17">
        <v>180</v>
      </c>
      <c r="F469" s="17" t="s">
        <v>15</v>
      </c>
      <c r="G469" s="17"/>
      <c r="H469" s="17"/>
      <c r="I469" s="18">
        <v>43312</v>
      </c>
      <c r="J469" s="17">
        <f t="shared" si="58"/>
        <v>180</v>
      </c>
      <c r="K469" s="94">
        <f t="shared" si="61"/>
        <v>1547</v>
      </c>
      <c r="L469" s="94">
        <v>278460</v>
      </c>
      <c r="M469" s="95">
        <f t="shared" si="62"/>
        <v>278460</v>
      </c>
    </row>
    <row r="470" spans="1:13" s="15" customFormat="1" hidden="1" x14ac:dyDescent="0.25">
      <c r="A470" s="16" t="s">
        <v>95</v>
      </c>
      <c r="B470" s="17" t="s">
        <v>96</v>
      </c>
      <c r="C470" s="17" t="s">
        <v>29</v>
      </c>
      <c r="D470" s="17">
        <f t="shared" si="60"/>
        <v>180</v>
      </c>
      <c r="E470" s="17">
        <v>-180</v>
      </c>
      <c r="F470" s="17" t="s">
        <v>16</v>
      </c>
      <c r="G470" s="17"/>
      <c r="H470" s="17"/>
      <c r="I470" s="18">
        <v>43312</v>
      </c>
      <c r="J470" s="17">
        <f t="shared" si="58"/>
        <v>0</v>
      </c>
      <c r="K470" s="94">
        <f t="shared" si="61"/>
        <v>1547</v>
      </c>
      <c r="L470" s="94"/>
      <c r="M470" s="95">
        <f t="shared" si="62"/>
        <v>0</v>
      </c>
    </row>
    <row r="471" spans="1:13" s="15" customFormat="1" hidden="1" x14ac:dyDescent="0.25">
      <c r="A471" s="16" t="s">
        <v>95</v>
      </c>
      <c r="B471" s="17" t="s">
        <v>96</v>
      </c>
      <c r="C471" s="17" t="s">
        <v>29</v>
      </c>
      <c r="D471" s="17">
        <f t="shared" si="60"/>
        <v>0</v>
      </c>
      <c r="E471" s="17">
        <v>150</v>
      </c>
      <c r="F471" s="17" t="s">
        <v>15</v>
      </c>
      <c r="G471" s="17"/>
      <c r="H471" s="17"/>
      <c r="I471" s="18">
        <v>43367</v>
      </c>
      <c r="J471" s="17">
        <f t="shared" si="58"/>
        <v>150</v>
      </c>
      <c r="K471" s="94">
        <f t="shared" si="61"/>
        <v>1702</v>
      </c>
      <c r="L471" s="94">
        <v>255300</v>
      </c>
      <c r="M471" s="95">
        <f t="shared" si="62"/>
        <v>255300</v>
      </c>
    </row>
    <row r="472" spans="1:13" s="15" customFormat="1" hidden="1" x14ac:dyDescent="0.25">
      <c r="A472" s="16" t="s">
        <v>95</v>
      </c>
      <c r="B472" s="17" t="s">
        <v>96</v>
      </c>
      <c r="C472" s="17" t="s">
        <v>29</v>
      </c>
      <c r="D472" s="17">
        <f t="shared" si="60"/>
        <v>150</v>
      </c>
      <c r="E472" s="17">
        <v>-150</v>
      </c>
      <c r="F472" s="17" t="s">
        <v>16</v>
      </c>
      <c r="G472" s="17"/>
      <c r="H472" s="17"/>
      <c r="I472" s="18">
        <v>43368</v>
      </c>
      <c r="J472" s="17">
        <f t="shared" si="58"/>
        <v>0</v>
      </c>
      <c r="K472" s="94">
        <f t="shared" si="61"/>
        <v>1702</v>
      </c>
      <c r="L472" s="94"/>
      <c r="M472" s="95">
        <f t="shared" si="62"/>
        <v>0</v>
      </c>
    </row>
    <row r="473" spans="1:13" s="15" customFormat="1" hidden="1" x14ac:dyDescent="0.25">
      <c r="A473" s="16" t="s">
        <v>95</v>
      </c>
      <c r="B473" s="17" t="s">
        <v>96</v>
      </c>
      <c r="C473" s="17" t="s">
        <v>29</v>
      </c>
      <c r="D473" s="17">
        <f t="shared" si="60"/>
        <v>0</v>
      </c>
      <c r="E473" s="17">
        <v>50</v>
      </c>
      <c r="F473" s="17" t="s">
        <v>15</v>
      </c>
      <c r="G473" s="17"/>
      <c r="H473" s="17"/>
      <c r="I473" s="18">
        <v>43404</v>
      </c>
      <c r="J473" s="17">
        <f t="shared" si="58"/>
        <v>50</v>
      </c>
      <c r="K473" s="94">
        <f t="shared" si="61"/>
        <v>918.02</v>
      </c>
      <c r="L473" s="94">
        <v>45901</v>
      </c>
      <c r="M473" s="95">
        <f t="shared" si="62"/>
        <v>45901</v>
      </c>
    </row>
    <row r="474" spans="1:13" s="15" customFormat="1" hidden="1" x14ac:dyDescent="0.25">
      <c r="A474" s="16" t="s">
        <v>95</v>
      </c>
      <c r="B474" s="17" t="s">
        <v>96</v>
      </c>
      <c r="C474" s="17" t="s">
        <v>29</v>
      </c>
      <c r="D474" s="17">
        <f t="shared" si="60"/>
        <v>50</v>
      </c>
      <c r="E474" s="17">
        <v>-50</v>
      </c>
      <c r="F474" s="17" t="s">
        <v>16</v>
      </c>
      <c r="G474" s="17"/>
      <c r="H474" s="17"/>
      <c r="I474" s="18">
        <v>43410</v>
      </c>
      <c r="J474" s="17">
        <f t="shared" si="58"/>
        <v>0</v>
      </c>
      <c r="K474" s="94">
        <f t="shared" si="61"/>
        <v>918.02</v>
      </c>
      <c r="L474" s="94"/>
      <c r="M474" s="95">
        <f t="shared" si="62"/>
        <v>0</v>
      </c>
    </row>
    <row r="475" spans="1:13" s="15" customFormat="1" hidden="1" x14ac:dyDescent="0.25">
      <c r="A475" s="16" t="s">
        <v>95</v>
      </c>
      <c r="B475" s="17" t="s">
        <v>96</v>
      </c>
      <c r="C475" s="17" t="s">
        <v>29</v>
      </c>
      <c r="D475" s="17">
        <f t="shared" si="60"/>
        <v>0</v>
      </c>
      <c r="E475" s="17">
        <v>20</v>
      </c>
      <c r="F475" s="17" t="s">
        <v>15</v>
      </c>
      <c r="G475" s="17"/>
      <c r="H475" s="17"/>
      <c r="I475" s="18">
        <v>43452</v>
      </c>
      <c r="J475" s="17">
        <f t="shared" si="58"/>
        <v>20</v>
      </c>
      <c r="K475" s="94">
        <f t="shared" si="61"/>
        <v>1785</v>
      </c>
      <c r="L475" s="94">
        <v>35700</v>
      </c>
      <c r="M475" s="95">
        <f t="shared" si="62"/>
        <v>35700</v>
      </c>
    </row>
    <row r="476" spans="1:13" s="15" customFormat="1" hidden="1" x14ac:dyDescent="0.25">
      <c r="A476" s="16" t="s">
        <v>95</v>
      </c>
      <c r="B476" s="17" t="s">
        <v>96</v>
      </c>
      <c r="C476" s="17" t="s">
        <v>29</v>
      </c>
      <c r="D476" s="17">
        <f t="shared" si="60"/>
        <v>20</v>
      </c>
      <c r="E476" s="17">
        <v>-10</v>
      </c>
      <c r="F476" s="17" t="s">
        <v>16</v>
      </c>
      <c r="G476" s="17"/>
      <c r="H476" s="17"/>
      <c r="I476" s="18">
        <v>43453</v>
      </c>
      <c r="J476" s="17">
        <f t="shared" si="58"/>
        <v>10</v>
      </c>
      <c r="K476" s="94">
        <f t="shared" si="61"/>
        <v>1785</v>
      </c>
      <c r="L476" s="94"/>
      <c r="M476" s="95">
        <f t="shared" si="62"/>
        <v>17850</v>
      </c>
    </row>
    <row r="477" spans="1:13" s="15" customFormat="1" hidden="1" x14ac:dyDescent="0.25">
      <c r="A477" s="16" t="s">
        <v>95</v>
      </c>
      <c r="B477" s="17" t="s">
        <v>96</v>
      </c>
      <c r="C477" s="17" t="s">
        <v>29</v>
      </c>
      <c r="D477" s="17">
        <f t="shared" si="60"/>
        <v>10</v>
      </c>
      <c r="E477" s="17">
        <v>10</v>
      </c>
      <c r="F477" s="17" t="s">
        <v>15</v>
      </c>
      <c r="G477" s="17"/>
      <c r="H477" s="17"/>
      <c r="I477" s="18">
        <v>43453</v>
      </c>
      <c r="J477" s="17">
        <f t="shared" si="58"/>
        <v>20</v>
      </c>
      <c r="K477" s="94">
        <f t="shared" si="61"/>
        <v>1351</v>
      </c>
      <c r="L477" s="94">
        <v>9170</v>
      </c>
      <c r="M477" s="95">
        <f t="shared" si="62"/>
        <v>27020</v>
      </c>
    </row>
    <row r="478" spans="1:13" s="15" customFormat="1" hidden="1" x14ac:dyDescent="0.25">
      <c r="A478" s="16" t="s">
        <v>95</v>
      </c>
      <c r="B478" s="17" t="s">
        <v>96</v>
      </c>
      <c r="C478" s="17" t="s">
        <v>29</v>
      </c>
      <c r="D478" s="17">
        <f t="shared" si="60"/>
        <v>20</v>
      </c>
      <c r="E478" s="17">
        <v>-20</v>
      </c>
      <c r="F478" s="17" t="s">
        <v>17</v>
      </c>
      <c r="G478" s="17"/>
      <c r="H478" s="17" t="s">
        <v>18</v>
      </c>
      <c r="I478" s="18">
        <v>43454</v>
      </c>
      <c r="J478" s="17">
        <f t="shared" si="58"/>
        <v>0</v>
      </c>
      <c r="K478" s="94">
        <f t="shared" si="61"/>
        <v>1351</v>
      </c>
      <c r="L478" s="94"/>
      <c r="M478" s="95">
        <f>J478*K478</f>
        <v>0</v>
      </c>
    </row>
    <row r="479" spans="1:13" s="15" customFormat="1" hidden="1" x14ac:dyDescent="0.25">
      <c r="A479" s="16" t="s">
        <v>95</v>
      </c>
      <c r="B479" s="17" t="s">
        <v>96</v>
      </c>
      <c r="C479" s="17" t="s">
        <v>29</v>
      </c>
      <c r="D479" s="17">
        <f t="shared" si="60"/>
        <v>0</v>
      </c>
      <c r="E479" s="17">
        <v>150</v>
      </c>
      <c r="F479" s="17" t="s">
        <v>15</v>
      </c>
      <c r="G479" s="17"/>
      <c r="H479" s="17"/>
      <c r="I479" s="18">
        <v>43494</v>
      </c>
      <c r="J479" s="17">
        <f t="shared" si="58"/>
        <v>150</v>
      </c>
      <c r="K479" s="94">
        <f t="shared" si="61"/>
        <v>1285</v>
      </c>
      <c r="L479" s="94">
        <v>192750</v>
      </c>
      <c r="M479" s="95">
        <f t="shared" si="62"/>
        <v>192750</v>
      </c>
    </row>
    <row r="480" spans="1:13" s="15" customFormat="1" hidden="1" x14ac:dyDescent="0.25">
      <c r="A480" s="16" t="s">
        <v>95</v>
      </c>
      <c r="B480" s="17" t="s">
        <v>96</v>
      </c>
      <c r="C480" s="17" t="s">
        <v>29</v>
      </c>
      <c r="D480" s="17">
        <f t="shared" si="60"/>
        <v>150</v>
      </c>
      <c r="E480" s="17">
        <v>-150</v>
      </c>
      <c r="F480" s="17" t="s">
        <v>16</v>
      </c>
      <c r="G480" s="17"/>
      <c r="H480" s="17"/>
      <c r="I480" s="18">
        <v>43494</v>
      </c>
      <c r="J480" s="17">
        <f t="shared" si="58"/>
        <v>0</v>
      </c>
      <c r="K480" s="94">
        <f t="shared" si="61"/>
        <v>1285</v>
      </c>
      <c r="L480" s="94"/>
      <c r="M480" s="95">
        <f t="shared" si="62"/>
        <v>0</v>
      </c>
    </row>
    <row r="481" spans="1:13" s="15" customFormat="1" hidden="1" x14ac:dyDescent="0.25">
      <c r="A481" s="16" t="s">
        <v>95</v>
      </c>
      <c r="B481" s="17" t="s">
        <v>96</v>
      </c>
      <c r="C481" s="17" t="s">
        <v>29</v>
      </c>
      <c r="D481" s="17">
        <f t="shared" si="60"/>
        <v>0</v>
      </c>
      <c r="E481" s="17">
        <v>100</v>
      </c>
      <c r="F481" s="17" t="s">
        <v>15</v>
      </c>
      <c r="G481" s="17"/>
      <c r="H481" s="17"/>
      <c r="I481" s="18">
        <v>43552</v>
      </c>
      <c r="J481" s="17">
        <f t="shared" si="58"/>
        <v>100</v>
      </c>
      <c r="K481" s="94">
        <f t="shared" si="61"/>
        <v>1285</v>
      </c>
      <c r="L481" s="94">
        <v>128500</v>
      </c>
      <c r="M481" s="95">
        <f t="shared" si="62"/>
        <v>128500</v>
      </c>
    </row>
    <row r="482" spans="1:13" s="15" customFormat="1" hidden="1" x14ac:dyDescent="0.25">
      <c r="A482" s="16" t="s">
        <v>95</v>
      </c>
      <c r="B482" s="17" t="s">
        <v>96</v>
      </c>
      <c r="C482" s="17" t="s">
        <v>29</v>
      </c>
      <c r="D482" s="17">
        <f t="shared" si="60"/>
        <v>100</v>
      </c>
      <c r="E482" s="17">
        <v>-100</v>
      </c>
      <c r="F482" s="17" t="s">
        <v>16</v>
      </c>
      <c r="G482" s="17"/>
      <c r="H482" s="17"/>
      <c r="I482" s="18">
        <v>43552</v>
      </c>
      <c r="J482" s="17">
        <f t="shared" si="58"/>
        <v>0</v>
      </c>
      <c r="K482" s="94">
        <f t="shared" si="61"/>
        <v>1285</v>
      </c>
      <c r="L482" s="94"/>
      <c r="M482" s="95">
        <f t="shared" si="62"/>
        <v>0</v>
      </c>
    </row>
    <row r="483" spans="1:13" s="15" customFormat="1" hidden="1" x14ac:dyDescent="0.25">
      <c r="A483" s="16" t="s">
        <v>95</v>
      </c>
      <c r="B483" s="17" t="s">
        <v>96</v>
      </c>
      <c r="C483" s="17" t="s">
        <v>29</v>
      </c>
      <c r="D483" s="17">
        <f t="shared" si="60"/>
        <v>0</v>
      </c>
      <c r="E483" s="17">
        <v>100</v>
      </c>
      <c r="F483" s="17" t="s">
        <v>15</v>
      </c>
      <c r="G483" s="17"/>
      <c r="H483" s="17"/>
      <c r="I483" s="18">
        <v>43644</v>
      </c>
      <c r="J483" s="17">
        <f t="shared" si="58"/>
        <v>100</v>
      </c>
      <c r="K483" s="94">
        <f t="shared" si="61"/>
        <v>1676</v>
      </c>
      <c r="L483" s="94">
        <v>167600</v>
      </c>
      <c r="M483" s="95">
        <f t="shared" si="62"/>
        <v>167600</v>
      </c>
    </row>
    <row r="484" spans="1:13" s="15" customFormat="1" hidden="1" x14ac:dyDescent="0.25">
      <c r="A484" s="16" t="s">
        <v>95</v>
      </c>
      <c r="B484" s="17" t="s">
        <v>96</v>
      </c>
      <c r="C484" s="17" t="s">
        <v>29</v>
      </c>
      <c r="D484" s="17">
        <f t="shared" si="60"/>
        <v>100</v>
      </c>
      <c r="E484" s="17">
        <v>-100</v>
      </c>
      <c r="F484" s="17" t="s">
        <v>16</v>
      </c>
      <c r="G484" s="17"/>
      <c r="H484" s="17"/>
      <c r="I484" s="18">
        <v>43644</v>
      </c>
      <c r="J484" s="17">
        <f t="shared" si="58"/>
        <v>0</v>
      </c>
      <c r="K484" s="94">
        <f t="shared" si="61"/>
        <v>1676</v>
      </c>
      <c r="L484" s="94"/>
      <c r="M484" s="95">
        <f t="shared" si="62"/>
        <v>0</v>
      </c>
    </row>
    <row r="485" spans="1:13" s="15" customFormat="1" hidden="1" x14ac:dyDescent="0.25">
      <c r="A485" s="16" t="s">
        <v>95</v>
      </c>
      <c r="B485" s="17" t="s">
        <v>96</v>
      </c>
      <c r="C485" s="17" t="s">
        <v>29</v>
      </c>
      <c r="D485" s="17">
        <f t="shared" si="60"/>
        <v>0</v>
      </c>
      <c r="E485" s="17">
        <v>68</v>
      </c>
      <c r="F485" s="17" t="s">
        <v>15</v>
      </c>
      <c r="G485" s="17"/>
      <c r="H485" s="17"/>
      <c r="I485" s="18">
        <v>43676</v>
      </c>
      <c r="J485" s="17">
        <f t="shared" si="58"/>
        <v>68</v>
      </c>
      <c r="K485" s="94">
        <f t="shared" si="61"/>
        <v>1392</v>
      </c>
      <c r="L485" s="94">
        <v>94656</v>
      </c>
      <c r="M485" s="95">
        <f t="shared" si="62"/>
        <v>94656</v>
      </c>
    </row>
    <row r="486" spans="1:13" s="15" customFormat="1" hidden="1" x14ac:dyDescent="0.25">
      <c r="A486" s="16" t="s">
        <v>95</v>
      </c>
      <c r="B486" s="17" t="s">
        <v>96</v>
      </c>
      <c r="C486" s="17" t="s">
        <v>29</v>
      </c>
      <c r="D486" s="17">
        <f t="shared" si="60"/>
        <v>68</v>
      </c>
      <c r="E486" s="17">
        <v>-68</v>
      </c>
      <c r="F486" s="17" t="s">
        <v>17</v>
      </c>
      <c r="G486" s="17"/>
      <c r="H486" s="17" t="s">
        <v>18</v>
      </c>
      <c r="I486" s="18">
        <v>43676</v>
      </c>
      <c r="J486" s="17">
        <f t="shared" si="58"/>
        <v>0</v>
      </c>
      <c r="K486" s="94">
        <f t="shared" si="61"/>
        <v>1392</v>
      </c>
      <c r="L486" s="94"/>
      <c r="M486" s="95">
        <f>J486*K486</f>
        <v>0</v>
      </c>
    </row>
    <row r="487" spans="1:13" s="15" customFormat="1" hidden="1" x14ac:dyDescent="0.25">
      <c r="A487" s="16" t="s">
        <v>95</v>
      </c>
      <c r="B487" s="17" t="s">
        <v>96</v>
      </c>
      <c r="C487" s="17" t="s">
        <v>29</v>
      </c>
      <c r="D487" s="17">
        <f t="shared" si="60"/>
        <v>0</v>
      </c>
      <c r="E487" s="17">
        <v>68</v>
      </c>
      <c r="F487" s="17" t="s">
        <v>15</v>
      </c>
      <c r="G487" s="17"/>
      <c r="H487" s="17"/>
      <c r="I487" s="18">
        <v>43916</v>
      </c>
      <c r="J487" s="17">
        <f t="shared" si="58"/>
        <v>68</v>
      </c>
      <c r="K487" s="94">
        <f t="shared" si="61"/>
        <v>1607.0147058823529</v>
      </c>
      <c r="L487" s="94">
        <v>109277</v>
      </c>
      <c r="M487" s="95">
        <f t="shared" si="62"/>
        <v>109277</v>
      </c>
    </row>
    <row r="488" spans="1:13" s="15" customFormat="1" hidden="1" x14ac:dyDescent="0.25">
      <c r="A488" s="16" t="s">
        <v>95</v>
      </c>
      <c r="B488" s="17" t="s">
        <v>96</v>
      </c>
      <c r="C488" s="17" t="s">
        <v>29</v>
      </c>
      <c r="D488" s="17">
        <f t="shared" si="60"/>
        <v>68</v>
      </c>
      <c r="E488" s="17">
        <v>-68</v>
      </c>
      <c r="F488" s="17" t="s">
        <v>17</v>
      </c>
      <c r="G488" s="17"/>
      <c r="H488" s="17" t="s">
        <v>18</v>
      </c>
      <c r="I488" s="18">
        <v>43916</v>
      </c>
      <c r="J488" s="17">
        <f t="shared" si="58"/>
        <v>0</v>
      </c>
      <c r="K488" s="94">
        <f t="shared" si="61"/>
        <v>1607.0147058823529</v>
      </c>
      <c r="L488" s="94"/>
      <c r="M488" s="95">
        <f>J488*K488</f>
        <v>0</v>
      </c>
    </row>
    <row r="489" spans="1:13" s="15" customFormat="1" hidden="1" x14ac:dyDescent="0.25">
      <c r="A489" s="16" t="s">
        <v>95</v>
      </c>
      <c r="B489" s="17" t="s">
        <v>96</v>
      </c>
      <c r="C489" s="17" t="s">
        <v>29</v>
      </c>
      <c r="D489" s="17">
        <f t="shared" si="60"/>
        <v>0</v>
      </c>
      <c r="E489" s="17">
        <v>20</v>
      </c>
      <c r="F489" s="17" t="s">
        <v>15</v>
      </c>
      <c r="G489" s="17"/>
      <c r="H489" s="17"/>
      <c r="I489" s="18">
        <v>43971</v>
      </c>
      <c r="J489" s="17">
        <f t="shared" si="58"/>
        <v>20</v>
      </c>
      <c r="K489" s="94">
        <f t="shared" si="61"/>
        <v>1606.95</v>
      </c>
      <c r="L489" s="94">
        <v>32139</v>
      </c>
      <c r="M489" s="95">
        <f t="shared" si="62"/>
        <v>32139</v>
      </c>
    </row>
    <row r="490" spans="1:13" s="15" customFormat="1" hidden="1" x14ac:dyDescent="0.25">
      <c r="A490" s="40" t="s">
        <v>95</v>
      </c>
      <c r="B490" s="41" t="s">
        <v>96</v>
      </c>
      <c r="C490" s="41" t="s">
        <v>29</v>
      </c>
      <c r="D490" s="41">
        <f t="shared" si="60"/>
        <v>20</v>
      </c>
      <c r="E490" s="41">
        <v>-20</v>
      </c>
      <c r="F490" s="41" t="s">
        <v>16</v>
      </c>
      <c r="G490" s="41"/>
      <c r="H490" s="41"/>
      <c r="I490" s="42">
        <v>43977</v>
      </c>
      <c r="J490" s="41">
        <f t="shared" si="58"/>
        <v>0</v>
      </c>
      <c r="K490" s="94">
        <f t="shared" si="61"/>
        <v>1606.95</v>
      </c>
      <c r="L490" s="94"/>
      <c r="M490" s="95">
        <f t="shared" si="62"/>
        <v>0</v>
      </c>
    </row>
    <row r="491" spans="1:13" hidden="1" x14ac:dyDescent="0.25">
      <c r="A491" s="27" t="s">
        <v>97</v>
      </c>
      <c r="B491" s="28" t="s">
        <v>98</v>
      </c>
      <c r="C491" s="28" t="s">
        <v>29</v>
      </c>
      <c r="D491" s="28"/>
      <c r="E491" s="28">
        <v>10</v>
      </c>
      <c r="F491" s="28" t="s">
        <v>15</v>
      </c>
      <c r="G491" s="28"/>
      <c r="H491" s="28"/>
      <c r="I491" s="29">
        <v>43879</v>
      </c>
      <c r="J491" s="2">
        <f t="shared" si="58"/>
        <v>10</v>
      </c>
      <c r="K491" s="92">
        <f>M491/J491</f>
        <v>18595.099999999999</v>
      </c>
      <c r="L491" s="92">
        <v>185951</v>
      </c>
      <c r="M491" s="101">
        <v>185951</v>
      </c>
    </row>
    <row r="492" spans="1:13" hidden="1" x14ac:dyDescent="0.25">
      <c r="A492" s="9" t="s">
        <v>97</v>
      </c>
      <c r="B492" s="10" t="s">
        <v>98</v>
      </c>
      <c r="C492" s="10" t="s">
        <v>29</v>
      </c>
      <c r="D492" s="10">
        <f>J491</f>
        <v>10</v>
      </c>
      <c r="E492" s="10">
        <v>-10</v>
      </c>
      <c r="F492" s="10" t="s">
        <v>17</v>
      </c>
      <c r="G492" s="10"/>
      <c r="H492" s="10" t="s">
        <v>18</v>
      </c>
      <c r="I492" s="11">
        <v>43880</v>
      </c>
      <c r="J492" s="17">
        <f t="shared" si="58"/>
        <v>0</v>
      </c>
      <c r="K492" s="94">
        <f>IF(OR(F492="FPCO"),((M491+L492)/J492),K491)</f>
        <v>18595.099999999999</v>
      </c>
      <c r="L492" s="94"/>
      <c r="M492" s="95">
        <f>J492*K492</f>
        <v>0</v>
      </c>
    </row>
    <row r="493" spans="1:13" hidden="1" x14ac:dyDescent="0.25">
      <c r="A493" s="9" t="s">
        <v>97</v>
      </c>
      <c r="B493" s="10" t="s">
        <v>98</v>
      </c>
      <c r="C493" s="10" t="s">
        <v>29</v>
      </c>
      <c r="D493" s="10">
        <f>J492</f>
        <v>0</v>
      </c>
      <c r="E493" s="10">
        <v>20</v>
      </c>
      <c r="F493" s="10" t="s">
        <v>15</v>
      </c>
      <c r="G493" s="10"/>
      <c r="H493" s="10"/>
      <c r="I493" s="11">
        <v>43977</v>
      </c>
      <c r="J493" s="17">
        <f t="shared" si="58"/>
        <v>20</v>
      </c>
      <c r="K493" s="94">
        <f>IF(OR(F493="FPCO"),((M492+L493)/J493),K492)</f>
        <v>18872.8</v>
      </c>
      <c r="L493" s="94">
        <v>377456</v>
      </c>
      <c r="M493" s="95">
        <f>J493*K493</f>
        <v>377456</v>
      </c>
    </row>
    <row r="494" spans="1:13" hidden="1" x14ac:dyDescent="0.25">
      <c r="A494" s="44" t="s">
        <v>97</v>
      </c>
      <c r="B494" s="36" t="s">
        <v>98</v>
      </c>
      <c r="C494" s="36" t="s">
        <v>29</v>
      </c>
      <c r="D494" s="36">
        <f>J493</f>
        <v>20</v>
      </c>
      <c r="E494" s="36">
        <v>-20</v>
      </c>
      <c r="F494" s="36" t="s">
        <v>17</v>
      </c>
      <c r="G494" s="36"/>
      <c r="H494" s="36" t="s">
        <v>18</v>
      </c>
      <c r="I494" s="37">
        <v>43977</v>
      </c>
      <c r="J494" s="41">
        <f t="shared" si="58"/>
        <v>0</v>
      </c>
      <c r="K494" s="102">
        <f>IF(OR(F494="FPCO"),((M493+L494)/J494),K493)</f>
        <v>18872.8</v>
      </c>
      <c r="L494" s="102"/>
      <c r="M494" s="103">
        <f>J494*K494</f>
        <v>0</v>
      </c>
    </row>
    <row r="495" spans="1:13" hidden="1" x14ac:dyDescent="0.25">
      <c r="A495" s="27" t="s">
        <v>99</v>
      </c>
      <c r="B495" s="28" t="s">
        <v>100</v>
      </c>
      <c r="C495" s="28" t="s">
        <v>29</v>
      </c>
      <c r="D495" s="28"/>
      <c r="E495" s="28">
        <v>10</v>
      </c>
      <c r="F495" s="28" t="s">
        <v>15</v>
      </c>
      <c r="G495" s="28"/>
      <c r="H495" s="28"/>
      <c r="I495" s="29">
        <v>43515</v>
      </c>
      <c r="J495" s="2">
        <f t="shared" si="58"/>
        <v>10</v>
      </c>
      <c r="K495" s="92">
        <f>M495/J495</f>
        <v>40460</v>
      </c>
      <c r="L495" s="92">
        <v>404600</v>
      </c>
      <c r="M495" s="101">
        <v>404600</v>
      </c>
    </row>
    <row r="496" spans="1:13" hidden="1" x14ac:dyDescent="0.25">
      <c r="A496" s="9" t="s">
        <v>99</v>
      </c>
      <c r="B496" s="10" t="s">
        <v>100</v>
      </c>
      <c r="C496" s="10" t="s">
        <v>29</v>
      </c>
      <c r="D496" s="10">
        <f t="shared" ref="D496:D506" si="63">J495</f>
        <v>10</v>
      </c>
      <c r="E496" s="10">
        <v>-10</v>
      </c>
      <c r="F496" s="10" t="s">
        <v>16</v>
      </c>
      <c r="G496" s="10"/>
      <c r="H496" s="10"/>
      <c r="I496" s="11">
        <v>43517</v>
      </c>
      <c r="J496" s="17">
        <f t="shared" si="58"/>
        <v>0</v>
      </c>
      <c r="K496" s="94">
        <f>IF(OR(F496="FPCO"),((M495+L496)/J496),K495)</f>
        <v>40460</v>
      </c>
      <c r="L496" s="94"/>
      <c r="M496" s="95">
        <f>J496*K496</f>
        <v>0</v>
      </c>
    </row>
    <row r="497" spans="1:13" hidden="1" x14ac:dyDescent="0.25">
      <c r="A497" s="9" t="s">
        <v>99</v>
      </c>
      <c r="B497" s="10" t="s">
        <v>100</v>
      </c>
      <c r="C497" s="10" t="s">
        <v>29</v>
      </c>
      <c r="D497" s="10">
        <f t="shared" si="63"/>
        <v>0</v>
      </c>
      <c r="E497" s="10">
        <v>20</v>
      </c>
      <c r="F497" s="10" t="s">
        <v>15</v>
      </c>
      <c r="G497" s="10"/>
      <c r="H497" s="10"/>
      <c r="I497" s="11">
        <v>43635</v>
      </c>
      <c r="J497" s="17">
        <f t="shared" si="58"/>
        <v>20</v>
      </c>
      <c r="K497" s="94">
        <f>IF(OR(F497="FPCO"),((M496+L497)/J497),K496)</f>
        <v>35700</v>
      </c>
      <c r="L497" s="94">
        <v>714000</v>
      </c>
      <c r="M497" s="95">
        <f>J497*K497</f>
        <v>714000</v>
      </c>
    </row>
    <row r="498" spans="1:13" hidden="1" x14ac:dyDescent="0.25">
      <c r="A498" s="9" t="s">
        <v>99</v>
      </c>
      <c r="B498" s="10" t="s">
        <v>100</v>
      </c>
      <c r="C498" s="10" t="s">
        <v>29</v>
      </c>
      <c r="D498" s="10">
        <f t="shared" si="63"/>
        <v>20</v>
      </c>
      <c r="E498" s="10">
        <v>-20</v>
      </c>
      <c r="F498" s="10" t="s">
        <v>17</v>
      </c>
      <c r="G498" s="10"/>
      <c r="H498" s="10" t="s">
        <v>18</v>
      </c>
      <c r="I498" s="11">
        <v>43635</v>
      </c>
      <c r="J498" s="17">
        <f t="shared" si="58"/>
        <v>0</v>
      </c>
      <c r="K498" s="94">
        <f>IF(OR(F498="FPCO"),((M497+L498)/J498),K497)</f>
        <v>35700</v>
      </c>
      <c r="L498" s="94"/>
      <c r="M498" s="95">
        <f>J498*K498</f>
        <v>0</v>
      </c>
    </row>
    <row r="499" spans="1:13" hidden="1" x14ac:dyDescent="0.25">
      <c r="A499" s="9" t="s">
        <v>99</v>
      </c>
      <c r="B499" s="10" t="s">
        <v>100</v>
      </c>
      <c r="C499" s="10" t="s">
        <v>29</v>
      </c>
      <c r="D499" s="10">
        <f t="shared" si="63"/>
        <v>0</v>
      </c>
      <c r="E499" s="10">
        <v>10</v>
      </c>
      <c r="F499" s="10" t="s">
        <v>15</v>
      </c>
      <c r="G499" s="10"/>
      <c r="H499" s="10"/>
      <c r="I499" s="11">
        <v>43697</v>
      </c>
      <c r="J499" s="17">
        <f t="shared" si="58"/>
        <v>10</v>
      </c>
      <c r="K499" s="94">
        <f>IF(OR(F499="FPCO"),((M498+L499)/J499),K498)</f>
        <v>36652</v>
      </c>
      <c r="L499" s="94">
        <v>366520</v>
      </c>
      <c r="M499" s="95">
        <f>J499*K499</f>
        <v>366520</v>
      </c>
    </row>
    <row r="500" spans="1:13" hidden="1" x14ac:dyDescent="0.25">
      <c r="A500" s="44" t="s">
        <v>99</v>
      </c>
      <c r="B500" s="36" t="s">
        <v>100</v>
      </c>
      <c r="C500" s="36" t="s">
        <v>29</v>
      </c>
      <c r="D500" s="36">
        <f t="shared" si="63"/>
        <v>10</v>
      </c>
      <c r="E500" s="36">
        <v>-10</v>
      </c>
      <c r="F500" s="36" t="s">
        <v>16</v>
      </c>
      <c r="G500" s="36"/>
      <c r="H500" s="36"/>
      <c r="I500" s="37">
        <v>43698</v>
      </c>
      <c r="J500" s="41">
        <f t="shared" si="58"/>
        <v>0</v>
      </c>
      <c r="K500" s="102">
        <f>IF(OR(F500="FPCO"),((M499+L500)/J500),K499)</f>
        <v>36652</v>
      </c>
      <c r="L500" s="102"/>
      <c r="M500" s="103">
        <f>J500*K500</f>
        <v>0</v>
      </c>
    </row>
    <row r="501" spans="1:13" hidden="1" x14ac:dyDescent="0.25">
      <c r="A501" s="27" t="s">
        <v>101</v>
      </c>
      <c r="B501" s="28" t="s">
        <v>102</v>
      </c>
      <c r="C501" s="28" t="s">
        <v>29</v>
      </c>
      <c r="D501" s="28">
        <f t="shared" si="63"/>
        <v>0</v>
      </c>
      <c r="E501" s="28">
        <v>30</v>
      </c>
      <c r="F501" s="28" t="s">
        <v>15</v>
      </c>
      <c r="G501" s="28"/>
      <c r="H501" s="28"/>
      <c r="I501" s="29">
        <v>43529</v>
      </c>
      <c r="J501" s="2">
        <f t="shared" si="58"/>
        <v>30</v>
      </c>
      <c r="K501" s="92">
        <f>M501/J501</f>
        <v>1190</v>
      </c>
      <c r="L501" s="92">
        <v>35700</v>
      </c>
      <c r="M501" s="101">
        <v>35700</v>
      </c>
    </row>
    <row r="502" spans="1:13" hidden="1" x14ac:dyDescent="0.25">
      <c r="A502" s="9" t="s">
        <v>101</v>
      </c>
      <c r="B502" s="10" t="s">
        <v>102</v>
      </c>
      <c r="C502" s="10" t="s">
        <v>29</v>
      </c>
      <c r="D502" s="10">
        <f t="shared" si="63"/>
        <v>30</v>
      </c>
      <c r="E502" s="10">
        <v>-30</v>
      </c>
      <c r="F502" s="10" t="s">
        <v>17</v>
      </c>
      <c r="G502" s="10"/>
      <c r="H502" s="10" t="s">
        <v>18</v>
      </c>
      <c r="I502" s="11">
        <v>43529</v>
      </c>
      <c r="J502" s="17">
        <f t="shared" si="58"/>
        <v>0</v>
      </c>
      <c r="K502" s="94">
        <f>IF(OR(F502="FPCO"),((M501+L502)/J502),K501)</f>
        <v>1190</v>
      </c>
      <c r="L502" s="94"/>
      <c r="M502" s="95">
        <f>J502*K502</f>
        <v>0</v>
      </c>
    </row>
    <row r="503" spans="1:13" hidden="1" x14ac:dyDescent="0.25">
      <c r="A503" s="9" t="s">
        <v>101</v>
      </c>
      <c r="B503" s="10" t="s">
        <v>102</v>
      </c>
      <c r="C503" s="10" t="s">
        <v>29</v>
      </c>
      <c r="D503" s="10">
        <f t="shared" si="63"/>
        <v>0</v>
      </c>
      <c r="E503" s="10">
        <v>10</v>
      </c>
      <c r="F503" s="10" t="s">
        <v>15</v>
      </c>
      <c r="G503" s="10"/>
      <c r="H503" s="10"/>
      <c r="I503" s="11">
        <v>43676</v>
      </c>
      <c r="J503" s="17">
        <f t="shared" si="58"/>
        <v>10</v>
      </c>
      <c r="K503" s="94">
        <f>IF(OR(F503="FPCO"),((M502+L503)/J503),K502)</f>
        <v>2142</v>
      </c>
      <c r="L503" s="94">
        <v>21420</v>
      </c>
      <c r="M503" s="95">
        <f>J503*K503</f>
        <v>21420</v>
      </c>
    </row>
    <row r="504" spans="1:13" hidden="1" x14ac:dyDescent="0.25">
      <c r="A504" s="9" t="s">
        <v>101</v>
      </c>
      <c r="B504" s="10" t="s">
        <v>102</v>
      </c>
      <c r="C504" s="10" t="s">
        <v>29</v>
      </c>
      <c r="D504" s="10">
        <f t="shared" si="63"/>
        <v>10</v>
      </c>
      <c r="E504" s="10">
        <v>-10</v>
      </c>
      <c r="F504" s="10" t="s">
        <v>17</v>
      </c>
      <c r="G504" s="10"/>
      <c r="H504" s="10" t="s">
        <v>18</v>
      </c>
      <c r="I504" s="11">
        <v>43676</v>
      </c>
      <c r="J504" s="17">
        <f t="shared" si="58"/>
        <v>0</v>
      </c>
      <c r="K504" s="94">
        <f>IF(OR(F504="FPCO"),((M503+L504)/J504),K503)</f>
        <v>2142</v>
      </c>
      <c r="L504" s="94"/>
      <c r="M504" s="95">
        <f>J504*K504</f>
        <v>0</v>
      </c>
    </row>
    <row r="505" spans="1:13" hidden="1" x14ac:dyDescent="0.25">
      <c r="A505" s="9" t="s">
        <v>101</v>
      </c>
      <c r="B505" s="10" t="s">
        <v>102</v>
      </c>
      <c r="C505" s="10" t="s">
        <v>29</v>
      </c>
      <c r="D505" s="10">
        <f t="shared" si="63"/>
        <v>0</v>
      </c>
      <c r="E505" s="10">
        <v>5</v>
      </c>
      <c r="F505" s="10" t="s">
        <v>15</v>
      </c>
      <c r="G505" s="10"/>
      <c r="H505" s="10"/>
      <c r="I505" s="11">
        <v>44090</v>
      </c>
      <c r="J505" s="17">
        <f t="shared" si="58"/>
        <v>5</v>
      </c>
      <c r="K505" s="94">
        <f>IF(OR(F505="FPCO"),((M504+L505)/J505),K504)</f>
        <v>4165</v>
      </c>
      <c r="L505" s="94">
        <v>20825</v>
      </c>
      <c r="M505" s="95">
        <f>J505*K505</f>
        <v>20825</v>
      </c>
    </row>
    <row r="506" spans="1:13" hidden="1" x14ac:dyDescent="0.25">
      <c r="A506" s="44" t="s">
        <v>101</v>
      </c>
      <c r="B506" s="36" t="s">
        <v>102</v>
      </c>
      <c r="C506" s="36" t="s">
        <v>29</v>
      </c>
      <c r="D506" s="36">
        <f t="shared" si="63"/>
        <v>5</v>
      </c>
      <c r="E506" s="36">
        <v>-5</v>
      </c>
      <c r="F506" s="36" t="s">
        <v>16</v>
      </c>
      <c r="G506" s="36"/>
      <c r="H506" s="36"/>
      <c r="I506" s="37">
        <v>44090</v>
      </c>
      <c r="J506" s="41">
        <f t="shared" si="58"/>
        <v>0</v>
      </c>
      <c r="K506" s="94">
        <f>IF(OR(F506="FPCO"),((M505+L506)/J506),K505)</f>
        <v>4165</v>
      </c>
      <c r="L506" s="94"/>
      <c r="M506" s="95">
        <f>J506*K506</f>
        <v>0</v>
      </c>
    </row>
    <row r="507" spans="1:13" hidden="1" x14ac:dyDescent="0.25">
      <c r="A507" s="27" t="s">
        <v>105</v>
      </c>
      <c r="B507" s="28" t="s">
        <v>106</v>
      </c>
      <c r="C507" s="28" t="s">
        <v>29</v>
      </c>
      <c r="D507" s="28"/>
      <c r="E507" s="28">
        <v>1800</v>
      </c>
      <c r="F507" s="28" t="s">
        <v>15</v>
      </c>
      <c r="G507" s="28"/>
      <c r="H507" s="28"/>
      <c r="I507" s="29">
        <v>43676</v>
      </c>
      <c r="J507" s="2">
        <f t="shared" ref="J507:J570" si="64">D507+E507</f>
        <v>1800</v>
      </c>
      <c r="K507" s="92">
        <f>M507/J507</f>
        <v>1394.9444444444443</v>
      </c>
      <c r="L507" s="92">
        <v>2510900</v>
      </c>
      <c r="M507" s="101">
        <v>2510900</v>
      </c>
    </row>
    <row r="508" spans="1:13" ht="30" hidden="1" x14ac:dyDescent="0.25">
      <c r="A508" s="9" t="s">
        <v>105</v>
      </c>
      <c r="B508" s="10" t="s">
        <v>106</v>
      </c>
      <c r="C508" s="10" t="s">
        <v>29</v>
      </c>
      <c r="D508" s="10">
        <f t="shared" ref="D508:D522" si="65">J507</f>
        <v>1800</v>
      </c>
      <c r="E508" s="10">
        <v>-1800</v>
      </c>
      <c r="F508" s="10" t="s">
        <v>17</v>
      </c>
      <c r="G508" s="10"/>
      <c r="H508" s="10" t="s">
        <v>23</v>
      </c>
      <c r="I508" s="11">
        <v>43676</v>
      </c>
      <c r="J508" s="17">
        <f t="shared" si="64"/>
        <v>0</v>
      </c>
      <c r="K508" s="94">
        <f t="shared" ref="K508:K514" si="66">IF(OR(F508="FPCO"),((M507+L508)/J508),K507)</f>
        <v>1394.9444444444443</v>
      </c>
      <c r="L508" s="94"/>
      <c r="M508" s="95">
        <f>J508*K508</f>
        <v>0</v>
      </c>
    </row>
    <row r="509" spans="1:13" hidden="1" x14ac:dyDescent="0.25">
      <c r="A509" s="9" t="s">
        <v>105</v>
      </c>
      <c r="B509" s="10" t="s">
        <v>106</v>
      </c>
      <c r="C509" s="10" t="s">
        <v>29</v>
      </c>
      <c r="D509" s="10">
        <f t="shared" si="65"/>
        <v>0</v>
      </c>
      <c r="E509" s="10">
        <v>7200</v>
      </c>
      <c r="F509" s="10" t="s">
        <v>15</v>
      </c>
      <c r="G509" s="10"/>
      <c r="H509" s="10"/>
      <c r="I509" s="11">
        <v>43886</v>
      </c>
      <c r="J509" s="17">
        <f t="shared" si="64"/>
        <v>7200</v>
      </c>
      <c r="K509" s="94">
        <f t="shared" si="66"/>
        <v>1821.08</v>
      </c>
      <c r="L509" s="94">
        <v>13111776</v>
      </c>
      <c r="M509" s="95">
        <f t="shared" ref="M509:M513" si="67">J509*K509</f>
        <v>13111776</v>
      </c>
    </row>
    <row r="510" spans="1:13" hidden="1" x14ac:dyDescent="0.25">
      <c r="A510" s="9" t="s">
        <v>105</v>
      </c>
      <c r="B510" s="10" t="s">
        <v>106</v>
      </c>
      <c r="C510" s="10" t="s">
        <v>29</v>
      </c>
      <c r="D510" s="10">
        <f t="shared" si="65"/>
        <v>7200</v>
      </c>
      <c r="E510" s="10">
        <v>3600</v>
      </c>
      <c r="F510" s="10" t="s">
        <v>15</v>
      </c>
      <c r="G510" s="10"/>
      <c r="H510" s="10"/>
      <c r="I510" s="11">
        <v>43886</v>
      </c>
      <c r="J510" s="17">
        <f t="shared" si="64"/>
        <v>10800</v>
      </c>
      <c r="K510" s="94">
        <f t="shared" si="66"/>
        <v>1800.7894444444444</v>
      </c>
      <c r="L510" s="94">
        <v>6336750</v>
      </c>
      <c r="M510" s="95">
        <f t="shared" si="67"/>
        <v>19448526</v>
      </c>
    </row>
    <row r="511" spans="1:13" hidden="1" x14ac:dyDescent="0.25">
      <c r="A511" s="9" t="s">
        <v>105</v>
      </c>
      <c r="B511" s="10" t="s">
        <v>106</v>
      </c>
      <c r="C511" s="10" t="s">
        <v>29</v>
      </c>
      <c r="D511" s="10">
        <f t="shared" si="65"/>
        <v>10800</v>
      </c>
      <c r="E511" s="10">
        <v>-7200</v>
      </c>
      <c r="F511" s="10" t="s">
        <v>16</v>
      </c>
      <c r="G511" s="10"/>
      <c r="H511" s="10"/>
      <c r="I511" s="11">
        <v>43887</v>
      </c>
      <c r="J511" s="17">
        <f t="shared" si="64"/>
        <v>3600</v>
      </c>
      <c r="K511" s="94">
        <f t="shared" si="66"/>
        <v>1800.7894444444444</v>
      </c>
      <c r="L511" s="94"/>
      <c r="M511" s="95">
        <f t="shared" si="67"/>
        <v>6482842</v>
      </c>
    </row>
    <row r="512" spans="1:13" hidden="1" x14ac:dyDescent="0.25">
      <c r="A512" s="9" t="s">
        <v>105</v>
      </c>
      <c r="B512" s="10" t="s">
        <v>106</v>
      </c>
      <c r="C512" s="10" t="s">
        <v>29</v>
      </c>
      <c r="D512" s="10">
        <f t="shared" si="65"/>
        <v>3600</v>
      </c>
      <c r="E512" s="10">
        <v>-3600</v>
      </c>
      <c r="F512" s="10" t="s">
        <v>16</v>
      </c>
      <c r="G512" s="10"/>
      <c r="H512" s="10"/>
      <c r="I512" s="11">
        <v>43887</v>
      </c>
      <c r="J512" s="17">
        <f t="shared" si="64"/>
        <v>0</v>
      </c>
      <c r="K512" s="94">
        <f t="shared" si="66"/>
        <v>1800.7894444444444</v>
      </c>
      <c r="L512" s="94"/>
      <c r="M512" s="95">
        <f t="shared" si="67"/>
        <v>0</v>
      </c>
    </row>
    <row r="513" spans="1:13" hidden="1" x14ac:dyDescent="0.25">
      <c r="A513" s="9" t="s">
        <v>105</v>
      </c>
      <c r="B513" s="10" t="s">
        <v>106</v>
      </c>
      <c r="C513" s="10" t="s">
        <v>29</v>
      </c>
      <c r="D513" s="10">
        <f t="shared" si="65"/>
        <v>0</v>
      </c>
      <c r="E513" s="10">
        <v>1800</v>
      </c>
      <c r="F513" s="10" t="s">
        <v>15</v>
      </c>
      <c r="G513" s="10"/>
      <c r="H513" s="10"/>
      <c r="I513" s="11">
        <v>43914</v>
      </c>
      <c r="J513" s="17">
        <f t="shared" si="64"/>
        <v>1800</v>
      </c>
      <c r="K513" s="94">
        <f t="shared" si="66"/>
        <v>2118.4616666666666</v>
      </c>
      <c r="L513" s="94">
        <v>3813231</v>
      </c>
      <c r="M513" s="95">
        <f t="shared" si="67"/>
        <v>3813231</v>
      </c>
    </row>
    <row r="514" spans="1:13" hidden="1" x14ac:dyDescent="0.25">
      <c r="A514" s="44" t="s">
        <v>105</v>
      </c>
      <c r="B514" s="36" t="s">
        <v>106</v>
      </c>
      <c r="C514" s="36" t="s">
        <v>29</v>
      </c>
      <c r="D514" s="36">
        <f t="shared" si="65"/>
        <v>1800</v>
      </c>
      <c r="E514" s="36">
        <v>-1800</v>
      </c>
      <c r="F514" s="36" t="s">
        <v>17</v>
      </c>
      <c r="G514" s="36"/>
      <c r="H514" s="36" t="s">
        <v>18</v>
      </c>
      <c r="I514" s="37">
        <v>44020</v>
      </c>
      <c r="J514" s="41">
        <f t="shared" si="64"/>
        <v>0</v>
      </c>
      <c r="K514" s="94">
        <f t="shared" si="66"/>
        <v>2118.4616666666666</v>
      </c>
      <c r="L514" s="94"/>
      <c r="M514" s="95">
        <f>J514*K514</f>
        <v>0</v>
      </c>
    </row>
    <row r="515" spans="1:13" hidden="1" x14ac:dyDescent="0.25">
      <c r="A515" s="27" t="s">
        <v>107</v>
      </c>
      <c r="B515" s="28" t="s">
        <v>108</v>
      </c>
      <c r="C515" s="28" t="s">
        <v>29</v>
      </c>
      <c r="D515" s="28">
        <f t="shared" si="65"/>
        <v>0</v>
      </c>
      <c r="E515" s="28">
        <v>4</v>
      </c>
      <c r="F515" s="28" t="s">
        <v>17</v>
      </c>
      <c r="G515" s="28" t="s">
        <v>18</v>
      </c>
      <c r="H515" s="28"/>
      <c r="I515" s="29">
        <v>44006</v>
      </c>
      <c r="J515" s="2">
        <f t="shared" si="64"/>
        <v>4</v>
      </c>
      <c r="K515" s="92">
        <f>L515/J515</f>
        <v>523881.60714285698</v>
      </c>
      <c r="L515" s="92">
        <f>E515*523881.607142857</f>
        <v>2095526.4285714279</v>
      </c>
      <c r="M515" s="101">
        <f>J515*K515</f>
        <v>2095526.4285714279</v>
      </c>
    </row>
    <row r="516" spans="1:13" x14ac:dyDescent="0.25">
      <c r="A516" s="44" t="s">
        <v>107</v>
      </c>
      <c r="B516" s="36" t="s">
        <v>108</v>
      </c>
      <c r="C516" s="36" t="s">
        <v>29</v>
      </c>
      <c r="D516" s="36">
        <f t="shared" si="65"/>
        <v>4</v>
      </c>
      <c r="E516" s="36">
        <v>-4</v>
      </c>
      <c r="F516" s="36" t="s">
        <v>35</v>
      </c>
      <c r="G516" s="36"/>
      <c r="H516" s="36"/>
      <c r="I516" s="37">
        <v>44006</v>
      </c>
      <c r="J516" s="41">
        <f t="shared" si="64"/>
        <v>0</v>
      </c>
      <c r="K516" s="102">
        <f>IF(OR(F516="FPCO"),((M515+L516)/J516),K515)</f>
        <v>523881.60714285698</v>
      </c>
      <c r="L516" s="102"/>
      <c r="M516" s="103">
        <f>J516*K516</f>
        <v>0</v>
      </c>
    </row>
    <row r="517" spans="1:13" hidden="1" x14ac:dyDescent="0.25">
      <c r="A517" s="27" t="s">
        <v>111</v>
      </c>
      <c r="B517" s="28" t="s">
        <v>112</v>
      </c>
      <c r="C517" s="28" t="s">
        <v>29</v>
      </c>
      <c r="D517" s="28">
        <f t="shared" si="65"/>
        <v>0</v>
      </c>
      <c r="E517" s="28">
        <v>400</v>
      </c>
      <c r="F517" s="28" t="s">
        <v>15</v>
      </c>
      <c r="G517" s="28"/>
      <c r="H517" s="28"/>
      <c r="I517" s="29">
        <v>43235</v>
      </c>
      <c r="J517" s="2">
        <f t="shared" si="64"/>
        <v>400</v>
      </c>
      <c r="K517" s="92">
        <f>M517/J517</f>
        <v>3712.085</v>
      </c>
      <c r="L517" s="92">
        <v>1484834</v>
      </c>
      <c r="M517" s="101">
        <v>1484834</v>
      </c>
    </row>
    <row r="518" spans="1:13" hidden="1" x14ac:dyDescent="0.25">
      <c r="A518" s="9" t="s">
        <v>111</v>
      </c>
      <c r="B518" s="10" t="s">
        <v>112</v>
      </c>
      <c r="C518" s="10" t="s">
        <v>29</v>
      </c>
      <c r="D518" s="10">
        <f t="shared" si="65"/>
        <v>400</v>
      </c>
      <c r="E518" s="10">
        <v>-400</v>
      </c>
      <c r="F518" s="10" t="s">
        <v>16</v>
      </c>
      <c r="G518" s="10"/>
      <c r="H518" s="10"/>
      <c r="I518" s="11">
        <v>43235</v>
      </c>
      <c r="J518" s="17">
        <f t="shared" si="64"/>
        <v>0</v>
      </c>
      <c r="K518" s="94">
        <f>IF(OR(F518="FPCO"),((M517+L518)/J518),K517)</f>
        <v>3712.085</v>
      </c>
      <c r="L518" s="94"/>
      <c r="M518" s="95">
        <f>J518*K518</f>
        <v>0</v>
      </c>
    </row>
    <row r="519" spans="1:13" hidden="1" x14ac:dyDescent="0.25">
      <c r="A519" s="9" t="s">
        <v>111</v>
      </c>
      <c r="B519" s="10" t="s">
        <v>112</v>
      </c>
      <c r="C519" s="10" t="s">
        <v>29</v>
      </c>
      <c r="D519" s="10">
        <f t="shared" si="65"/>
        <v>0</v>
      </c>
      <c r="E519" s="10">
        <v>200</v>
      </c>
      <c r="F519" s="10" t="s">
        <v>15</v>
      </c>
      <c r="G519" s="10"/>
      <c r="H519" s="10"/>
      <c r="I519" s="11">
        <v>43676</v>
      </c>
      <c r="J519" s="17">
        <f t="shared" si="64"/>
        <v>200</v>
      </c>
      <c r="K519" s="94">
        <f>IF(OR(F519="FPCO"),((M518+L519)/J519),K518)</f>
        <v>3141.6</v>
      </c>
      <c r="L519" s="94">
        <v>628320</v>
      </c>
      <c r="M519" s="95">
        <f>J519*K519</f>
        <v>628320</v>
      </c>
    </row>
    <row r="520" spans="1:13" ht="30" hidden="1" x14ac:dyDescent="0.25">
      <c r="A520" s="44" t="s">
        <v>111</v>
      </c>
      <c r="B520" s="36" t="s">
        <v>112</v>
      </c>
      <c r="C520" s="36" t="s">
        <v>29</v>
      </c>
      <c r="D520" s="36">
        <f t="shared" si="65"/>
        <v>200</v>
      </c>
      <c r="E520" s="36">
        <v>-200</v>
      </c>
      <c r="F520" s="36" t="s">
        <v>17</v>
      </c>
      <c r="G520" s="36"/>
      <c r="H520" s="36" t="s">
        <v>23</v>
      </c>
      <c r="I520" s="37">
        <v>43676</v>
      </c>
      <c r="J520" s="41">
        <f t="shared" si="64"/>
        <v>0</v>
      </c>
      <c r="K520" s="102">
        <f>IF(OR(F520="FPCO"),((M519+L520)/J520),K519)</f>
        <v>3141.6</v>
      </c>
      <c r="L520" s="102"/>
      <c r="M520" s="103">
        <f>J520*K520</f>
        <v>0</v>
      </c>
    </row>
    <row r="521" spans="1:13" hidden="1" x14ac:dyDescent="0.25">
      <c r="A521" s="27" t="s">
        <v>115</v>
      </c>
      <c r="B521" s="28" t="s">
        <v>116</v>
      </c>
      <c r="C521" s="28" t="s">
        <v>29</v>
      </c>
      <c r="D521" s="28">
        <f t="shared" si="65"/>
        <v>0</v>
      </c>
      <c r="E521" s="28">
        <v>3</v>
      </c>
      <c r="F521" s="28" t="s">
        <v>17</v>
      </c>
      <c r="G521" s="28" t="s">
        <v>18</v>
      </c>
      <c r="H521" s="28"/>
      <c r="I521" s="29">
        <v>43889</v>
      </c>
      <c r="J521" s="2">
        <f t="shared" si="64"/>
        <v>3</v>
      </c>
      <c r="K521" s="92"/>
      <c r="L521" s="92"/>
      <c r="M521" s="101"/>
    </row>
    <row r="522" spans="1:13" x14ac:dyDescent="0.25">
      <c r="A522" s="44" t="s">
        <v>115</v>
      </c>
      <c r="B522" s="36" t="s">
        <v>116</v>
      </c>
      <c r="C522" s="36" t="s">
        <v>29</v>
      </c>
      <c r="D522" s="36">
        <f t="shared" si="65"/>
        <v>3</v>
      </c>
      <c r="E522" s="36">
        <v>-3</v>
      </c>
      <c r="F522" s="36" t="s">
        <v>35</v>
      </c>
      <c r="G522" s="36"/>
      <c r="H522" s="36"/>
      <c r="I522" s="37">
        <v>43889</v>
      </c>
      <c r="J522" s="41">
        <f t="shared" si="64"/>
        <v>0</v>
      </c>
      <c r="K522" s="102"/>
      <c r="L522" s="102"/>
      <c r="M522" s="103"/>
    </row>
    <row r="523" spans="1:13" hidden="1" x14ac:dyDescent="0.25">
      <c r="A523" s="27" t="s">
        <v>117</v>
      </c>
      <c r="B523" s="28" t="s">
        <v>118</v>
      </c>
      <c r="C523" s="28" t="s">
        <v>29</v>
      </c>
      <c r="D523" s="28"/>
      <c r="E523" s="28">
        <v>10</v>
      </c>
      <c r="F523" s="28" t="s">
        <v>15</v>
      </c>
      <c r="G523" s="28"/>
      <c r="H523" s="28"/>
      <c r="I523" s="29">
        <v>43879</v>
      </c>
      <c r="J523" s="2">
        <f t="shared" si="64"/>
        <v>10</v>
      </c>
      <c r="K523" s="92">
        <f>M523/J523</f>
        <v>41518</v>
      </c>
      <c r="L523" s="92">
        <v>415180</v>
      </c>
      <c r="M523" s="101">
        <v>415180</v>
      </c>
    </row>
    <row r="524" spans="1:13" hidden="1" x14ac:dyDescent="0.25">
      <c r="A524" s="9" t="s">
        <v>117</v>
      </c>
      <c r="B524" s="10" t="s">
        <v>118</v>
      </c>
      <c r="C524" s="10" t="s">
        <v>29</v>
      </c>
      <c r="D524" s="10">
        <f t="shared" ref="D524:D540" si="68">J523</f>
        <v>10</v>
      </c>
      <c r="E524" s="10">
        <v>-10</v>
      </c>
      <c r="F524" s="10" t="s">
        <v>17</v>
      </c>
      <c r="G524" s="10"/>
      <c r="H524" s="10" t="s">
        <v>18</v>
      </c>
      <c r="I524" s="11">
        <v>43880</v>
      </c>
      <c r="J524" s="17">
        <f t="shared" si="64"/>
        <v>0</v>
      </c>
      <c r="K524" s="94">
        <f>IF(OR(F524="FPCO"),((M523+L524)/J524),K523)</f>
        <v>41518</v>
      </c>
      <c r="L524" s="94"/>
      <c r="M524" s="95">
        <f>J524*K524</f>
        <v>0</v>
      </c>
    </row>
    <row r="525" spans="1:13" hidden="1" x14ac:dyDescent="0.25">
      <c r="A525" s="9" t="s">
        <v>117</v>
      </c>
      <c r="B525" s="10" t="s">
        <v>118</v>
      </c>
      <c r="C525" s="10" t="s">
        <v>29</v>
      </c>
      <c r="D525" s="10">
        <f t="shared" si="68"/>
        <v>0</v>
      </c>
      <c r="E525" s="10">
        <v>5</v>
      </c>
      <c r="F525" s="10" t="s">
        <v>15</v>
      </c>
      <c r="G525" s="10"/>
      <c r="H525" s="10"/>
      <c r="I525" s="11">
        <v>43977</v>
      </c>
      <c r="J525" s="17">
        <f t="shared" si="64"/>
        <v>5</v>
      </c>
      <c r="K525" s="94">
        <f>IF(OR(F525="FPCO"),((M524+L525)/J525),K524)</f>
        <v>41880.199999999997</v>
      </c>
      <c r="L525" s="94">
        <v>209401</v>
      </c>
      <c r="M525" s="95">
        <f>J525*K525</f>
        <v>209401</v>
      </c>
    </row>
    <row r="526" spans="1:13" hidden="1" x14ac:dyDescent="0.25">
      <c r="A526" s="44" t="s">
        <v>117</v>
      </c>
      <c r="B526" s="36" t="s">
        <v>118</v>
      </c>
      <c r="C526" s="36" t="s">
        <v>29</v>
      </c>
      <c r="D526" s="36">
        <f t="shared" si="68"/>
        <v>5</v>
      </c>
      <c r="E526" s="36">
        <v>-5</v>
      </c>
      <c r="F526" s="36" t="s">
        <v>17</v>
      </c>
      <c r="G526" s="36"/>
      <c r="H526" s="36" t="s">
        <v>18</v>
      </c>
      <c r="I526" s="37">
        <v>43977</v>
      </c>
      <c r="J526" s="41">
        <f t="shared" si="64"/>
        <v>0</v>
      </c>
      <c r="K526" s="102">
        <f>IF(OR(F526="FPCO"),((M525+L526)/J526),K525)</f>
        <v>41880.199999999997</v>
      </c>
      <c r="L526" s="102"/>
      <c r="M526" s="103">
        <f>J526*K526</f>
        <v>0</v>
      </c>
    </row>
    <row r="527" spans="1:13" hidden="1" x14ac:dyDescent="0.25">
      <c r="A527" s="27" t="s">
        <v>121</v>
      </c>
      <c r="B527" s="28" t="s">
        <v>122</v>
      </c>
      <c r="C527" s="28" t="s">
        <v>29</v>
      </c>
      <c r="D527" s="28">
        <f t="shared" si="68"/>
        <v>0</v>
      </c>
      <c r="E527" s="28">
        <v>1</v>
      </c>
      <c r="F527" s="28" t="s">
        <v>15</v>
      </c>
      <c r="G527" s="28"/>
      <c r="H527" s="28"/>
      <c r="I527" s="29">
        <v>43720</v>
      </c>
      <c r="J527" s="2">
        <f t="shared" si="64"/>
        <v>1</v>
      </c>
      <c r="K527" s="92">
        <f>L527/J527</f>
        <v>77350</v>
      </c>
      <c r="L527" s="92">
        <v>77350</v>
      </c>
      <c r="M527" s="101">
        <v>77350</v>
      </c>
    </row>
    <row r="528" spans="1:13" hidden="1" x14ac:dyDescent="0.25">
      <c r="A528" s="9" t="s">
        <v>121</v>
      </c>
      <c r="B528" s="10" t="s">
        <v>122</v>
      </c>
      <c r="C528" s="10" t="s">
        <v>29</v>
      </c>
      <c r="D528" s="10">
        <f t="shared" si="68"/>
        <v>1</v>
      </c>
      <c r="E528" s="10">
        <v>-1</v>
      </c>
      <c r="F528" s="10" t="s">
        <v>16</v>
      </c>
      <c r="G528" s="10"/>
      <c r="H528" s="10"/>
      <c r="I528" s="11">
        <v>43721</v>
      </c>
      <c r="J528" s="17">
        <f t="shared" si="64"/>
        <v>0</v>
      </c>
      <c r="K528" s="94">
        <f>IF(OR(F528="FPCO"),((M527+L528)/J528),K527)</f>
        <v>77350</v>
      </c>
      <c r="L528" s="94"/>
      <c r="M528" s="95">
        <f t="shared" ref="M528:M536" si="69">J528*K528</f>
        <v>0</v>
      </c>
    </row>
    <row r="529" spans="1:13" hidden="1" x14ac:dyDescent="0.25">
      <c r="A529" s="9" t="s">
        <v>121</v>
      </c>
      <c r="B529" s="10" t="s">
        <v>122</v>
      </c>
      <c r="C529" s="10" t="s">
        <v>29</v>
      </c>
      <c r="D529" s="10">
        <f t="shared" si="68"/>
        <v>0</v>
      </c>
      <c r="E529" s="10">
        <v>2</v>
      </c>
      <c r="F529" s="10" t="s">
        <v>17</v>
      </c>
      <c r="G529" s="10" t="s">
        <v>18</v>
      </c>
      <c r="H529" s="10"/>
      <c r="I529" s="11">
        <v>43889</v>
      </c>
      <c r="J529" s="17">
        <f t="shared" si="64"/>
        <v>2</v>
      </c>
      <c r="K529" s="94">
        <f>((M528+L529)/J529)</f>
        <v>53550</v>
      </c>
      <c r="L529" s="94">
        <f>E529*53550</f>
        <v>107100</v>
      </c>
      <c r="M529" s="95">
        <f>J529*K529</f>
        <v>107100</v>
      </c>
    </row>
    <row r="530" spans="1:13" x14ac:dyDescent="0.25">
      <c r="A530" s="9" t="s">
        <v>121</v>
      </c>
      <c r="B530" s="10" t="s">
        <v>122</v>
      </c>
      <c r="C530" s="10" t="s">
        <v>29</v>
      </c>
      <c r="D530" s="10">
        <f t="shared" si="68"/>
        <v>2</v>
      </c>
      <c r="E530" s="10">
        <v>-2</v>
      </c>
      <c r="F530" s="10" t="s">
        <v>35</v>
      </c>
      <c r="G530" s="10"/>
      <c r="H530" s="10"/>
      <c r="I530" s="11">
        <v>43889</v>
      </c>
      <c r="J530" s="17">
        <f t="shared" si="64"/>
        <v>0</v>
      </c>
      <c r="K530" s="94">
        <f t="shared" ref="K530:K536" si="70">IF(OR(F530="FPCO"),((M529+L530)/J530),K529)</f>
        <v>53550</v>
      </c>
      <c r="L530" s="94"/>
      <c r="M530" s="95">
        <f t="shared" si="69"/>
        <v>0</v>
      </c>
    </row>
    <row r="531" spans="1:13" hidden="1" x14ac:dyDescent="0.25">
      <c r="A531" s="9" t="s">
        <v>121</v>
      </c>
      <c r="B531" s="10" t="s">
        <v>122</v>
      </c>
      <c r="C531" s="10" t="s">
        <v>29</v>
      </c>
      <c r="D531" s="10">
        <f t="shared" si="68"/>
        <v>0</v>
      </c>
      <c r="E531" s="10">
        <v>560</v>
      </c>
      <c r="F531" s="10" t="s">
        <v>15</v>
      </c>
      <c r="G531" s="10"/>
      <c r="H531" s="10"/>
      <c r="I531" s="11">
        <v>43899</v>
      </c>
      <c r="J531" s="17">
        <f t="shared" si="64"/>
        <v>560</v>
      </c>
      <c r="K531" s="94">
        <f t="shared" si="70"/>
        <v>286.875</v>
      </c>
      <c r="L531" s="94">
        <v>160650</v>
      </c>
      <c r="M531" s="95">
        <f t="shared" si="69"/>
        <v>160650</v>
      </c>
    </row>
    <row r="532" spans="1:13" hidden="1" x14ac:dyDescent="0.25">
      <c r="A532" s="9" t="s">
        <v>121</v>
      </c>
      <c r="B532" s="10" t="s">
        <v>122</v>
      </c>
      <c r="C532" s="10" t="s">
        <v>29</v>
      </c>
      <c r="D532" s="10">
        <f t="shared" si="68"/>
        <v>560</v>
      </c>
      <c r="E532" s="10">
        <v>-560</v>
      </c>
      <c r="F532" s="10" t="s">
        <v>16</v>
      </c>
      <c r="G532" s="10"/>
      <c r="H532" s="10"/>
      <c r="I532" s="11">
        <v>43899</v>
      </c>
      <c r="J532" s="17">
        <f t="shared" si="64"/>
        <v>0</v>
      </c>
      <c r="K532" s="94">
        <f t="shared" si="70"/>
        <v>286.875</v>
      </c>
      <c r="L532" s="94"/>
      <c r="M532" s="95">
        <f t="shared" si="69"/>
        <v>0</v>
      </c>
    </row>
    <row r="533" spans="1:13" hidden="1" x14ac:dyDescent="0.25">
      <c r="A533" s="9" t="s">
        <v>121</v>
      </c>
      <c r="B533" s="10" t="s">
        <v>122</v>
      </c>
      <c r="C533" s="10" t="s">
        <v>29</v>
      </c>
      <c r="D533" s="10">
        <f t="shared" si="68"/>
        <v>0</v>
      </c>
      <c r="E533" s="10">
        <v>4</v>
      </c>
      <c r="F533" s="10" t="s">
        <v>15</v>
      </c>
      <c r="G533" s="10"/>
      <c r="H533" s="10"/>
      <c r="I533" s="11">
        <v>44131</v>
      </c>
      <c r="J533" s="17">
        <f t="shared" si="64"/>
        <v>4</v>
      </c>
      <c r="K533" s="94">
        <f t="shared" si="70"/>
        <v>47600</v>
      </c>
      <c r="L533" s="94">
        <v>190400</v>
      </c>
      <c r="M533" s="95">
        <f t="shared" si="69"/>
        <v>190400</v>
      </c>
    </row>
    <row r="534" spans="1:13" hidden="1" x14ac:dyDescent="0.25">
      <c r="A534" s="9" t="s">
        <v>121</v>
      </c>
      <c r="B534" s="10" t="s">
        <v>122</v>
      </c>
      <c r="C534" s="10" t="s">
        <v>29</v>
      </c>
      <c r="D534" s="10">
        <f t="shared" si="68"/>
        <v>4</v>
      </c>
      <c r="E534" s="10">
        <v>-4</v>
      </c>
      <c r="F534" s="10" t="s">
        <v>17</v>
      </c>
      <c r="G534" s="10"/>
      <c r="H534" s="10" t="s">
        <v>18</v>
      </c>
      <c r="I534" s="11">
        <v>44132</v>
      </c>
      <c r="J534" s="17">
        <f t="shared" si="64"/>
        <v>0</v>
      </c>
      <c r="K534" s="94">
        <f t="shared" si="70"/>
        <v>47600</v>
      </c>
      <c r="L534" s="94"/>
      <c r="M534" s="95">
        <f>J534*K534</f>
        <v>0</v>
      </c>
    </row>
    <row r="535" spans="1:13" hidden="1" x14ac:dyDescent="0.25">
      <c r="A535" s="9" t="s">
        <v>121</v>
      </c>
      <c r="B535" s="10" t="s">
        <v>122</v>
      </c>
      <c r="C535" s="10" t="s">
        <v>29</v>
      </c>
      <c r="D535" s="10">
        <f t="shared" si="68"/>
        <v>0</v>
      </c>
      <c r="E535" s="10">
        <v>2</v>
      </c>
      <c r="F535" s="10" t="s">
        <v>15</v>
      </c>
      <c r="G535" s="10"/>
      <c r="H535" s="10"/>
      <c r="I535" s="11">
        <v>44160</v>
      </c>
      <c r="J535" s="17">
        <f t="shared" si="64"/>
        <v>2</v>
      </c>
      <c r="K535" s="94">
        <f t="shared" si="70"/>
        <v>71400</v>
      </c>
      <c r="L535" s="94">
        <v>142800</v>
      </c>
      <c r="M535" s="95">
        <f t="shared" si="69"/>
        <v>142800</v>
      </c>
    </row>
    <row r="536" spans="1:13" hidden="1" x14ac:dyDescent="0.25">
      <c r="A536" s="44" t="s">
        <v>121</v>
      </c>
      <c r="B536" s="36" t="s">
        <v>122</v>
      </c>
      <c r="C536" s="36" t="s">
        <v>29</v>
      </c>
      <c r="D536" s="36">
        <f t="shared" si="68"/>
        <v>2</v>
      </c>
      <c r="E536" s="36">
        <v>-2</v>
      </c>
      <c r="F536" s="36" t="s">
        <v>16</v>
      </c>
      <c r="G536" s="36"/>
      <c r="H536" s="36"/>
      <c r="I536" s="37">
        <v>44160</v>
      </c>
      <c r="J536" s="41">
        <f t="shared" si="64"/>
        <v>0</v>
      </c>
      <c r="K536" s="102">
        <f t="shared" si="70"/>
        <v>71400</v>
      </c>
      <c r="L536" s="102"/>
      <c r="M536" s="103">
        <f t="shared" si="69"/>
        <v>0</v>
      </c>
    </row>
    <row r="537" spans="1:13" hidden="1" x14ac:dyDescent="0.25">
      <c r="A537" s="27" t="s">
        <v>127</v>
      </c>
      <c r="B537" s="28" t="s">
        <v>128</v>
      </c>
      <c r="C537" s="28" t="s">
        <v>29</v>
      </c>
      <c r="D537" s="28">
        <f t="shared" si="68"/>
        <v>0</v>
      </c>
      <c r="E537" s="28">
        <v>1920</v>
      </c>
      <c r="F537" s="28" t="s">
        <v>15</v>
      </c>
      <c r="G537" s="28"/>
      <c r="H537" s="28"/>
      <c r="I537" s="29">
        <v>43581</v>
      </c>
      <c r="J537" s="2">
        <f t="shared" si="64"/>
        <v>1920</v>
      </c>
      <c r="K537" s="92">
        <f>M537/J537</f>
        <v>289.56666666666666</v>
      </c>
      <c r="L537" s="92">
        <v>555968</v>
      </c>
      <c r="M537" s="101">
        <v>555968</v>
      </c>
    </row>
    <row r="538" spans="1:13" hidden="1" x14ac:dyDescent="0.25">
      <c r="A538" s="9" t="s">
        <v>127</v>
      </c>
      <c r="B538" s="10" t="s">
        <v>128</v>
      </c>
      <c r="C538" s="10" t="s">
        <v>29</v>
      </c>
      <c r="D538" s="10">
        <f t="shared" si="68"/>
        <v>1920</v>
      </c>
      <c r="E538" s="10">
        <v>-1920</v>
      </c>
      <c r="F538" s="10" t="s">
        <v>16</v>
      </c>
      <c r="G538" s="10"/>
      <c r="H538" s="10"/>
      <c r="I538" s="11">
        <v>43581</v>
      </c>
      <c r="J538" s="17">
        <f t="shared" si="64"/>
        <v>0</v>
      </c>
      <c r="K538" s="94">
        <f t="shared" ref="K538:K540" si="71">IF(OR(F538="FPCO"),((M537+L538)/J538),K537)</f>
        <v>289.56666666666666</v>
      </c>
      <c r="L538" s="94"/>
      <c r="M538" s="95">
        <f>J538*K538</f>
        <v>0</v>
      </c>
    </row>
    <row r="539" spans="1:13" hidden="1" x14ac:dyDescent="0.25">
      <c r="A539" s="9" t="s">
        <v>127</v>
      </c>
      <c r="B539" s="10" t="s">
        <v>128</v>
      </c>
      <c r="C539" s="10" t="s">
        <v>29</v>
      </c>
      <c r="D539" s="10">
        <f t="shared" si="68"/>
        <v>0</v>
      </c>
      <c r="E539" s="10">
        <v>480</v>
      </c>
      <c r="F539" s="10" t="s">
        <v>17</v>
      </c>
      <c r="G539" s="10" t="s">
        <v>18</v>
      </c>
      <c r="H539" s="10"/>
      <c r="I539" s="11">
        <v>43626</v>
      </c>
      <c r="J539" s="17">
        <f t="shared" si="64"/>
        <v>480</v>
      </c>
      <c r="K539" s="94">
        <f>((M538+L539)/J539)</f>
        <v>52.026943699731902</v>
      </c>
      <c r="L539" s="94">
        <f>E539*52.0269436997319</f>
        <v>24972.932975871314</v>
      </c>
      <c r="M539" s="95">
        <f>J539*K539</f>
        <v>24972.932975871314</v>
      </c>
    </row>
    <row r="540" spans="1:13" x14ac:dyDescent="0.25">
      <c r="A540" s="44" t="s">
        <v>127</v>
      </c>
      <c r="B540" s="36" t="s">
        <v>128</v>
      </c>
      <c r="C540" s="36" t="s">
        <v>29</v>
      </c>
      <c r="D540" s="36">
        <f t="shared" si="68"/>
        <v>480</v>
      </c>
      <c r="E540" s="36">
        <v>-480</v>
      </c>
      <c r="F540" s="36" t="s">
        <v>35</v>
      </c>
      <c r="G540" s="36"/>
      <c r="H540" s="36"/>
      <c r="I540" s="37">
        <v>43627</v>
      </c>
      <c r="J540" s="41">
        <f t="shared" si="64"/>
        <v>0</v>
      </c>
      <c r="K540" s="102">
        <f t="shared" si="71"/>
        <v>52.026943699731902</v>
      </c>
      <c r="L540" s="102"/>
      <c r="M540" s="103">
        <f>J540*K540</f>
        <v>0</v>
      </c>
    </row>
    <row r="541" spans="1:13" hidden="1" x14ac:dyDescent="0.25">
      <c r="A541" s="27" t="s">
        <v>129</v>
      </c>
      <c r="B541" s="28" t="s">
        <v>130</v>
      </c>
      <c r="C541" s="28" t="s">
        <v>29</v>
      </c>
      <c r="D541" s="28"/>
      <c r="E541" s="28">
        <v>2000</v>
      </c>
      <c r="F541" s="28" t="s">
        <v>15</v>
      </c>
      <c r="G541" s="28"/>
      <c r="H541" s="28"/>
      <c r="I541" s="29">
        <v>43220</v>
      </c>
      <c r="J541" s="2">
        <f t="shared" si="64"/>
        <v>2000</v>
      </c>
      <c r="K541" s="92">
        <f>M541/J541</f>
        <v>67.83</v>
      </c>
      <c r="L541" s="92"/>
      <c r="M541" s="101">
        <v>135660</v>
      </c>
    </row>
    <row r="542" spans="1:13" hidden="1" x14ac:dyDescent="0.25">
      <c r="A542" s="9" t="s">
        <v>129</v>
      </c>
      <c r="B542" s="10" t="s">
        <v>130</v>
      </c>
      <c r="C542" s="10" t="s">
        <v>29</v>
      </c>
      <c r="D542" s="10">
        <f t="shared" ref="D542:D550" si="72">J541</f>
        <v>2000</v>
      </c>
      <c r="E542" s="10">
        <v>-2000</v>
      </c>
      <c r="F542" s="10" t="s">
        <v>17</v>
      </c>
      <c r="G542" s="10"/>
      <c r="H542" s="10" t="s">
        <v>18</v>
      </c>
      <c r="I542" s="11">
        <v>43229</v>
      </c>
      <c r="J542" s="17">
        <f t="shared" si="64"/>
        <v>0</v>
      </c>
      <c r="K542" s="94">
        <f t="shared" ref="K542:K550" si="73">IF(OR(F542="FPCO"),((M541+L542)/J542),K541)</f>
        <v>67.83</v>
      </c>
      <c r="L542" s="94"/>
      <c r="M542" s="95">
        <f>J542*K542</f>
        <v>0</v>
      </c>
    </row>
    <row r="543" spans="1:13" hidden="1" x14ac:dyDescent="0.25">
      <c r="A543" s="9" t="s">
        <v>129</v>
      </c>
      <c r="B543" s="10" t="s">
        <v>130</v>
      </c>
      <c r="C543" s="10" t="s">
        <v>29</v>
      </c>
      <c r="D543" s="10">
        <f t="shared" si="72"/>
        <v>0</v>
      </c>
      <c r="E543" s="10">
        <v>3000</v>
      </c>
      <c r="F543" s="10" t="s">
        <v>15</v>
      </c>
      <c r="G543" s="10"/>
      <c r="H543" s="10"/>
      <c r="I543" s="11">
        <v>43635</v>
      </c>
      <c r="J543" s="17">
        <f t="shared" si="64"/>
        <v>3000</v>
      </c>
      <c r="K543" s="94">
        <f t="shared" si="73"/>
        <v>76.16</v>
      </c>
      <c r="L543" s="94">
        <v>228480</v>
      </c>
      <c r="M543" s="95">
        <f t="shared" ref="M543:M549" si="74">J543*K543</f>
        <v>228480</v>
      </c>
    </row>
    <row r="544" spans="1:13" hidden="1" x14ac:dyDescent="0.25">
      <c r="A544" s="9" t="s">
        <v>129</v>
      </c>
      <c r="B544" s="10" t="s">
        <v>130</v>
      </c>
      <c r="C544" s="10" t="s">
        <v>29</v>
      </c>
      <c r="D544" s="10">
        <f t="shared" si="72"/>
        <v>3000</v>
      </c>
      <c r="E544" s="10">
        <v>3000</v>
      </c>
      <c r="F544" s="10" t="s">
        <v>15</v>
      </c>
      <c r="G544" s="10"/>
      <c r="H544" s="10"/>
      <c r="I544" s="11">
        <v>43635</v>
      </c>
      <c r="J544" s="17">
        <f t="shared" si="64"/>
        <v>6000</v>
      </c>
      <c r="K544" s="94">
        <f t="shared" si="73"/>
        <v>76.16</v>
      </c>
      <c r="L544" s="94">
        <v>228480</v>
      </c>
      <c r="M544" s="95">
        <f t="shared" si="74"/>
        <v>456960</v>
      </c>
    </row>
    <row r="545" spans="1:13" hidden="1" x14ac:dyDescent="0.25">
      <c r="A545" s="9" t="s">
        <v>129</v>
      </c>
      <c r="B545" s="10" t="s">
        <v>130</v>
      </c>
      <c r="C545" s="10" t="s">
        <v>29</v>
      </c>
      <c r="D545" s="10">
        <f t="shared" si="72"/>
        <v>6000</v>
      </c>
      <c r="E545" s="10">
        <v>-3000</v>
      </c>
      <c r="F545" s="10" t="s">
        <v>17</v>
      </c>
      <c r="G545" s="10"/>
      <c r="H545" s="10" t="s">
        <v>18</v>
      </c>
      <c r="I545" s="11">
        <v>43635</v>
      </c>
      <c r="J545" s="17">
        <f t="shared" si="64"/>
        <v>3000</v>
      </c>
      <c r="K545" s="94">
        <f t="shared" si="73"/>
        <v>76.16</v>
      </c>
      <c r="L545" s="94"/>
      <c r="M545" s="95">
        <f>J545*K545</f>
        <v>228480</v>
      </c>
    </row>
    <row r="546" spans="1:13" hidden="1" x14ac:dyDescent="0.25">
      <c r="A546" s="9" t="s">
        <v>129</v>
      </c>
      <c r="B546" s="10" t="s">
        <v>130</v>
      </c>
      <c r="C546" s="10" t="s">
        <v>29</v>
      </c>
      <c r="D546" s="10">
        <f t="shared" si="72"/>
        <v>3000</v>
      </c>
      <c r="E546" s="10">
        <v>-3000</v>
      </c>
      <c r="F546" s="10" t="s">
        <v>17</v>
      </c>
      <c r="G546" s="10"/>
      <c r="H546" s="10" t="s">
        <v>18</v>
      </c>
      <c r="I546" s="11">
        <v>43635</v>
      </c>
      <c r="J546" s="17">
        <f t="shared" si="64"/>
        <v>0</v>
      </c>
      <c r="K546" s="94">
        <f t="shared" si="73"/>
        <v>76.16</v>
      </c>
      <c r="L546" s="94"/>
      <c r="M546" s="95">
        <f>J546*K546</f>
        <v>0</v>
      </c>
    </row>
    <row r="547" spans="1:13" hidden="1" x14ac:dyDescent="0.25">
      <c r="A547" s="9" t="s">
        <v>129</v>
      </c>
      <c r="B547" s="10" t="s">
        <v>130</v>
      </c>
      <c r="C547" s="10" t="s">
        <v>29</v>
      </c>
      <c r="D547" s="10">
        <f t="shared" si="72"/>
        <v>0</v>
      </c>
      <c r="E547" s="10">
        <v>4000</v>
      </c>
      <c r="F547" s="10" t="s">
        <v>15</v>
      </c>
      <c r="G547" s="10"/>
      <c r="H547" s="10"/>
      <c r="I547" s="11">
        <v>43670</v>
      </c>
      <c r="J547" s="17">
        <f t="shared" si="64"/>
        <v>4000</v>
      </c>
      <c r="K547" s="94">
        <f t="shared" si="73"/>
        <v>78.540000000000006</v>
      </c>
      <c r="L547" s="94">
        <v>314160</v>
      </c>
      <c r="M547" s="95">
        <f t="shared" si="74"/>
        <v>314160</v>
      </c>
    </row>
    <row r="548" spans="1:13" hidden="1" x14ac:dyDescent="0.25">
      <c r="A548" s="9" t="s">
        <v>129</v>
      </c>
      <c r="B548" s="10" t="s">
        <v>130</v>
      </c>
      <c r="C548" s="10" t="s">
        <v>29</v>
      </c>
      <c r="D548" s="10">
        <f t="shared" si="72"/>
        <v>4000</v>
      </c>
      <c r="E548" s="10">
        <v>-4000</v>
      </c>
      <c r="F548" s="10" t="s">
        <v>17</v>
      </c>
      <c r="G548" s="10"/>
      <c r="H548" s="10" t="s">
        <v>18</v>
      </c>
      <c r="I548" s="11">
        <v>43670</v>
      </c>
      <c r="J548" s="17">
        <f t="shared" si="64"/>
        <v>0</v>
      </c>
      <c r="K548" s="94">
        <f t="shared" si="73"/>
        <v>78.540000000000006</v>
      </c>
      <c r="L548" s="94"/>
      <c r="M548" s="95">
        <f>J548*K548</f>
        <v>0</v>
      </c>
    </row>
    <row r="549" spans="1:13" hidden="1" x14ac:dyDescent="0.25">
      <c r="A549" s="9" t="s">
        <v>129</v>
      </c>
      <c r="B549" s="10" t="s">
        <v>130</v>
      </c>
      <c r="C549" s="10" t="s">
        <v>29</v>
      </c>
      <c r="D549" s="10">
        <f t="shared" si="72"/>
        <v>0</v>
      </c>
      <c r="E549" s="10">
        <v>1000</v>
      </c>
      <c r="F549" s="10" t="s">
        <v>15</v>
      </c>
      <c r="G549" s="10"/>
      <c r="H549" s="10"/>
      <c r="I549" s="11">
        <v>43699</v>
      </c>
      <c r="J549" s="17">
        <f t="shared" si="64"/>
        <v>1000</v>
      </c>
      <c r="K549" s="94">
        <f t="shared" si="73"/>
        <v>74.387</v>
      </c>
      <c r="L549" s="94">
        <v>74387</v>
      </c>
      <c r="M549" s="95">
        <f t="shared" si="74"/>
        <v>74387</v>
      </c>
    </row>
    <row r="550" spans="1:13" hidden="1" x14ac:dyDescent="0.25">
      <c r="A550" s="44" t="s">
        <v>129</v>
      </c>
      <c r="B550" s="36" t="s">
        <v>130</v>
      </c>
      <c r="C550" s="36" t="s">
        <v>29</v>
      </c>
      <c r="D550" s="36">
        <f t="shared" si="72"/>
        <v>1000</v>
      </c>
      <c r="E550" s="36">
        <v>-1000</v>
      </c>
      <c r="F550" s="36" t="s">
        <v>17</v>
      </c>
      <c r="G550" s="36"/>
      <c r="H550" s="36" t="s">
        <v>18</v>
      </c>
      <c r="I550" s="37">
        <v>43700</v>
      </c>
      <c r="J550" s="41">
        <f t="shared" si="64"/>
        <v>0</v>
      </c>
      <c r="K550" s="102">
        <f t="shared" si="73"/>
        <v>74.387</v>
      </c>
      <c r="L550" s="102"/>
      <c r="M550" s="103">
        <f>J550*K550</f>
        <v>0</v>
      </c>
    </row>
    <row r="551" spans="1:13" hidden="1" x14ac:dyDescent="0.25">
      <c r="A551" s="27" t="s">
        <v>131</v>
      </c>
      <c r="B551" s="28" t="s">
        <v>132</v>
      </c>
      <c r="C551" s="28" t="s">
        <v>29</v>
      </c>
      <c r="D551" s="28"/>
      <c r="E551" s="28">
        <v>4000</v>
      </c>
      <c r="F551" s="28" t="s">
        <v>15</v>
      </c>
      <c r="G551" s="28"/>
      <c r="H551" s="28"/>
      <c r="I551" s="29">
        <v>43220</v>
      </c>
      <c r="J551" s="2">
        <f t="shared" si="64"/>
        <v>4000</v>
      </c>
      <c r="K551" s="92">
        <f>M551/J551</f>
        <v>82.795249999999996</v>
      </c>
      <c r="L551" s="92">
        <v>331181</v>
      </c>
      <c r="M551" s="101">
        <v>331181</v>
      </c>
    </row>
    <row r="552" spans="1:13" hidden="1" x14ac:dyDescent="0.25">
      <c r="A552" s="9" t="s">
        <v>131</v>
      </c>
      <c r="B552" s="10" t="s">
        <v>132</v>
      </c>
      <c r="C552" s="10" t="s">
        <v>29</v>
      </c>
      <c r="D552" s="10">
        <f t="shared" ref="D552:D558" si="75">J551</f>
        <v>4000</v>
      </c>
      <c r="E552" s="10">
        <v>-4000</v>
      </c>
      <c r="F552" s="10" t="s">
        <v>17</v>
      </c>
      <c r="G552" s="10"/>
      <c r="H552" s="10" t="s">
        <v>18</v>
      </c>
      <c r="I552" s="11">
        <v>43229</v>
      </c>
      <c r="J552" s="17">
        <f t="shared" si="64"/>
        <v>0</v>
      </c>
      <c r="K552" s="94">
        <f t="shared" ref="K552:K558" si="76">IF(OR(F552="FPCO"),((M551+L552)/J552),K551)</f>
        <v>82.795249999999996</v>
      </c>
      <c r="L552" s="94"/>
      <c r="M552" s="95">
        <f>J552*K552</f>
        <v>0</v>
      </c>
    </row>
    <row r="553" spans="1:13" hidden="1" x14ac:dyDescent="0.25">
      <c r="A553" s="9" t="s">
        <v>131</v>
      </c>
      <c r="B553" s="10" t="s">
        <v>132</v>
      </c>
      <c r="C553" s="10" t="s">
        <v>29</v>
      </c>
      <c r="D553" s="10">
        <f t="shared" si="75"/>
        <v>0</v>
      </c>
      <c r="E553" s="10">
        <v>5000</v>
      </c>
      <c r="F553" s="10" t="s">
        <v>15</v>
      </c>
      <c r="G553" s="10"/>
      <c r="H553" s="10"/>
      <c r="I553" s="11">
        <v>43614</v>
      </c>
      <c r="J553" s="17">
        <f t="shared" si="64"/>
        <v>5000</v>
      </c>
      <c r="K553" s="94">
        <f t="shared" si="76"/>
        <v>99.96</v>
      </c>
      <c r="L553" s="94">
        <v>499800</v>
      </c>
      <c r="M553" s="95">
        <f t="shared" ref="M553:M557" si="77">J553*K553</f>
        <v>499799.99999999994</v>
      </c>
    </row>
    <row r="554" spans="1:13" hidden="1" x14ac:dyDescent="0.25">
      <c r="A554" s="9" t="s">
        <v>131</v>
      </c>
      <c r="B554" s="10" t="s">
        <v>132</v>
      </c>
      <c r="C554" s="10" t="s">
        <v>29</v>
      </c>
      <c r="D554" s="10">
        <f t="shared" si="75"/>
        <v>5000</v>
      </c>
      <c r="E554" s="10">
        <v>-5000</v>
      </c>
      <c r="F554" s="10" t="s">
        <v>17</v>
      </c>
      <c r="G554" s="10"/>
      <c r="H554" s="10" t="s">
        <v>18</v>
      </c>
      <c r="I554" s="11">
        <v>43614</v>
      </c>
      <c r="J554" s="17">
        <f t="shared" si="64"/>
        <v>0</v>
      </c>
      <c r="K554" s="94">
        <f t="shared" si="76"/>
        <v>99.96</v>
      </c>
      <c r="L554" s="94"/>
      <c r="M554" s="95">
        <f>J554*K554</f>
        <v>0</v>
      </c>
    </row>
    <row r="555" spans="1:13" hidden="1" x14ac:dyDescent="0.25">
      <c r="A555" s="9" t="s">
        <v>131</v>
      </c>
      <c r="B555" s="10" t="s">
        <v>132</v>
      </c>
      <c r="C555" s="10" t="s">
        <v>29</v>
      </c>
      <c r="D555" s="10">
        <f t="shared" si="75"/>
        <v>0</v>
      </c>
      <c r="E555" s="10">
        <v>4000</v>
      </c>
      <c r="F555" s="10" t="s">
        <v>15</v>
      </c>
      <c r="G555" s="10"/>
      <c r="H555" s="10"/>
      <c r="I555" s="11">
        <v>43663</v>
      </c>
      <c r="J555" s="17">
        <f t="shared" si="64"/>
        <v>4000</v>
      </c>
      <c r="K555" s="94">
        <f t="shared" si="76"/>
        <v>95.557000000000002</v>
      </c>
      <c r="L555" s="94">
        <v>382228</v>
      </c>
      <c r="M555" s="95">
        <f t="shared" si="77"/>
        <v>382228</v>
      </c>
    </row>
    <row r="556" spans="1:13" hidden="1" x14ac:dyDescent="0.25">
      <c r="A556" s="9" t="s">
        <v>131</v>
      </c>
      <c r="B556" s="10" t="s">
        <v>132</v>
      </c>
      <c r="C556" s="10" t="s">
        <v>29</v>
      </c>
      <c r="D556" s="10">
        <f t="shared" si="75"/>
        <v>4000</v>
      </c>
      <c r="E556" s="10">
        <v>-4000</v>
      </c>
      <c r="F556" s="10" t="s">
        <v>17</v>
      </c>
      <c r="G556" s="10"/>
      <c r="H556" s="10" t="s">
        <v>18</v>
      </c>
      <c r="I556" s="11">
        <v>43664</v>
      </c>
      <c r="J556" s="17">
        <f t="shared" si="64"/>
        <v>0</v>
      </c>
      <c r="K556" s="94">
        <f t="shared" si="76"/>
        <v>95.557000000000002</v>
      </c>
      <c r="L556" s="94"/>
      <c r="M556" s="95">
        <f>J556*K556</f>
        <v>0</v>
      </c>
    </row>
    <row r="557" spans="1:13" hidden="1" x14ac:dyDescent="0.25">
      <c r="A557" s="9" t="s">
        <v>131</v>
      </c>
      <c r="B557" s="10" t="s">
        <v>132</v>
      </c>
      <c r="C557" s="10" t="s">
        <v>29</v>
      </c>
      <c r="D557" s="10">
        <f t="shared" si="75"/>
        <v>0</v>
      </c>
      <c r="E557" s="10">
        <v>1000</v>
      </c>
      <c r="F557" s="10" t="s">
        <v>15</v>
      </c>
      <c r="G557" s="10"/>
      <c r="H557" s="10"/>
      <c r="I557" s="11">
        <v>43699</v>
      </c>
      <c r="J557" s="17">
        <f t="shared" si="64"/>
        <v>1000</v>
      </c>
      <c r="K557" s="94">
        <f t="shared" si="76"/>
        <v>90.784999999999997</v>
      </c>
      <c r="L557" s="94">
        <v>90785</v>
      </c>
      <c r="M557" s="95">
        <f t="shared" si="77"/>
        <v>90785</v>
      </c>
    </row>
    <row r="558" spans="1:13" hidden="1" x14ac:dyDescent="0.25">
      <c r="A558" s="44" t="s">
        <v>131</v>
      </c>
      <c r="B558" s="36" t="s">
        <v>132</v>
      </c>
      <c r="C558" s="36" t="s">
        <v>29</v>
      </c>
      <c r="D558" s="36">
        <f t="shared" si="75"/>
        <v>1000</v>
      </c>
      <c r="E558" s="36">
        <v>-1000</v>
      </c>
      <c r="F558" s="36" t="s">
        <v>17</v>
      </c>
      <c r="G558" s="36"/>
      <c r="H558" s="36" t="s">
        <v>18</v>
      </c>
      <c r="I558" s="37">
        <v>43700</v>
      </c>
      <c r="J558" s="41">
        <f t="shared" si="64"/>
        <v>0</v>
      </c>
      <c r="K558" s="102">
        <f t="shared" si="76"/>
        <v>90.784999999999997</v>
      </c>
      <c r="L558" s="102"/>
      <c r="M558" s="103">
        <f>J558*K558</f>
        <v>0</v>
      </c>
    </row>
    <row r="559" spans="1:13" hidden="1" x14ac:dyDescent="0.25">
      <c r="A559" s="27" t="s">
        <v>135</v>
      </c>
      <c r="B559" s="28" t="s">
        <v>136</v>
      </c>
      <c r="C559" s="28" t="s">
        <v>29</v>
      </c>
      <c r="D559" s="28"/>
      <c r="E559" s="28">
        <v>150</v>
      </c>
      <c r="F559" s="28" t="s">
        <v>15</v>
      </c>
      <c r="G559" s="28"/>
      <c r="H559" s="28"/>
      <c r="I559" s="29">
        <v>43515</v>
      </c>
      <c r="J559" s="2">
        <f t="shared" si="64"/>
        <v>150</v>
      </c>
      <c r="K559" s="92">
        <f>M559/J559</f>
        <v>1094.8</v>
      </c>
      <c r="L559" s="92">
        <v>164220</v>
      </c>
      <c r="M559" s="101">
        <v>164220</v>
      </c>
    </row>
    <row r="560" spans="1:13" ht="30" hidden="1" x14ac:dyDescent="0.25">
      <c r="A560" s="9" t="s">
        <v>135</v>
      </c>
      <c r="B560" s="10" t="s">
        <v>136</v>
      </c>
      <c r="C560" s="10" t="s">
        <v>29</v>
      </c>
      <c r="D560" s="10">
        <f t="shared" ref="D560:D570" si="78">J559</f>
        <v>150</v>
      </c>
      <c r="E560" s="10">
        <v>-150</v>
      </c>
      <c r="F560" s="10" t="s">
        <v>17</v>
      </c>
      <c r="G560" s="10"/>
      <c r="H560" s="10" t="s">
        <v>72</v>
      </c>
      <c r="I560" s="11">
        <v>43517</v>
      </c>
      <c r="J560" s="17">
        <f t="shared" si="64"/>
        <v>0</v>
      </c>
      <c r="K560" s="94">
        <f t="shared" ref="K560:K576" si="79">IF(OR(F560="FPCO"),((M559+L560)/J560),K559)</f>
        <v>1094.8</v>
      </c>
      <c r="L560" s="94"/>
      <c r="M560" s="95">
        <f>J560*K560</f>
        <v>0</v>
      </c>
    </row>
    <row r="561" spans="1:13" hidden="1" x14ac:dyDescent="0.25">
      <c r="A561" s="9" t="s">
        <v>135</v>
      </c>
      <c r="B561" s="10" t="s">
        <v>136</v>
      </c>
      <c r="C561" s="10" t="s">
        <v>29</v>
      </c>
      <c r="D561" s="10">
        <f t="shared" si="78"/>
        <v>0</v>
      </c>
      <c r="E561" s="10">
        <v>50</v>
      </c>
      <c r="F561" s="10" t="s">
        <v>15</v>
      </c>
      <c r="G561" s="10"/>
      <c r="H561" s="10"/>
      <c r="I561" s="11">
        <v>43538</v>
      </c>
      <c r="J561" s="17">
        <f t="shared" si="64"/>
        <v>50</v>
      </c>
      <c r="K561" s="94">
        <f t="shared" si="79"/>
        <v>1475.6</v>
      </c>
      <c r="L561" s="94">
        <v>73780</v>
      </c>
      <c r="M561" s="95">
        <f t="shared" ref="M561:M575" si="80">J561*K561</f>
        <v>73780</v>
      </c>
    </row>
    <row r="562" spans="1:13" ht="30" hidden="1" x14ac:dyDescent="0.25">
      <c r="A562" s="9" t="s">
        <v>135</v>
      </c>
      <c r="B562" s="10" t="s">
        <v>136</v>
      </c>
      <c r="C562" s="10" t="s">
        <v>29</v>
      </c>
      <c r="D562" s="10">
        <f t="shared" si="78"/>
        <v>50</v>
      </c>
      <c r="E562" s="10">
        <v>-50</v>
      </c>
      <c r="F562" s="10" t="s">
        <v>17</v>
      </c>
      <c r="G562" s="10"/>
      <c r="H562" s="10" t="s">
        <v>23</v>
      </c>
      <c r="I562" s="11">
        <v>43538</v>
      </c>
      <c r="J562" s="17">
        <f t="shared" si="64"/>
        <v>0</v>
      </c>
      <c r="K562" s="94">
        <f t="shared" si="79"/>
        <v>1475.6</v>
      </c>
      <c r="L562" s="94"/>
      <c r="M562" s="95">
        <f>J562*K562</f>
        <v>0</v>
      </c>
    </row>
    <row r="563" spans="1:13" hidden="1" x14ac:dyDescent="0.25">
      <c r="A563" s="9" t="s">
        <v>135</v>
      </c>
      <c r="B563" s="10" t="s">
        <v>136</v>
      </c>
      <c r="C563" s="10" t="s">
        <v>29</v>
      </c>
      <c r="D563" s="10">
        <f t="shared" si="78"/>
        <v>0</v>
      </c>
      <c r="E563" s="10">
        <v>500</v>
      </c>
      <c r="F563" s="10" t="s">
        <v>15</v>
      </c>
      <c r="G563" s="10"/>
      <c r="H563" s="10"/>
      <c r="I563" s="11">
        <v>43598</v>
      </c>
      <c r="J563" s="17">
        <f t="shared" si="64"/>
        <v>500</v>
      </c>
      <c r="K563" s="94">
        <f t="shared" si="79"/>
        <v>1094.8</v>
      </c>
      <c r="L563" s="94">
        <v>547400</v>
      </c>
      <c r="M563" s="95">
        <f t="shared" si="80"/>
        <v>547400</v>
      </c>
    </row>
    <row r="564" spans="1:13" hidden="1" x14ac:dyDescent="0.25">
      <c r="A564" s="9" t="s">
        <v>135</v>
      </c>
      <c r="B564" s="10" t="s">
        <v>136</v>
      </c>
      <c r="C564" s="10" t="s">
        <v>29</v>
      </c>
      <c r="D564" s="10">
        <f t="shared" si="78"/>
        <v>500</v>
      </c>
      <c r="E564" s="10">
        <v>-500</v>
      </c>
      <c r="F564" s="10" t="s">
        <v>17</v>
      </c>
      <c r="G564" s="10"/>
      <c r="H564" s="10" t="s">
        <v>18</v>
      </c>
      <c r="I564" s="11">
        <v>43598</v>
      </c>
      <c r="J564" s="17">
        <f t="shared" si="64"/>
        <v>0</v>
      </c>
      <c r="K564" s="94">
        <f t="shared" si="79"/>
        <v>1094.8</v>
      </c>
      <c r="L564" s="94"/>
      <c r="M564" s="95">
        <f>J564*K564</f>
        <v>0</v>
      </c>
    </row>
    <row r="565" spans="1:13" hidden="1" x14ac:dyDescent="0.25">
      <c r="A565" s="9" t="s">
        <v>135</v>
      </c>
      <c r="B565" s="10" t="s">
        <v>136</v>
      </c>
      <c r="C565" s="10" t="s">
        <v>29</v>
      </c>
      <c r="D565" s="10">
        <f t="shared" si="78"/>
        <v>0</v>
      </c>
      <c r="E565" s="10">
        <v>50</v>
      </c>
      <c r="F565" s="10" t="s">
        <v>15</v>
      </c>
      <c r="G565" s="10"/>
      <c r="H565" s="10"/>
      <c r="I565" s="11">
        <v>43612</v>
      </c>
      <c r="J565" s="17">
        <f t="shared" si="64"/>
        <v>50</v>
      </c>
      <c r="K565" s="94">
        <f t="shared" si="79"/>
        <v>1094.8</v>
      </c>
      <c r="L565" s="94">
        <v>54740</v>
      </c>
      <c r="M565" s="95">
        <f t="shared" si="80"/>
        <v>54740</v>
      </c>
    </row>
    <row r="566" spans="1:13" hidden="1" x14ac:dyDescent="0.25">
      <c r="A566" s="9" t="s">
        <v>135</v>
      </c>
      <c r="B566" s="10" t="s">
        <v>136</v>
      </c>
      <c r="C566" s="10" t="s">
        <v>29</v>
      </c>
      <c r="D566" s="10">
        <f t="shared" si="78"/>
        <v>50</v>
      </c>
      <c r="E566" s="10">
        <v>-50</v>
      </c>
      <c r="F566" s="10" t="s">
        <v>16</v>
      </c>
      <c r="G566" s="10"/>
      <c r="H566" s="10"/>
      <c r="I566" s="11">
        <v>43613</v>
      </c>
      <c r="J566" s="17">
        <f t="shared" si="64"/>
        <v>0</v>
      </c>
      <c r="K566" s="94">
        <f t="shared" si="79"/>
        <v>1094.8</v>
      </c>
      <c r="L566" s="94"/>
      <c r="M566" s="95">
        <f t="shared" si="80"/>
        <v>0</v>
      </c>
    </row>
    <row r="567" spans="1:13" hidden="1" x14ac:dyDescent="0.25">
      <c r="A567" s="9" t="s">
        <v>135</v>
      </c>
      <c r="B567" s="10" t="s">
        <v>136</v>
      </c>
      <c r="C567" s="10" t="s">
        <v>29</v>
      </c>
      <c r="D567" s="10">
        <f t="shared" si="78"/>
        <v>0</v>
      </c>
      <c r="E567" s="10">
        <v>200</v>
      </c>
      <c r="F567" s="10" t="s">
        <v>15</v>
      </c>
      <c r="G567" s="10"/>
      <c r="H567" s="10"/>
      <c r="I567" s="11">
        <v>43623</v>
      </c>
      <c r="J567" s="17">
        <f t="shared" si="64"/>
        <v>200</v>
      </c>
      <c r="K567" s="94">
        <f t="shared" si="79"/>
        <v>1094.8</v>
      </c>
      <c r="L567" s="94">
        <v>218960</v>
      </c>
      <c r="M567" s="95">
        <f t="shared" si="80"/>
        <v>218960</v>
      </c>
    </row>
    <row r="568" spans="1:13" hidden="1" x14ac:dyDescent="0.25">
      <c r="A568" s="9" t="s">
        <v>135</v>
      </c>
      <c r="B568" s="10" t="s">
        <v>136</v>
      </c>
      <c r="C568" s="10" t="s">
        <v>29</v>
      </c>
      <c r="D568" s="10">
        <f t="shared" si="78"/>
        <v>200</v>
      </c>
      <c r="E568" s="10">
        <v>-200</v>
      </c>
      <c r="F568" s="10" t="s">
        <v>17</v>
      </c>
      <c r="G568" s="10"/>
      <c r="H568" s="10" t="s">
        <v>18</v>
      </c>
      <c r="I568" s="11">
        <v>43626</v>
      </c>
      <c r="J568" s="17">
        <f t="shared" si="64"/>
        <v>0</v>
      </c>
      <c r="K568" s="94">
        <f t="shared" si="79"/>
        <v>1094.8</v>
      </c>
      <c r="L568" s="94"/>
      <c r="M568" s="95">
        <f>J568*K568</f>
        <v>0</v>
      </c>
    </row>
    <row r="569" spans="1:13" hidden="1" x14ac:dyDescent="0.25">
      <c r="A569" s="9" t="s">
        <v>135</v>
      </c>
      <c r="B569" s="10" t="s">
        <v>136</v>
      </c>
      <c r="C569" s="10" t="s">
        <v>29</v>
      </c>
      <c r="D569" s="10">
        <f t="shared" si="78"/>
        <v>0</v>
      </c>
      <c r="E569" s="10">
        <v>200</v>
      </c>
      <c r="F569" s="10" t="s">
        <v>17</v>
      </c>
      <c r="G569" s="10" t="s">
        <v>18</v>
      </c>
      <c r="H569" s="10"/>
      <c r="I569" s="11">
        <v>43626</v>
      </c>
      <c r="J569" s="17">
        <f t="shared" si="64"/>
        <v>200</v>
      </c>
      <c r="K569" s="94">
        <f>((M568+L569)/J569)</f>
        <v>3077.8885344388</v>
      </c>
      <c r="L569" s="94">
        <f>E569*3077.8885344388</f>
        <v>615577.70688775997</v>
      </c>
      <c r="M569" s="95">
        <f>J569*K569</f>
        <v>615577.70688775997</v>
      </c>
    </row>
    <row r="570" spans="1:13" hidden="1" x14ac:dyDescent="0.25">
      <c r="A570" s="9" t="s">
        <v>135</v>
      </c>
      <c r="B570" s="10" t="s">
        <v>136</v>
      </c>
      <c r="C570" s="10" t="s">
        <v>29</v>
      </c>
      <c r="D570" s="10">
        <f t="shared" si="78"/>
        <v>200</v>
      </c>
      <c r="E570" s="10">
        <v>-200</v>
      </c>
      <c r="F570" s="10" t="s">
        <v>16</v>
      </c>
      <c r="G570" s="10"/>
      <c r="H570" s="10"/>
      <c r="I570" s="11">
        <v>43626</v>
      </c>
      <c r="J570" s="17">
        <f t="shared" si="64"/>
        <v>0</v>
      </c>
      <c r="K570" s="94">
        <f t="shared" si="79"/>
        <v>3077.8885344388</v>
      </c>
      <c r="L570" s="94"/>
      <c r="M570" s="95">
        <f t="shared" si="80"/>
        <v>0</v>
      </c>
    </row>
    <row r="571" spans="1:13" hidden="1" x14ac:dyDescent="0.25">
      <c r="A571" s="9" t="s">
        <v>135</v>
      </c>
      <c r="B571" s="10" t="s">
        <v>136</v>
      </c>
      <c r="C571" s="10" t="s">
        <v>29</v>
      </c>
      <c r="D571" s="10">
        <f t="shared" ref="D571:D576" si="81">J570</f>
        <v>0</v>
      </c>
      <c r="E571" s="10">
        <v>250</v>
      </c>
      <c r="F571" s="10" t="s">
        <v>15</v>
      </c>
      <c r="G571" s="10"/>
      <c r="H571" s="10"/>
      <c r="I571" s="11">
        <v>43630</v>
      </c>
      <c r="J571" s="17">
        <f t="shared" ref="J571:J620" si="82">D571+E571</f>
        <v>250</v>
      </c>
      <c r="K571" s="94">
        <f t="shared" si="79"/>
        <v>1132.8800000000001</v>
      </c>
      <c r="L571" s="94">
        <v>283220</v>
      </c>
      <c r="M571" s="95">
        <f t="shared" si="80"/>
        <v>283220</v>
      </c>
    </row>
    <row r="572" spans="1:13" hidden="1" x14ac:dyDescent="0.25">
      <c r="A572" s="9" t="s">
        <v>135</v>
      </c>
      <c r="B572" s="10" t="s">
        <v>136</v>
      </c>
      <c r="C572" s="10" t="s">
        <v>29</v>
      </c>
      <c r="D572" s="10">
        <f t="shared" si="81"/>
        <v>250</v>
      </c>
      <c r="E572" s="10">
        <v>-250</v>
      </c>
      <c r="F572" s="10" t="s">
        <v>16</v>
      </c>
      <c r="G572" s="10"/>
      <c r="H572" s="10"/>
      <c r="I572" s="11">
        <v>43633</v>
      </c>
      <c r="J572" s="17">
        <f t="shared" si="82"/>
        <v>0</v>
      </c>
      <c r="K572" s="94">
        <f t="shared" si="79"/>
        <v>1132.8800000000001</v>
      </c>
      <c r="L572" s="94"/>
      <c r="M572" s="95">
        <f t="shared" si="80"/>
        <v>0</v>
      </c>
    </row>
    <row r="573" spans="1:13" hidden="1" x14ac:dyDescent="0.25">
      <c r="A573" s="9" t="s">
        <v>135</v>
      </c>
      <c r="B573" s="10" t="s">
        <v>136</v>
      </c>
      <c r="C573" s="10" t="s">
        <v>29</v>
      </c>
      <c r="D573" s="10">
        <f t="shared" si="81"/>
        <v>0</v>
      </c>
      <c r="E573" s="10">
        <v>100</v>
      </c>
      <c r="F573" s="10" t="s">
        <v>15</v>
      </c>
      <c r="G573" s="10"/>
      <c r="H573" s="10"/>
      <c r="I573" s="11">
        <v>43914</v>
      </c>
      <c r="J573" s="17">
        <f t="shared" si="82"/>
        <v>100</v>
      </c>
      <c r="K573" s="94">
        <f t="shared" si="79"/>
        <v>1161.44</v>
      </c>
      <c r="L573" s="94">
        <v>116144</v>
      </c>
      <c r="M573" s="95">
        <f t="shared" si="80"/>
        <v>116144</v>
      </c>
    </row>
    <row r="574" spans="1:13" hidden="1" x14ac:dyDescent="0.25">
      <c r="A574" s="9" t="s">
        <v>135</v>
      </c>
      <c r="B574" s="10" t="s">
        <v>136</v>
      </c>
      <c r="C574" s="10" t="s">
        <v>29</v>
      </c>
      <c r="D574" s="10">
        <f t="shared" si="81"/>
        <v>100</v>
      </c>
      <c r="E574" s="10">
        <v>-100</v>
      </c>
      <c r="F574" s="10" t="s">
        <v>16</v>
      </c>
      <c r="G574" s="10"/>
      <c r="H574" s="10"/>
      <c r="I574" s="11">
        <v>43914</v>
      </c>
      <c r="J574" s="17">
        <f t="shared" si="82"/>
        <v>0</v>
      </c>
      <c r="K574" s="94">
        <f t="shared" si="79"/>
        <v>1161.44</v>
      </c>
      <c r="L574" s="94"/>
      <c r="M574" s="95">
        <f t="shared" si="80"/>
        <v>0</v>
      </c>
    </row>
    <row r="575" spans="1:13" hidden="1" x14ac:dyDescent="0.25">
      <c r="A575" s="9" t="s">
        <v>135</v>
      </c>
      <c r="B575" s="10" t="s">
        <v>136</v>
      </c>
      <c r="C575" s="10" t="s">
        <v>29</v>
      </c>
      <c r="D575" s="10">
        <f t="shared" si="81"/>
        <v>0</v>
      </c>
      <c r="E575" s="10">
        <v>100</v>
      </c>
      <c r="F575" s="10" t="s">
        <v>15</v>
      </c>
      <c r="G575" s="10"/>
      <c r="H575" s="10"/>
      <c r="I575" s="11">
        <v>44018</v>
      </c>
      <c r="J575" s="17">
        <f t="shared" si="82"/>
        <v>100</v>
      </c>
      <c r="K575" s="94">
        <f t="shared" si="79"/>
        <v>1713.6</v>
      </c>
      <c r="L575" s="94">
        <v>171360</v>
      </c>
      <c r="M575" s="95">
        <f t="shared" si="80"/>
        <v>171360</v>
      </c>
    </row>
    <row r="576" spans="1:13" hidden="1" x14ac:dyDescent="0.25">
      <c r="A576" s="44" t="s">
        <v>135</v>
      </c>
      <c r="B576" s="36" t="s">
        <v>136</v>
      </c>
      <c r="C576" s="36" t="s">
        <v>29</v>
      </c>
      <c r="D576" s="36">
        <f t="shared" si="81"/>
        <v>100</v>
      </c>
      <c r="E576" s="36">
        <v>-100</v>
      </c>
      <c r="F576" s="36" t="s">
        <v>17</v>
      </c>
      <c r="G576" s="36"/>
      <c r="H576" s="36" t="s">
        <v>18</v>
      </c>
      <c r="I576" s="37">
        <v>44019</v>
      </c>
      <c r="J576" s="41">
        <f t="shared" si="82"/>
        <v>0</v>
      </c>
      <c r="K576" s="102">
        <f t="shared" si="79"/>
        <v>1713.6</v>
      </c>
      <c r="L576" s="102"/>
      <c r="M576" s="103">
        <f>J576*K576</f>
        <v>0</v>
      </c>
    </row>
    <row r="577" spans="1:13" hidden="1" x14ac:dyDescent="0.25">
      <c r="A577" s="27" t="s">
        <v>137</v>
      </c>
      <c r="B577" s="28" t="s">
        <v>138</v>
      </c>
      <c r="C577" s="28" t="s">
        <v>29</v>
      </c>
      <c r="D577" s="28">
        <f t="shared" ref="D577:D598" si="83">J576</f>
        <v>0</v>
      </c>
      <c r="E577" s="28">
        <v>500</v>
      </c>
      <c r="F577" s="28" t="s">
        <v>15</v>
      </c>
      <c r="G577" s="28"/>
      <c r="H577" s="28"/>
      <c r="I577" s="29">
        <v>43608</v>
      </c>
      <c r="J577" s="2">
        <f t="shared" si="82"/>
        <v>500</v>
      </c>
      <c r="K577" s="92">
        <f>M577/J577</f>
        <v>1694.56</v>
      </c>
      <c r="L577" s="92">
        <v>847280</v>
      </c>
      <c r="M577" s="101">
        <v>847280</v>
      </c>
    </row>
    <row r="578" spans="1:13" hidden="1" x14ac:dyDescent="0.25">
      <c r="A578" s="9" t="s">
        <v>137</v>
      </c>
      <c r="B578" s="10" t="s">
        <v>138</v>
      </c>
      <c r="C578" s="10" t="s">
        <v>29</v>
      </c>
      <c r="D578" s="10">
        <f t="shared" si="83"/>
        <v>500</v>
      </c>
      <c r="E578" s="10">
        <v>-500</v>
      </c>
      <c r="F578" s="10" t="s">
        <v>17</v>
      </c>
      <c r="G578" s="10"/>
      <c r="H578" s="10" t="s">
        <v>18</v>
      </c>
      <c r="I578" s="11">
        <v>43609</v>
      </c>
      <c r="J578" s="17">
        <f t="shared" si="82"/>
        <v>0</v>
      </c>
      <c r="K578" s="94">
        <f>IF(OR(F578="FPCO"),((M577+L578)/J578),K577)</f>
        <v>1694.56</v>
      </c>
      <c r="L578" s="94"/>
      <c r="M578" s="95">
        <f>J578*K578</f>
        <v>0</v>
      </c>
    </row>
    <row r="579" spans="1:13" hidden="1" x14ac:dyDescent="0.25">
      <c r="A579" s="9" t="s">
        <v>137</v>
      </c>
      <c r="B579" s="10" t="s">
        <v>138</v>
      </c>
      <c r="C579" s="10" t="s">
        <v>29</v>
      </c>
      <c r="D579" s="10">
        <f t="shared" si="83"/>
        <v>0</v>
      </c>
      <c r="E579" s="10">
        <v>1000</v>
      </c>
      <c r="F579" s="10" t="s">
        <v>15</v>
      </c>
      <c r="G579" s="10"/>
      <c r="H579" s="10"/>
      <c r="I579" s="11">
        <v>43815</v>
      </c>
      <c r="J579" s="17">
        <f t="shared" si="82"/>
        <v>1000</v>
      </c>
      <c r="K579" s="94">
        <f>IF(OR(F579="FPCO"),((M578+L579)/J579),K578)</f>
        <v>1617.4480000000001</v>
      </c>
      <c r="L579" s="94">
        <v>1617448</v>
      </c>
      <c r="M579" s="95">
        <f>J579*K579</f>
        <v>1617448</v>
      </c>
    </row>
    <row r="580" spans="1:13" hidden="1" x14ac:dyDescent="0.25">
      <c r="A580" s="44" t="s">
        <v>137</v>
      </c>
      <c r="B580" s="36" t="s">
        <v>138</v>
      </c>
      <c r="C580" s="36" t="s">
        <v>29</v>
      </c>
      <c r="D580" s="36">
        <f t="shared" si="83"/>
        <v>1000</v>
      </c>
      <c r="E580" s="36">
        <v>-1000</v>
      </c>
      <c r="F580" s="36" t="s">
        <v>17</v>
      </c>
      <c r="G580" s="36"/>
      <c r="H580" s="36" t="s">
        <v>18</v>
      </c>
      <c r="I580" s="37">
        <v>43815</v>
      </c>
      <c r="J580" s="41">
        <f t="shared" si="82"/>
        <v>0</v>
      </c>
      <c r="K580" s="94">
        <f>IF(OR(F580="FPCO"),((M579+L580)/J580),K579)</f>
        <v>1617.4480000000001</v>
      </c>
      <c r="L580" s="94"/>
      <c r="M580" s="95">
        <f>J580*K580</f>
        <v>0</v>
      </c>
    </row>
    <row r="581" spans="1:13" hidden="1" x14ac:dyDescent="0.25">
      <c r="A581" s="1" t="s">
        <v>139</v>
      </c>
      <c r="B581" s="2" t="s">
        <v>140</v>
      </c>
      <c r="C581" s="2" t="s">
        <v>29</v>
      </c>
      <c r="D581" s="28">
        <f t="shared" si="83"/>
        <v>0</v>
      </c>
      <c r="E581" s="28">
        <v>1</v>
      </c>
      <c r="F581" s="28" t="s">
        <v>15</v>
      </c>
      <c r="G581" s="28"/>
      <c r="H581" s="28"/>
      <c r="I581" s="29">
        <v>43348</v>
      </c>
      <c r="J581" s="2">
        <f t="shared" si="82"/>
        <v>1</v>
      </c>
      <c r="K581" s="92">
        <f>L581/J581</f>
        <v>1825</v>
      </c>
      <c r="L581" s="92">
        <v>1825</v>
      </c>
      <c r="M581" s="101">
        <v>1825</v>
      </c>
    </row>
    <row r="582" spans="1:13" hidden="1" x14ac:dyDescent="0.25">
      <c r="A582" s="16" t="s">
        <v>139</v>
      </c>
      <c r="B582" s="17" t="s">
        <v>140</v>
      </c>
      <c r="C582" s="17" t="s">
        <v>29</v>
      </c>
      <c r="D582" s="10">
        <f t="shared" si="83"/>
        <v>1</v>
      </c>
      <c r="E582" s="10">
        <v>-1</v>
      </c>
      <c r="F582" s="10" t="s">
        <v>17</v>
      </c>
      <c r="G582" s="10"/>
      <c r="H582" s="10" t="s">
        <v>18</v>
      </c>
      <c r="I582" s="11">
        <v>43350</v>
      </c>
      <c r="J582" s="17">
        <f t="shared" si="82"/>
        <v>0</v>
      </c>
      <c r="K582" s="94">
        <f t="shared" ref="K582:K598" si="84">IF(OR(F582="FPCO"),((M581+L582)/J582),K581)</f>
        <v>1825</v>
      </c>
      <c r="L582" s="94"/>
      <c r="M582" s="95">
        <f>J582*K582</f>
        <v>0</v>
      </c>
    </row>
    <row r="583" spans="1:13" hidden="1" x14ac:dyDescent="0.25">
      <c r="A583" s="16" t="s">
        <v>139</v>
      </c>
      <c r="B583" s="17" t="s">
        <v>140</v>
      </c>
      <c r="C583" s="17" t="s">
        <v>29</v>
      </c>
      <c r="D583" s="10">
        <f t="shared" si="83"/>
        <v>0</v>
      </c>
      <c r="E583" s="10">
        <v>49</v>
      </c>
      <c r="F583" s="10" t="s">
        <v>15</v>
      </c>
      <c r="G583" s="10"/>
      <c r="H583" s="10"/>
      <c r="I583" s="11">
        <v>43369</v>
      </c>
      <c r="J583" s="17">
        <f t="shared" si="82"/>
        <v>49</v>
      </c>
      <c r="K583" s="94">
        <f t="shared" si="84"/>
        <v>1826</v>
      </c>
      <c r="L583" s="94">
        <v>89474</v>
      </c>
      <c r="M583" s="95">
        <f t="shared" ref="M583:M598" si="85">J583*K583</f>
        <v>89474</v>
      </c>
    </row>
    <row r="584" spans="1:13" hidden="1" x14ac:dyDescent="0.25">
      <c r="A584" s="16" t="s">
        <v>139</v>
      </c>
      <c r="B584" s="17" t="s">
        <v>140</v>
      </c>
      <c r="C584" s="17" t="s">
        <v>29</v>
      </c>
      <c r="D584" s="10">
        <f t="shared" si="83"/>
        <v>49</v>
      </c>
      <c r="E584" s="10">
        <v>-49</v>
      </c>
      <c r="F584" s="10" t="s">
        <v>17</v>
      </c>
      <c r="G584" s="10"/>
      <c r="H584" s="10" t="s">
        <v>18</v>
      </c>
      <c r="I584" s="11">
        <v>43370</v>
      </c>
      <c r="J584" s="17">
        <f t="shared" si="82"/>
        <v>0</v>
      </c>
      <c r="K584" s="94">
        <f t="shared" si="84"/>
        <v>1826</v>
      </c>
      <c r="L584" s="94"/>
      <c r="M584" s="95">
        <f>J584*K584</f>
        <v>0</v>
      </c>
    </row>
    <row r="585" spans="1:13" hidden="1" x14ac:dyDescent="0.25">
      <c r="A585" s="16" t="s">
        <v>139</v>
      </c>
      <c r="B585" s="17" t="s">
        <v>140</v>
      </c>
      <c r="C585" s="17" t="s">
        <v>29</v>
      </c>
      <c r="D585" s="10">
        <f t="shared" si="83"/>
        <v>0</v>
      </c>
      <c r="E585" s="10">
        <v>1600</v>
      </c>
      <c r="F585" s="10" t="s">
        <v>15</v>
      </c>
      <c r="G585" s="10"/>
      <c r="H585" s="10"/>
      <c r="I585" s="11">
        <v>43508</v>
      </c>
      <c r="J585" s="17">
        <f t="shared" si="82"/>
        <v>1600</v>
      </c>
      <c r="K585" s="94">
        <f t="shared" si="84"/>
        <v>1964</v>
      </c>
      <c r="L585" s="94">
        <v>3142400</v>
      </c>
      <c r="M585" s="95">
        <f t="shared" si="85"/>
        <v>3142400</v>
      </c>
    </row>
    <row r="586" spans="1:13" hidden="1" x14ac:dyDescent="0.25">
      <c r="A586" s="16" t="s">
        <v>139</v>
      </c>
      <c r="B586" s="17" t="s">
        <v>140</v>
      </c>
      <c r="C586" s="17" t="s">
        <v>29</v>
      </c>
      <c r="D586" s="10">
        <f t="shared" si="83"/>
        <v>1600</v>
      </c>
      <c r="E586" s="10">
        <v>-1600</v>
      </c>
      <c r="F586" s="10" t="s">
        <v>17</v>
      </c>
      <c r="G586" s="10"/>
      <c r="H586" s="10" t="s">
        <v>18</v>
      </c>
      <c r="I586" s="11">
        <v>43510</v>
      </c>
      <c r="J586" s="17">
        <f t="shared" si="82"/>
        <v>0</v>
      </c>
      <c r="K586" s="94">
        <f t="shared" si="84"/>
        <v>1964</v>
      </c>
      <c r="L586" s="94"/>
      <c r="M586" s="95">
        <f>J586*K586</f>
        <v>0</v>
      </c>
    </row>
    <row r="587" spans="1:13" hidden="1" x14ac:dyDescent="0.25">
      <c r="A587" s="16" t="s">
        <v>139</v>
      </c>
      <c r="B587" s="17" t="s">
        <v>140</v>
      </c>
      <c r="C587" s="17" t="s">
        <v>29</v>
      </c>
      <c r="D587" s="10">
        <f t="shared" si="83"/>
        <v>0</v>
      </c>
      <c r="E587" s="10">
        <v>400</v>
      </c>
      <c r="F587" s="10" t="s">
        <v>15</v>
      </c>
      <c r="G587" s="10"/>
      <c r="H587" s="10"/>
      <c r="I587" s="11">
        <v>43543</v>
      </c>
      <c r="J587" s="17">
        <f t="shared" si="82"/>
        <v>400</v>
      </c>
      <c r="K587" s="94">
        <f t="shared" si="84"/>
        <v>1826.6424999999999</v>
      </c>
      <c r="L587" s="94">
        <v>730657</v>
      </c>
      <c r="M587" s="95">
        <f t="shared" si="85"/>
        <v>730657</v>
      </c>
    </row>
    <row r="588" spans="1:13" hidden="1" x14ac:dyDescent="0.25">
      <c r="A588" s="16" t="s">
        <v>139</v>
      </c>
      <c r="B588" s="17" t="s">
        <v>140</v>
      </c>
      <c r="C588" s="17" t="s">
        <v>29</v>
      </c>
      <c r="D588" s="10">
        <f t="shared" si="83"/>
        <v>400</v>
      </c>
      <c r="E588" s="10">
        <v>-400</v>
      </c>
      <c r="F588" s="10" t="s">
        <v>16</v>
      </c>
      <c r="G588" s="10"/>
      <c r="H588" s="10"/>
      <c r="I588" s="11">
        <v>43543</v>
      </c>
      <c r="J588" s="17">
        <f t="shared" si="82"/>
        <v>0</v>
      </c>
      <c r="K588" s="94">
        <f t="shared" si="84"/>
        <v>1826.6424999999999</v>
      </c>
      <c r="L588" s="94"/>
      <c r="M588" s="95">
        <f t="shared" si="85"/>
        <v>0</v>
      </c>
    </row>
    <row r="589" spans="1:13" hidden="1" x14ac:dyDescent="0.25">
      <c r="A589" s="16" t="s">
        <v>139</v>
      </c>
      <c r="B589" s="17" t="s">
        <v>140</v>
      </c>
      <c r="C589" s="17" t="s">
        <v>29</v>
      </c>
      <c r="D589" s="10">
        <f t="shared" si="83"/>
        <v>0</v>
      </c>
      <c r="E589" s="10">
        <v>10</v>
      </c>
      <c r="F589" s="10" t="s">
        <v>15</v>
      </c>
      <c r="G589" s="10"/>
      <c r="H589" s="10"/>
      <c r="I589" s="11">
        <v>43609</v>
      </c>
      <c r="J589" s="17">
        <f t="shared" si="82"/>
        <v>10</v>
      </c>
      <c r="K589" s="94">
        <f t="shared" si="84"/>
        <v>1827</v>
      </c>
      <c r="L589" s="94">
        <v>18270</v>
      </c>
      <c r="M589" s="95">
        <f t="shared" si="85"/>
        <v>18270</v>
      </c>
    </row>
    <row r="590" spans="1:13" hidden="1" x14ac:dyDescent="0.25">
      <c r="A590" s="16" t="s">
        <v>139</v>
      </c>
      <c r="B590" s="17" t="s">
        <v>140</v>
      </c>
      <c r="C590" s="17" t="s">
        <v>29</v>
      </c>
      <c r="D590" s="10">
        <f t="shared" si="83"/>
        <v>10</v>
      </c>
      <c r="E590" s="10">
        <v>-10</v>
      </c>
      <c r="F590" s="10" t="s">
        <v>16</v>
      </c>
      <c r="G590" s="10"/>
      <c r="H590" s="10"/>
      <c r="I590" s="11">
        <v>43609</v>
      </c>
      <c r="J590" s="17">
        <f t="shared" si="82"/>
        <v>0</v>
      </c>
      <c r="K590" s="94">
        <f t="shared" si="84"/>
        <v>1827</v>
      </c>
      <c r="L590" s="94"/>
      <c r="M590" s="95">
        <f t="shared" si="85"/>
        <v>0</v>
      </c>
    </row>
    <row r="591" spans="1:13" hidden="1" x14ac:dyDescent="0.25">
      <c r="A591" s="16" t="s">
        <v>139</v>
      </c>
      <c r="B591" s="17" t="s">
        <v>140</v>
      </c>
      <c r="C591" s="17" t="s">
        <v>29</v>
      </c>
      <c r="D591" s="10">
        <f t="shared" si="83"/>
        <v>0</v>
      </c>
      <c r="E591" s="10">
        <v>200</v>
      </c>
      <c r="F591" s="10" t="s">
        <v>17</v>
      </c>
      <c r="G591" s="10" t="s">
        <v>18</v>
      </c>
      <c r="H591" s="10"/>
      <c r="I591" s="11">
        <v>43626</v>
      </c>
      <c r="J591" s="17">
        <f t="shared" si="82"/>
        <v>200</v>
      </c>
      <c r="K591" s="94">
        <f>((M590+L591)/J591)</f>
        <v>2135.7113847396099</v>
      </c>
      <c r="L591" s="94">
        <f>2135.71138473961*E591</f>
        <v>427142.27694792196</v>
      </c>
      <c r="M591" s="95">
        <f>J591*K591</f>
        <v>427142.27694792196</v>
      </c>
    </row>
    <row r="592" spans="1:13" x14ac:dyDescent="0.25">
      <c r="A592" s="16" t="s">
        <v>139</v>
      </c>
      <c r="B592" s="17" t="s">
        <v>140</v>
      </c>
      <c r="C592" s="17" t="s">
        <v>29</v>
      </c>
      <c r="D592" s="10">
        <f t="shared" si="83"/>
        <v>200</v>
      </c>
      <c r="E592" s="10">
        <v>-200</v>
      </c>
      <c r="F592" s="10" t="s">
        <v>35</v>
      </c>
      <c r="G592" s="10"/>
      <c r="H592" s="10"/>
      <c r="I592" s="11">
        <v>43627</v>
      </c>
      <c r="J592" s="17">
        <f t="shared" si="82"/>
        <v>0</v>
      </c>
      <c r="K592" s="94">
        <f t="shared" si="84"/>
        <v>2135.7113847396099</v>
      </c>
      <c r="L592" s="94"/>
      <c r="M592" s="95">
        <f t="shared" si="85"/>
        <v>0</v>
      </c>
    </row>
    <row r="593" spans="1:13" hidden="1" x14ac:dyDescent="0.25">
      <c r="A593" s="16" t="s">
        <v>139</v>
      </c>
      <c r="B593" s="17" t="s">
        <v>140</v>
      </c>
      <c r="C593" s="17" t="s">
        <v>29</v>
      </c>
      <c r="D593" s="10">
        <f t="shared" si="83"/>
        <v>0</v>
      </c>
      <c r="E593" s="10">
        <v>500</v>
      </c>
      <c r="F593" s="10" t="s">
        <v>15</v>
      </c>
      <c r="G593" s="10"/>
      <c r="H593" s="10"/>
      <c r="I593" s="11">
        <v>43655</v>
      </c>
      <c r="J593" s="17">
        <f t="shared" si="82"/>
        <v>500</v>
      </c>
      <c r="K593" s="94">
        <f t="shared" si="84"/>
        <v>1826.9960000000001</v>
      </c>
      <c r="L593" s="94">
        <v>913498</v>
      </c>
      <c r="M593" s="95">
        <f t="shared" si="85"/>
        <v>913498</v>
      </c>
    </row>
    <row r="594" spans="1:13" hidden="1" x14ac:dyDescent="0.25">
      <c r="A594" s="16" t="s">
        <v>139</v>
      </c>
      <c r="B594" s="17" t="s">
        <v>140</v>
      </c>
      <c r="C594" s="17" t="s">
        <v>29</v>
      </c>
      <c r="D594" s="10">
        <f t="shared" si="83"/>
        <v>500</v>
      </c>
      <c r="E594" s="10">
        <v>-500</v>
      </c>
      <c r="F594" s="10" t="s">
        <v>17</v>
      </c>
      <c r="G594" s="10"/>
      <c r="H594" s="10" t="s">
        <v>18</v>
      </c>
      <c r="I594" s="11">
        <v>43655</v>
      </c>
      <c r="J594" s="17">
        <f t="shared" si="82"/>
        <v>0</v>
      </c>
      <c r="K594" s="94">
        <f t="shared" si="84"/>
        <v>1826.9960000000001</v>
      </c>
      <c r="L594" s="94"/>
      <c r="M594" s="95">
        <f>J594*K594</f>
        <v>0</v>
      </c>
    </row>
    <row r="595" spans="1:13" hidden="1" x14ac:dyDescent="0.25">
      <c r="A595" s="16" t="s">
        <v>139</v>
      </c>
      <c r="B595" s="17" t="s">
        <v>140</v>
      </c>
      <c r="C595" s="17" t="s">
        <v>29</v>
      </c>
      <c r="D595" s="10">
        <f t="shared" si="83"/>
        <v>0</v>
      </c>
      <c r="E595" s="10">
        <v>600</v>
      </c>
      <c r="F595" s="10" t="s">
        <v>15</v>
      </c>
      <c r="G595" s="10"/>
      <c r="H595" s="10"/>
      <c r="I595" s="11">
        <v>43787</v>
      </c>
      <c r="J595" s="17">
        <f t="shared" si="82"/>
        <v>600</v>
      </c>
      <c r="K595" s="94">
        <f t="shared" si="84"/>
        <v>1826.65</v>
      </c>
      <c r="L595" s="94">
        <v>1095990</v>
      </c>
      <c r="M595" s="95">
        <f t="shared" si="85"/>
        <v>1095990</v>
      </c>
    </row>
    <row r="596" spans="1:13" hidden="1" x14ac:dyDescent="0.25">
      <c r="A596" s="16" t="s">
        <v>139</v>
      </c>
      <c r="B596" s="17" t="s">
        <v>140</v>
      </c>
      <c r="C596" s="17" t="s">
        <v>29</v>
      </c>
      <c r="D596" s="10">
        <f t="shared" si="83"/>
        <v>600</v>
      </c>
      <c r="E596" s="10">
        <v>-600</v>
      </c>
      <c r="F596" s="10" t="s">
        <v>17</v>
      </c>
      <c r="G596" s="10"/>
      <c r="H596" s="10" t="s">
        <v>18</v>
      </c>
      <c r="I596" s="11">
        <v>43788</v>
      </c>
      <c r="J596" s="17">
        <f t="shared" si="82"/>
        <v>0</v>
      </c>
      <c r="K596" s="94">
        <f t="shared" si="84"/>
        <v>1826.65</v>
      </c>
      <c r="L596" s="94"/>
      <c r="M596" s="95">
        <f>J596*K596</f>
        <v>0</v>
      </c>
    </row>
    <row r="597" spans="1:13" hidden="1" x14ac:dyDescent="0.25">
      <c r="A597" s="16" t="s">
        <v>139</v>
      </c>
      <c r="B597" s="17" t="s">
        <v>140</v>
      </c>
      <c r="C597" s="17" t="s">
        <v>29</v>
      </c>
      <c r="D597" s="10">
        <f t="shared" si="83"/>
        <v>0</v>
      </c>
      <c r="E597" s="10">
        <v>200</v>
      </c>
      <c r="F597" s="10" t="s">
        <v>15</v>
      </c>
      <c r="G597" s="10"/>
      <c r="H597" s="10"/>
      <c r="I597" s="11">
        <v>44096</v>
      </c>
      <c r="J597" s="17">
        <f t="shared" si="82"/>
        <v>200</v>
      </c>
      <c r="K597" s="94">
        <f t="shared" si="84"/>
        <v>1964</v>
      </c>
      <c r="L597" s="94">
        <v>392800</v>
      </c>
      <c r="M597" s="95">
        <f t="shared" si="85"/>
        <v>392800</v>
      </c>
    </row>
    <row r="598" spans="1:13" hidden="1" x14ac:dyDescent="0.25">
      <c r="A598" s="40" t="s">
        <v>139</v>
      </c>
      <c r="B598" s="41" t="s">
        <v>140</v>
      </c>
      <c r="C598" s="41" t="s">
        <v>29</v>
      </c>
      <c r="D598" s="36">
        <f t="shared" si="83"/>
        <v>200</v>
      </c>
      <c r="E598" s="36">
        <v>-200</v>
      </c>
      <c r="F598" s="36" t="s">
        <v>16</v>
      </c>
      <c r="G598" s="36"/>
      <c r="H598" s="36"/>
      <c r="I598" s="37">
        <v>44096</v>
      </c>
      <c r="J598" s="41">
        <f t="shared" si="82"/>
        <v>0</v>
      </c>
      <c r="K598" s="94">
        <f t="shared" si="84"/>
        <v>1964</v>
      </c>
      <c r="L598" s="94"/>
      <c r="M598" s="95">
        <f t="shared" si="85"/>
        <v>0</v>
      </c>
    </row>
    <row r="599" spans="1:13" hidden="1" x14ac:dyDescent="0.25">
      <c r="A599" s="27" t="s">
        <v>143</v>
      </c>
      <c r="B599" s="28" t="s">
        <v>144</v>
      </c>
      <c r="C599" s="28" t="s">
        <v>29</v>
      </c>
      <c r="D599" s="28"/>
      <c r="E599" s="28">
        <v>5000</v>
      </c>
      <c r="F599" s="28" t="s">
        <v>15</v>
      </c>
      <c r="G599" s="28"/>
      <c r="H599" s="28"/>
      <c r="I599" s="29">
        <v>43580</v>
      </c>
      <c r="J599" s="2">
        <f t="shared" si="82"/>
        <v>5000</v>
      </c>
      <c r="K599" s="94">
        <f>IF(OR(F599="FPCO"),((M598+L599)/J599),K598)</f>
        <v>246.33</v>
      </c>
      <c r="L599" s="99">
        <v>1231650</v>
      </c>
      <c r="M599" s="100">
        <f>J599*K599</f>
        <v>1231650</v>
      </c>
    </row>
    <row r="600" spans="1:13" hidden="1" x14ac:dyDescent="0.25">
      <c r="A600" s="9" t="s">
        <v>143</v>
      </c>
      <c r="B600" s="10" t="s">
        <v>144</v>
      </c>
      <c r="C600" s="10" t="s">
        <v>29</v>
      </c>
      <c r="D600" s="10">
        <f t="shared" ref="D600:D612" si="86">J599</f>
        <v>5000</v>
      </c>
      <c r="E600" s="10">
        <v>-5000</v>
      </c>
      <c r="F600" s="10" t="s">
        <v>17</v>
      </c>
      <c r="G600" s="10"/>
      <c r="H600" s="10" t="s">
        <v>18</v>
      </c>
      <c r="I600" s="11">
        <v>43581</v>
      </c>
      <c r="J600" s="17">
        <f t="shared" si="82"/>
        <v>0</v>
      </c>
      <c r="K600" s="94">
        <f>IF(OR(F600="FPCO"),((M599+L600)/J600),K599)</f>
        <v>246.33</v>
      </c>
      <c r="L600" s="94"/>
      <c r="M600" s="95">
        <f>J600*K600</f>
        <v>0</v>
      </c>
    </row>
    <row r="601" spans="1:13" hidden="1" x14ac:dyDescent="0.25">
      <c r="A601" s="9" t="s">
        <v>143</v>
      </c>
      <c r="B601" s="10" t="s">
        <v>144</v>
      </c>
      <c r="C601" s="10" t="s">
        <v>29</v>
      </c>
      <c r="D601" s="10">
        <f t="shared" si="86"/>
        <v>0</v>
      </c>
      <c r="E601" s="10">
        <v>20000</v>
      </c>
      <c r="F601" s="10" t="s">
        <v>15</v>
      </c>
      <c r="G601" s="10"/>
      <c r="H601" s="10"/>
      <c r="I601" s="11">
        <v>43608</v>
      </c>
      <c r="J601" s="17">
        <f t="shared" si="82"/>
        <v>20000</v>
      </c>
      <c r="K601" s="94">
        <f t="shared" ref="K601:K620" si="87">IF(OR(F601="FPCO"),((M600+L601)/J601),K600)</f>
        <v>246.33</v>
      </c>
      <c r="L601" s="94">
        <v>4926600</v>
      </c>
      <c r="M601" s="95">
        <f t="shared" ref="M601:M619" si="88">J601*K601</f>
        <v>4926600</v>
      </c>
    </row>
    <row r="602" spans="1:13" hidden="1" x14ac:dyDescent="0.25">
      <c r="A602" s="9" t="s">
        <v>143</v>
      </c>
      <c r="B602" s="10" t="s">
        <v>144</v>
      </c>
      <c r="C602" s="10" t="s">
        <v>29</v>
      </c>
      <c r="D602" s="10">
        <f t="shared" si="86"/>
        <v>20000</v>
      </c>
      <c r="E602" s="10">
        <v>-20000</v>
      </c>
      <c r="F602" s="10" t="s">
        <v>16</v>
      </c>
      <c r="G602" s="10"/>
      <c r="H602" s="10"/>
      <c r="I602" s="11">
        <v>43608</v>
      </c>
      <c r="J602" s="17">
        <f t="shared" si="82"/>
        <v>0</v>
      </c>
      <c r="K602" s="94">
        <f t="shared" si="87"/>
        <v>246.33</v>
      </c>
      <c r="L602" s="94"/>
      <c r="M602" s="95">
        <f t="shared" si="88"/>
        <v>0</v>
      </c>
    </row>
    <row r="603" spans="1:13" hidden="1" x14ac:dyDescent="0.25">
      <c r="A603" s="9" t="s">
        <v>143</v>
      </c>
      <c r="B603" s="10" t="s">
        <v>144</v>
      </c>
      <c r="C603" s="10" t="s">
        <v>29</v>
      </c>
      <c r="D603" s="10">
        <f t="shared" si="86"/>
        <v>0</v>
      </c>
      <c r="E603" s="10">
        <v>2500</v>
      </c>
      <c r="F603" s="10" t="s">
        <v>15</v>
      </c>
      <c r="G603" s="10"/>
      <c r="H603" s="10"/>
      <c r="I603" s="11">
        <v>43628</v>
      </c>
      <c r="J603" s="17">
        <f t="shared" si="82"/>
        <v>2500</v>
      </c>
      <c r="K603" s="94">
        <f t="shared" si="87"/>
        <v>297.5</v>
      </c>
      <c r="L603" s="94">
        <v>743750</v>
      </c>
      <c r="M603" s="95">
        <f t="shared" si="88"/>
        <v>743750</v>
      </c>
    </row>
    <row r="604" spans="1:13" hidden="1" x14ac:dyDescent="0.25">
      <c r="A604" s="9" t="s">
        <v>143</v>
      </c>
      <c r="B604" s="10" t="s">
        <v>144</v>
      </c>
      <c r="C604" s="10" t="s">
        <v>29</v>
      </c>
      <c r="D604" s="10">
        <f t="shared" si="86"/>
        <v>2500</v>
      </c>
      <c r="E604" s="10">
        <v>-2500</v>
      </c>
      <c r="F604" s="10" t="s">
        <v>16</v>
      </c>
      <c r="G604" s="10"/>
      <c r="H604" s="10"/>
      <c r="I604" s="11">
        <v>43628</v>
      </c>
      <c r="J604" s="17">
        <f t="shared" si="82"/>
        <v>0</v>
      </c>
      <c r="K604" s="94">
        <f t="shared" si="87"/>
        <v>297.5</v>
      </c>
      <c r="L604" s="94"/>
      <c r="M604" s="95">
        <f t="shared" si="88"/>
        <v>0</v>
      </c>
    </row>
    <row r="605" spans="1:13" hidden="1" x14ac:dyDescent="0.25">
      <c r="A605" s="9" t="s">
        <v>143</v>
      </c>
      <c r="B605" s="10" t="s">
        <v>144</v>
      </c>
      <c r="C605" s="10" t="s">
        <v>29</v>
      </c>
      <c r="D605" s="10">
        <f t="shared" si="86"/>
        <v>0</v>
      </c>
      <c r="E605" s="10">
        <v>20</v>
      </c>
      <c r="F605" s="10" t="s">
        <v>17</v>
      </c>
      <c r="G605" s="10" t="s">
        <v>18</v>
      </c>
      <c r="H605" s="10"/>
      <c r="I605" s="11">
        <v>43682</v>
      </c>
      <c r="J605" s="17">
        <f t="shared" si="82"/>
        <v>20</v>
      </c>
      <c r="K605" s="94">
        <f>((M604+L605)/J605)</f>
        <v>484.27590046027899</v>
      </c>
      <c r="L605" s="94">
        <f>E605*484.275900460279</f>
        <v>9685.5180092055798</v>
      </c>
      <c r="M605" s="95">
        <f>J605*K605</f>
        <v>9685.5180092055798</v>
      </c>
    </row>
    <row r="606" spans="1:13" x14ac:dyDescent="0.25">
      <c r="A606" s="9" t="s">
        <v>143</v>
      </c>
      <c r="B606" s="10" t="s">
        <v>144</v>
      </c>
      <c r="C606" s="10" t="s">
        <v>29</v>
      </c>
      <c r="D606" s="10">
        <f t="shared" si="86"/>
        <v>20</v>
      </c>
      <c r="E606" s="10">
        <v>-20</v>
      </c>
      <c r="F606" s="10" t="s">
        <v>35</v>
      </c>
      <c r="G606" s="10"/>
      <c r="H606" s="10"/>
      <c r="I606" s="11">
        <v>43683</v>
      </c>
      <c r="J606" s="17">
        <f t="shared" si="82"/>
        <v>0</v>
      </c>
      <c r="K606" s="94">
        <f t="shared" si="87"/>
        <v>484.27590046027899</v>
      </c>
      <c r="L606" s="94"/>
      <c r="M606" s="95">
        <f t="shared" si="88"/>
        <v>0</v>
      </c>
    </row>
    <row r="607" spans="1:13" hidden="1" x14ac:dyDescent="0.25">
      <c r="A607" s="9" t="s">
        <v>143</v>
      </c>
      <c r="B607" s="10" t="s">
        <v>144</v>
      </c>
      <c r="C607" s="10" t="s">
        <v>29</v>
      </c>
      <c r="D607" s="10">
        <f t="shared" si="86"/>
        <v>0</v>
      </c>
      <c r="E607" s="10">
        <v>2</v>
      </c>
      <c r="F607" s="10" t="s">
        <v>15</v>
      </c>
      <c r="G607" s="10"/>
      <c r="H607" s="10"/>
      <c r="I607" s="11">
        <v>43753</v>
      </c>
      <c r="J607" s="17">
        <f t="shared" si="82"/>
        <v>2</v>
      </c>
      <c r="K607" s="94">
        <f t="shared" si="87"/>
        <v>222768</v>
      </c>
      <c r="L607" s="94">
        <v>445536</v>
      </c>
      <c r="M607" s="95">
        <f t="shared" si="88"/>
        <v>445536</v>
      </c>
    </row>
    <row r="608" spans="1:13" hidden="1" x14ac:dyDescent="0.25">
      <c r="A608" s="9" t="s">
        <v>143</v>
      </c>
      <c r="B608" s="10" t="s">
        <v>144</v>
      </c>
      <c r="C608" s="10" t="s">
        <v>29</v>
      </c>
      <c r="D608" s="10">
        <f t="shared" si="86"/>
        <v>2</v>
      </c>
      <c r="E608" s="10">
        <v>-2</v>
      </c>
      <c r="F608" s="10" t="s">
        <v>17</v>
      </c>
      <c r="G608" s="10"/>
      <c r="H608" s="10" t="s">
        <v>18</v>
      </c>
      <c r="I608" s="11">
        <v>43753</v>
      </c>
      <c r="J608" s="17">
        <f t="shared" si="82"/>
        <v>0</v>
      </c>
      <c r="K608" s="94">
        <f t="shared" si="87"/>
        <v>222768</v>
      </c>
      <c r="L608" s="94"/>
      <c r="M608" s="95">
        <f>J608*K608</f>
        <v>0</v>
      </c>
    </row>
    <row r="609" spans="1:13" hidden="1" x14ac:dyDescent="0.25">
      <c r="A609" s="9" t="s">
        <v>143</v>
      </c>
      <c r="B609" s="10" t="s">
        <v>144</v>
      </c>
      <c r="C609" s="10" t="s">
        <v>29</v>
      </c>
      <c r="D609" s="10">
        <f t="shared" si="86"/>
        <v>0</v>
      </c>
      <c r="E609" s="10">
        <v>2</v>
      </c>
      <c r="F609" s="10" t="s">
        <v>17</v>
      </c>
      <c r="G609" s="10" t="s">
        <v>18</v>
      </c>
      <c r="H609" s="10"/>
      <c r="I609" s="11">
        <v>43777</v>
      </c>
      <c r="J609" s="17">
        <f t="shared" si="82"/>
        <v>2</v>
      </c>
      <c r="K609" s="94">
        <f>((M608+L609)/J609)</f>
        <v>558.59342774197</v>
      </c>
      <c r="L609" s="94">
        <f>E609*558.59342774197</f>
        <v>1117.18685548394</v>
      </c>
      <c r="M609" s="95">
        <f>J609*K609</f>
        <v>1117.18685548394</v>
      </c>
    </row>
    <row r="610" spans="1:13" hidden="1" x14ac:dyDescent="0.25">
      <c r="A610" s="9" t="s">
        <v>143</v>
      </c>
      <c r="B610" s="10" t="s">
        <v>144</v>
      </c>
      <c r="C610" s="10" t="s">
        <v>29</v>
      </c>
      <c r="D610" s="10">
        <f t="shared" si="86"/>
        <v>2</v>
      </c>
      <c r="E610" s="10">
        <v>-2</v>
      </c>
      <c r="F610" s="10" t="s">
        <v>16</v>
      </c>
      <c r="G610" s="10"/>
      <c r="H610" s="10"/>
      <c r="I610" s="11">
        <v>43781</v>
      </c>
      <c r="J610" s="17">
        <f t="shared" si="82"/>
        <v>0</v>
      </c>
      <c r="K610" s="94">
        <f>IF(OR(F610="FPCO"),((M609+L610)/J610),K609)</f>
        <v>558.59342774197</v>
      </c>
      <c r="L610" s="94"/>
      <c r="M610" s="95">
        <f t="shared" si="88"/>
        <v>0</v>
      </c>
    </row>
    <row r="611" spans="1:13" hidden="1" x14ac:dyDescent="0.25">
      <c r="A611" s="9" t="s">
        <v>143</v>
      </c>
      <c r="B611" s="10" t="s">
        <v>144</v>
      </c>
      <c r="C611" s="10" t="s">
        <v>29</v>
      </c>
      <c r="D611" s="10">
        <f t="shared" si="86"/>
        <v>0</v>
      </c>
      <c r="E611" s="10">
        <v>2000</v>
      </c>
      <c r="F611" s="10" t="s">
        <v>15</v>
      </c>
      <c r="G611" s="10"/>
      <c r="H611" s="10"/>
      <c r="I611" s="11">
        <v>43781</v>
      </c>
      <c r="J611" s="17">
        <f t="shared" si="82"/>
        <v>2000</v>
      </c>
      <c r="K611" s="94">
        <f>IF(OR(F611="FPCO"),((M610+L611)/J611),K610)</f>
        <v>222.768</v>
      </c>
      <c r="L611" s="94">
        <v>445536</v>
      </c>
      <c r="M611" s="95">
        <f t="shared" si="88"/>
        <v>445536</v>
      </c>
    </row>
    <row r="612" spans="1:13" hidden="1" x14ac:dyDescent="0.25">
      <c r="A612" s="9" t="s">
        <v>143</v>
      </c>
      <c r="B612" s="10" t="s">
        <v>144</v>
      </c>
      <c r="C612" s="10" t="s">
        <v>29</v>
      </c>
      <c r="D612" s="10">
        <f t="shared" si="86"/>
        <v>2000</v>
      </c>
      <c r="E612" s="10">
        <v>-2000</v>
      </c>
      <c r="F612" s="10" t="s">
        <v>17</v>
      </c>
      <c r="G612" s="10"/>
      <c r="H612" s="10" t="s">
        <v>18</v>
      </c>
      <c r="I612" s="11">
        <v>43781</v>
      </c>
      <c r="J612" s="17">
        <f t="shared" si="82"/>
        <v>0</v>
      </c>
      <c r="K612" s="94">
        <f t="shared" si="87"/>
        <v>222.768</v>
      </c>
      <c r="L612" s="94"/>
      <c r="M612" s="95">
        <f>J612*K612</f>
        <v>0</v>
      </c>
    </row>
    <row r="613" spans="1:13" hidden="1" x14ac:dyDescent="0.25">
      <c r="A613" s="9" t="s">
        <v>143</v>
      </c>
      <c r="B613" s="10" t="s">
        <v>144</v>
      </c>
      <c r="C613" s="10" t="s">
        <v>29</v>
      </c>
      <c r="D613" s="10">
        <f t="shared" ref="D613:D620" si="89">J612</f>
        <v>0</v>
      </c>
      <c r="E613" s="10">
        <v>500</v>
      </c>
      <c r="F613" s="10" t="s">
        <v>15</v>
      </c>
      <c r="G613" s="10"/>
      <c r="H613" s="10"/>
      <c r="I613" s="11">
        <v>43872</v>
      </c>
      <c r="J613" s="17">
        <f t="shared" si="82"/>
        <v>500</v>
      </c>
      <c r="K613" s="94">
        <f t="shared" si="87"/>
        <v>273.7</v>
      </c>
      <c r="L613" s="94">
        <v>136850</v>
      </c>
      <c r="M613" s="95">
        <f t="shared" si="88"/>
        <v>136850</v>
      </c>
    </row>
    <row r="614" spans="1:13" hidden="1" x14ac:dyDescent="0.25">
      <c r="A614" s="9" t="s">
        <v>143</v>
      </c>
      <c r="B614" s="10" t="s">
        <v>144</v>
      </c>
      <c r="C614" s="10" t="s">
        <v>29</v>
      </c>
      <c r="D614" s="10">
        <f t="shared" si="89"/>
        <v>500</v>
      </c>
      <c r="E614" s="10">
        <v>-500</v>
      </c>
      <c r="F614" s="10" t="s">
        <v>16</v>
      </c>
      <c r="G614" s="10"/>
      <c r="H614" s="10"/>
      <c r="I614" s="11">
        <v>43872</v>
      </c>
      <c r="J614" s="17">
        <f t="shared" si="82"/>
        <v>0</v>
      </c>
      <c r="K614" s="94">
        <f t="shared" si="87"/>
        <v>273.7</v>
      </c>
      <c r="L614" s="94"/>
      <c r="M614" s="95">
        <f t="shared" si="88"/>
        <v>0</v>
      </c>
    </row>
    <row r="615" spans="1:13" hidden="1" x14ac:dyDescent="0.25">
      <c r="A615" s="9" t="s">
        <v>143</v>
      </c>
      <c r="B615" s="10" t="s">
        <v>144</v>
      </c>
      <c r="C615" s="10" t="s">
        <v>29</v>
      </c>
      <c r="D615" s="10">
        <f t="shared" si="89"/>
        <v>0</v>
      </c>
      <c r="E615" s="10">
        <v>20000</v>
      </c>
      <c r="F615" s="10" t="s">
        <v>15</v>
      </c>
      <c r="G615" s="10"/>
      <c r="H615" s="10"/>
      <c r="I615" s="11">
        <v>43901</v>
      </c>
      <c r="J615" s="17">
        <f t="shared" si="82"/>
        <v>20000</v>
      </c>
      <c r="K615" s="94">
        <f t="shared" si="87"/>
        <v>268.94</v>
      </c>
      <c r="L615" s="94">
        <v>5378800</v>
      </c>
      <c r="M615" s="95">
        <f t="shared" si="88"/>
        <v>5378800</v>
      </c>
    </row>
    <row r="616" spans="1:13" hidden="1" x14ac:dyDescent="0.25">
      <c r="A616" s="9" t="s">
        <v>143</v>
      </c>
      <c r="B616" s="10" t="s">
        <v>144</v>
      </c>
      <c r="C616" s="10" t="s">
        <v>29</v>
      </c>
      <c r="D616" s="10">
        <f t="shared" si="89"/>
        <v>20000</v>
      </c>
      <c r="E616" s="10">
        <v>-20000</v>
      </c>
      <c r="F616" s="10" t="s">
        <v>16</v>
      </c>
      <c r="G616" s="10"/>
      <c r="H616" s="10"/>
      <c r="I616" s="11">
        <v>43901</v>
      </c>
      <c r="J616" s="17">
        <f t="shared" si="82"/>
        <v>0</v>
      </c>
      <c r="K616" s="94">
        <f t="shared" si="87"/>
        <v>268.94</v>
      </c>
      <c r="L616" s="94"/>
      <c r="M616" s="95">
        <f t="shared" si="88"/>
        <v>0</v>
      </c>
    </row>
    <row r="617" spans="1:13" hidden="1" x14ac:dyDescent="0.25">
      <c r="A617" s="9" t="s">
        <v>143</v>
      </c>
      <c r="B617" s="10" t="s">
        <v>144</v>
      </c>
      <c r="C617" s="10" t="s">
        <v>29</v>
      </c>
      <c r="D617" s="10">
        <f t="shared" si="89"/>
        <v>0</v>
      </c>
      <c r="E617" s="10">
        <v>1000</v>
      </c>
      <c r="F617" s="10" t="s">
        <v>15</v>
      </c>
      <c r="G617" s="10"/>
      <c r="H617" s="10"/>
      <c r="I617" s="11">
        <v>44022</v>
      </c>
      <c r="J617" s="17">
        <f t="shared" si="82"/>
        <v>1000</v>
      </c>
      <c r="K617" s="94">
        <f t="shared" si="87"/>
        <v>357</v>
      </c>
      <c r="L617" s="94">
        <v>357000</v>
      </c>
      <c r="M617" s="95">
        <f t="shared" si="88"/>
        <v>357000</v>
      </c>
    </row>
    <row r="618" spans="1:13" hidden="1" x14ac:dyDescent="0.25">
      <c r="A618" s="9" t="s">
        <v>143</v>
      </c>
      <c r="B618" s="10" t="s">
        <v>144</v>
      </c>
      <c r="C618" s="10" t="s">
        <v>29</v>
      </c>
      <c r="D618" s="10">
        <f t="shared" si="89"/>
        <v>1000</v>
      </c>
      <c r="E618" s="10">
        <v>-1000</v>
      </c>
      <c r="F618" s="10" t="s">
        <v>17</v>
      </c>
      <c r="G618" s="10"/>
      <c r="H618" s="10" t="s">
        <v>18</v>
      </c>
      <c r="I618" s="11">
        <v>44022</v>
      </c>
      <c r="J618" s="17">
        <f t="shared" si="82"/>
        <v>0</v>
      </c>
      <c r="K618" s="94">
        <f t="shared" si="87"/>
        <v>357</v>
      </c>
      <c r="L618" s="94"/>
      <c r="M618" s="95">
        <f>J618*K618</f>
        <v>0</v>
      </c>
    </row>
    <row r="619" spans="1:13" hidden="1" x14ac:dyDescent="0.25">
      <c r="A619" s="9" t="s">
        <v>143</v>
      </c>
      <c r="B619" s="10" t="s">
        <v>144</v>
      </c>
      <c r="C619" s="10" t="s">
        <v>29</v>
      </c>
      <c r="D619" s="10">
        <f t="shared" si="89"/>
        <v>0</v>
      </c>
      <c r="E619" s="10">
        <v>3</v>
      </c>
      <c r="F619" s="10" t="s">
        <v>15</v>
      </c>
      <c r="G619" s="10"/>
      <c r="H619" s="10"/>
      <c r="I619" s="11">
        <v>44153</v>
      </c>
      <c r="J619" s="17">
        <f t="shared" si="82"/>
        <v>3</v>
      </c>
      <c r="K619" s="94">
        <f t="shared" si="87"/>
        <v>321300</v>
      </c>
      <c r="L619" s="94">
        <v>963900</v>
      </c>
      <c r="M619" s="95">
        <f t="shared" si="88"/>
        <v>963900</v>
      </c>
    </row>
    <row r="620" spans="1:13" hidden="1" x14ac:dyDescent="0.25">
      <c r="A620" s="44" t="s">
        <v>143</v>
      </c>
      <c r="B620" s="36" t="s">
        <v>144</v>
      </c>
      <c r="C620" s="36" t="s">
        <v>29</v>
      </c>
      <c r="D620" s="36">
        <f t="shared" si="89"/>
        <v>3</v>
      </c>
      <c r="E620" s="36">
        <v>-3</v>
      </c>
      <c r="F620" s="36" t="s">
        <v>17</v>
      </c>
      <c r="G620" s="36"/>
      <c r="H620" s="36" t="s">
        <v>18</v>
      </c>
      <c r="I620" s="37">
        <v>44153</v>
      </c>
      <c r="J620" s="41">
        <f t="shared" si="82"/>
        <v>0</v>
      </c>
      <c r="K620" s="94">
        <f t="shared" si="87"/>
        <v>321300</v>
      </c>
      <c r="L620" s="94"/>
      <c r="M620" s="95">
        <f>J620*K620</f>
        <v>0</v>
      </c>
    </row>
    <row r="621" spans="1:13" hidden="1" x14ac:dyDescent="0.25">
      <c r="A621" s="27" t="s">
        <v>145</v>
      </c>
      <c r="B621" s="28" t="s">
        <v>146</v>
      </c>
      <c r="C621" s="28" t="s">
        <v>29</v>
      </c>
      <c r="D621" s="28"/>
      <c r="E621" s="28">
        <v>10</v>
      </c>
      <c r="F621" s="28" t="s">
        <v>15</v>
      </c>
      <c r="G621" s="28"/>
      <c r="H621" s="28"/>
      <c r="I621" s="29">
        <v>43636</v>
      </c>
      <c r="J621" s="2">
        <f t="shared" ref="J621:J636" si="90">D621+E621</f>
        <v>10</v>
      </c>
      <c r="K621" s="92">
        <f t="shared" ref="K621:K627" si="91">IF(OR(F621="FPCO"),((M620+L621)/J621),K620)</f>
        <v>1845</v>
      </c>
      <c r="L621" s="92">
        <v>18450</v>
      </c>
      <c r="M621" s="101">
        <f t="shared" ref="M621:M627" si="92">J621*K621</f>
        <v>18450</v>
      </c>
    </row>
    <row r="622" spans="1:13" hidden="1" x14ac:dyDescent="0.25">
      <c r="A622" s="9" t="s">
        <v>145</v>
      </c>
      <c r="B622" s="10" t="s">
        <v>146</v>
      </c>
      <c r="C622" s="10" t="s">
        <v>29</v>
      </c>
      <c r="D622" s="10">
        <f t="shared" ref="D622:D630" si="93">J621</f>
        <v>10</v>
      </c>
      <c r="E622" s="10">
        <v>-10</v>
      </c>
      <c r="F622" s="10" t="s">
        <v>16</v>
      </c>
      <c r="G622" s="10"/>
      <c r="H622" s="10"/>
      <c r="I622" s="11">
        <v>43636</v>
      </c>
      <c r="J622" s="17">
        <f t="shared" si="90"/>
        <v>0</v>
      </c>
      <c r="K622" s="94">
        <f t="shared" si="91"/>
        <v>1845</v>
      </c>
      <c r="L622" s="94"/>
      <c r="M622" s="95">
        <f t="shared" si="92"/>
        <v>0</v>
      </c>
    </row>
    <row r="623" spans="1:13" hidden="1" x14ac:dyDescent="0.25">
      <c r="A623" s="9" t="s">
        <v>145</v>
      </c>
      <c r="B623" s="10" t="s">
        <v>146</v>
      </c>
      <c r="C623" s="10" t="s">
        <v>29</v>
      </c>
      <c r="D623" s="10">
        <f t="shared" si="93"/>
        <v>0</v>
      </c>
      <c r="E623" s="10">
        <v>80</v>
      </c>
      <c r="F623" s="10" t="s">
        <v>17</v>
      </c>
      <c r="G623" s="10" t="s">
        <v>18</v>
      </c>
      <c r="H623" s="10"/>
      <c r="I623" s="11">
        <v>43682</v>
      </c>
      <c r="J623" s="17">
        <f t="shared" si="90"/>
        <v>80</v>
      </c>
      <c r="K623" s="94">
        <f>((M622+L623)/J623)</f>
        <v>558.59342774197</v>
      </c>
      <c r="L623" s="94">
        <f>E623*558.59342774197</f>
        <v>44687.474219357602</v>
      </c>
      <c r="M623" s="95">
        <f>J623*K623</f>
        <v>44687.474219357602</v>
      </c>
    </row>
    <row r="624" spans="1:13" x14ac:dyDescent="0.25">
      <c r="A624" s="9" t="s">
        <v>145</v>
      </c>
      <c r="B624" s="10" t="s">
        <v>146</v>
      </c>
      <c r="C624" s="10" t="s">
        <v>29</v>
      </c>
      <c r="D624" s="10">
        <f t="shared" si="93"/>
        <v>80</v>
      </c>
      <c r="E624" s="10">
        <v>-80</v>
      </c>
      <c r="F624" s="10" t="s">
        <v>35</v>
      </c>
      <c r="G624" s="10"/>
      <c r="H624" s="10"/>
      <c r="I624" s="11">
        <v>43683</v>
      </c>
      <c r="J624" s="17">
        <f t="shared" si="90"/>
        <v>0</v>
      </c>
      <c r="K624" s="94">
        <f t="shared" si="91"/>
        <v>558.59342774197</v>
      </c>
      <c r="L624" s="94"/>
      <c r="M624" s="95">
        <f t="shared" si="92"/>
        <v>0</v>
      </c>
    </row>
    <row r="625" spans="1:13" ht="30" hidden="1" x14ac:dyDescent="0.25">
      <c r="A625" s="9" t="s">
        <v>145</v>
      </c>
      <c r="B625" s="10" t="s">
        <v>146</v>
      </c>
      <c r="C625" s="10" t="s">
        <v>29</v>
      </c>
      <c r="D625" s="10">
        <f t="shared" si="93"/>
        <v>0</v>
      </c>
      <c r="E625" s="10">
        <v>100</v>
      </c>
      <c r="F625" s="10" t="s">
        <v>17</v>
      </c>
      <c r="G625" s="10" t="s">
        <v>32</v>
      </c>
      <c r="H625" s="10"/>
      <c r="I625" s="11">
        <v>43777</v>
      </c>
      <c r="J625" s="17">
        <f t="shared" si="90"/>
        <v>100</v>
      </c>
      <c r="K625" s="94">
        <f>((M624+L625)/J625)</f>
        <v>558.59342774197</v>
      </c>
      <c r="L625" s="94">
        <f>E625*558.59342774197</f>
        <v>55859.342774197001</v>
      </c>
      <c r="M625" s="95">
        <f>J625*K625</f>
        <v>55859.342774197001</v>
      </c>
    </row>
    <row r="626" spans="1:13" x14ac:dyDescent="0.25">
      <c r="A626" s="44" t="s">
        <v>145</v>
      </c>
      <c r="B626" s="36" t="s">
        <v>146</v>
      </c>
      <c r="C626" s="36" t="s">
        <v>29</v>
      </c>
      <c r="D626" s="36">
        <f t="shared" si="93"/>
        <v>100</v>
      </c>
      <c r="E626" s="36">
        <v>-100</v>
      </c>
      <c r="F626" s="36" t="s">
        <v>35</v>
      </c>
      <c r="G626" s="36"/>
      <c r="H626" s="36"/>
      <c r="I626" s="37">
        <v>43777</v>
      </c>
      <c r="J626" s="41">
        <f t="shared" si="90"/>
        <v>0</v>
      </c>
      <c r="K626" s="102">
        <f t="shared" si="91"/>
        <v>558.59342774197</v>
      </c>
      <c r="L626" s="102"/>
      <c r="M626" s="103">
        <f t="shared" si="92"/>
        <v>0</v>
      </c>
    </row>
    <row r="627" spans="1:13" hidden="1" x14ac:dyDescent="0.25">
      <c r="A627" s="27" t="s">
        <v>147</v>
      </c>
      <c r="B627" s="28" t="s">
        <v>148</v>
      </c>
      <c r="C627" s="28" t="s">
        <v>29</v>
      </c>
      <c r="D627" s="28">
        <f t="shared" si="93"/>
        <v>0</v>
      </c>
      <c r="E627" s="28">
        <v>300</v>
      </c>
      <c r="F627" s="28" t="s">
        <v>15</v>
      </c>
      <c r="G627" s="28"/>
      <c r="H627" s="28"/>
      <c r="I627" s="29">
        <v>43594</v>
      </c>
      <c r="J627" s="2">
        <f t="shared" si="90"/>
        <v>300</v>
      </c>
      <c r="K627" s="92">
        <f t="shared" si="91"/>
        <v>600.15</v>
      </c>
      <c r="L627" s="92">
        <v>180045</v>
      </c>
      <c r="M627" s="101">
        <f t="shared" si="92"/>
        <v>180045</v>
      </c>
    </row>
    <row r="628" spans="1:13" hidden="1" x14ac:dyDescent="0.25">
      <c r="A628" s="9" t="s">
        <v>147</v>
      </c>
      <c r="B628" s="10" t="s">
        <v>148</v>
      </c>
      <c r="C628" s="10" t="s">
        <v>29</v>
      </c>
      <c r="D628" s="10">
        <f t="shared" si="93"/>
        <v>300</v>
      </c>
      <c r="E628" s="10">
        <v>-300</v>
      </c>
      <c r="F628" s="10" t="s">
        <v>16</v>
      </c>
      <c r="G628" s="10"/>
      <c r="H628" s="10"/>
      <c r="I628" s="11">
        <v>43594</v>
      </c>
      <c r="J628" s="17">
        <f t="shared" si="90"/>
        <v>0</v>
      </c>
      <c r="K628" s="94">
        <f t="shared" ref="K628:K636" si="94">IF(OR(F628="FPCO"),((M627+L628)/J628),K627)</f>
        <v>600.15</v>
      </c>
      <c r="L628" s="94"/>
      <c r="M628" s="95">
        <f t="shared" ref="M628:M635" si="95">J628*K628</f>
        <v>0</v>
      </c>
    </row>
    <row r="629" spans="1:13" hidden="1" x14ac:dyDescent="0.25">
      <c r="A629" s="9" t="s">
        <v>147</v>
      </c>
      <c r="B629" s="10" t="s">
        <v>148</v>
      </c>
      <c r="C629" s="10" t="s">
        <v>29</v>
      </c>
      <c r="D629" s="10">
        <f t="shared" si="93"/>
        <v>0</v>
      </c>
      <c r="E629" s="10">
        <v>500</v>
      </c>
      <c r="F629" s="10" t="s">
        <v>15</v>
      </c>
      <c r="G629" s="10"/>
      <c r="H629" s="10"/>
      <c r="I629" s="11">
        <v>43747</v>
      </c>
      <c r="J629" s="17">
        <f t="shared" si="90"/>
        <v>500</v>
      </c>
      <c r="K629" s="94">
        <f t="shared" si="94"/>
        <v>600.15</v>
      </c>
      <c r="L629" s="94">
        <v>300075</v>
      </c>
      <c r="M629" s="95">
        <f t="shared" si="95"/>
        <v>300075</v>
      </c>
    </row>
    <row r="630" spans="1:13" hidden="1" x14ac:dyDescent="0.25">
      <c r="A630" s="9" t="s">
        <v>147</v>
      </c>
      <c r="B630" s="10" t="s">
        <v>148</v>
      </c>
      <c r="C630" s="10" t="s">
        <v>29</v>
      </c>
      <c r="D630" s="10">
        <f t="shared" si="93"/>
        <v>500</v>
      </c>
      <c r="E630" s="10">
        <v>-500</v>
      </c>
      <c r="F630" s="10" t="s">
        <v>16</v>
      </c>
      <c r="G630" s="10"/>
      <c r="H630" s="10"/>
      <c r="I630" s="11">
        <v>43747</v>
      </c>
      <c r="J630" s="17">
        <f t="shared" si="90"/>
        <v>0</v>
      </c>
      <c r="K630" s="94">
        <f t="shared" si="94"/>
        <v>600.15</v>
      </c>
      <c r="L630" s="94"/>
      <c r="M630" s="95">
        <f t="shared" si="95"/>
        <v>0</v>
      </c>
    </row>
    <row r="631" spans="1:13" hidden="1" x14ac:dyDescent="0.25">
      <c r="A631" s="9" t="s">
        <v>147</v>
      </c>
      <c r="B631" s="10" t="s">
        <v>148</v>
      </c>
      <c r="C631" s="10" t="s">
        <v>29</v>
      </c>
      <c r="D631" s="10">
        <f t="shared" ref="D631:D650" si="96">J630</f>
        <v>0</v>
      </c>
      <c r="E631" s="10">
        <v>500</v>
      </c>
      <c r="F631" s="10" t="s">
        <v>15</v>
      </c>
      <c r="G631" s="10"/>
      <c r="H631" s="10"/>
      <c r="I631" s="11">
        <v>43879</v>
      </c>
      <c r="J631" s="17">
        <f t="shared" si="90"/>
        <v>500</v>
      </c>
      <c r="K631" s="94">
        <f t="shared" si="94"/>
        <v>600.15</v>
      </c>
      <c r="L631" s="94">
        <v>300075</v>
      </c>
      <c r="M631" s="95">
        <f t="shared" si="95"/>
        <v>300075</v>
      </c>
    </row>
    <row r="632" spans="1:13" hidden="1" x14ac:dyDescent="0.25">
      <c r="A632" s="9" t="s">
        <v>147</v>
      </c>
      <c r="B632" s="10" t="s">
        <v>148</v>
      </c>
      <c r="C632" s="10" t="s">
        <v>29</v>
      </c>
      <c r="D632" s="10">
        <f t="shared" si="96"/>
        <v>500</v>
      </c>
      <c r="E632" s="10">
        <v>-500</v>
      </c>
      <c r="F632" s="10" t="s">
        <v>17</v>
      </c>
      <c r="G632" s="10"/>
      <c r="H632" s="10" t="s">
        <v>18</v>
      </c>
      <c r="I632" s="11">
        <v>43880</v>
      </c>
      <c r="J632" s="17">
        <f t="shared" si="90"/>
        <v>0</v>
      </c>
      <c r="K632" s="94">
        <f t="shared" si="94"/>
        <v>600.15</v>
      </c>
      <c r="L632" s="94"/>
      <c r="M632" s="95">
        <f>J632*K632</f>
        <v>0</v>
      </c>
    </row>
    <row r="633" spans="1:13" hidden="1" x14ac:dyDescent="0.25">
      <c r="A633" s="9" t="s">
        <v>147</v>
      </c>
      <c r="B633" s="10" t="s">
        <v>148</v>
      </c>
      <c r="C633" s="10" t="s">
        <v>29</v>
      </c>
      <c r="D633" s="10">
        <f t="shared" si="96"/>
        <v>0</v>
      </c>
      <c r="E633" s="10">
        <v>600</v>
      </c>
      <c r="F633" s="10" t="s">
        <v>15</v>
      </c>
      <c r="G633" s="10"/>
      <c r="H633" s="10"/>
      <c r="I633" s="11">
        <v>43977</v>
      </c>
      <c r="J633" s="17">
        <f t="shared" si="90"/>
        <v>600</v>
      </c>
      <c r="K633" s="94">
        <f t="shared" si="94"/>
        <v>592.86</v>
      </c>
      <c r="L633" s="94">
        <v>355716</v>
      </c>
      <c r="M633" s="95">
        <f t="shared" si="95"/>
        <v>355716</v>
      </c>
    </row>
    <row r="634" spans="1:13" hidden="1" x14ac:dyDescent="0.25">
      <c r="A634" s="9" t="s">
        <v>147</v>
      </c>
      <c r="B634" s="10" t="s">
        <v>148</v>
      </c>
      <c r="C634" s="10" t="s">
        <v>29</v>
      </c>
      <c r="D634" s="10">
        <f t="shared" si="96"/>
        <v>600</v>
      </c>
      <c r="E634" s="10">
        <v>-600</v>
      </c>
      <c r="F634" s="10" t="s">
        <v>16</v>
      </c>
      <c r="G634" s="10"/>
      <c r="H634" s="10"/>
      <c r="I634" s="11">
        <v>43977</v>
      </c>
      <c r="J634" s="17">
        <f t="shared" si="90"/>
        <v>0</v>
      </c>
      <c r="K634" s="94">
        <f t="shared" si="94"/>
        <v>592.86</v>
      </c>
      <c r="L634" s="94"/>
      <c r="M634" s="95">
        <f t="shared" si="95"/>
        <v>0</v>
      </c>
    </row>
    <row r="635" spans="1:13" hidden="1" x14ac:dyDescent="0.25">
      <c r="A635" s="9" t="s">
        <v>147</v>
      </c>
      <c r="B635" s="10" t="s">
        <v>148</v>
      </c>
      <c r="C635" s="10" t="s">
        <v>29</v>
      </c>
      <c r="D635" s="10">
        <f t="shared" si="96"/>
        <v>0</v>
      </c>
      <c r="E635" s="10">
        <v>100</v>
      </c>
      <c r="F635" s="10" t="s">
        <v>15</v>
      </c>
      <c r="G635" s="10"/>
      <c r="H635" s="10"/>
      <c r="I635" s="11">
        <v>44026</v>
      </c>
      <c r="J635" s="17">
        <f t="shared" si="90"/>
        <v>100</v>
      </c>
      <c r="K635" s="94">
        <f t="shared" si="94"/>
        <v>822.35</v>
      </c>
      <c r="L635" s="94">
        <v>82235</v>
      </c>
      <c r="M635" s="95">
        <f t="shared" si="95"/>
        <v>82235</v>
      </c>
    </row>
    <row r="636" spans="1:13" hidden="1" x14ac:dyDescent="0.25">
      <c r="A636" s="44" t="s">
        <v>147</v>
      </c>
      <c r="B636" s="36" t="s">
        <v>148</v>
      </c>
      <c r="C636" s="36" t="s">
        <v>29</v>
      </c>
      <c r="D636" s="36">
        <f t="shared" si="96"/>
        <v>100</v>
      </c>
      <c r="E636" s="36">
        <v>-100</v>
      </c>
      <c r="F636" s="36" t="s">
        <v>17</v>
      </c>
      <c r="G636" s="36"/>
      <c r="H636" s="36" t="s">
        <v>18</v>
      </c>
      <c r="I636" s="37">
        <v>44026</v>
      </c>
      <c r="J636" s="41">
        <f t="shared" si="90"/>
        <v>0</v>
      </c>
      <c r="K636" s="102">
        <f t="shared" si="94"/>
        <v>822.35</v>
      </c>
      <c r="L636" s="102"/>
      <c r="M636" s="103">
        <f>J636*K636</f>
        <v>0</v>
      </c>
    </row>
    <row r="637" spans="1:13" hidden="1" x14ac:dyDescent="0.25">
      <c r="A637" s="27" t="s">
        <v>149</v>
      </c>
      <c r="B637" s="28" t="s">
        <v>150</v>
      </c>
      <c r="C637" s="28" t="s">
        <v>29</v>
      </c>
      <c r="D637" s="28">
        <f t="shared" si="96"/>
        <v>0</v>
      </c>
      <c r="E637" s="28">
        <v>5</v>
      </c>
      <c r="F637" s="28" t="s">
        <v>15</v>
      </c>
      <c r="G637" s="28"/>
      <c r="H637" s="28"/>
      <c r="I637" s="29">
        <v>43186</v>
      </c>
      <c r="J637" s="2">
        <f t="shared" ref="J637:J650" si="97">D637+E637</f>
        <v>5</v>
      </c>
      <c r="K637" s="92">
        <f t="shared" ref="K637:K638" si="98">IF(OR(F637="FPCO"),((M636+L637)/J637),K636)</f>
        <v>26700</v>
      </c>
      <c r="L637" s="92">
        <v>133500</v>
      </c>
      <c r="M637" s="101">
        <f t="shared" ref="M637:M638" si="99">J637*K637</f>
        <v>133500</v>
      </c>
    </row>
    <row r="638" spans="1:13" hidden="1" x14ac:dyDescent="0.25">
      <c r="A638" s="44" t="s">
        <v>149</v>
      </c>
      <c r="B638" s="36" t="s">
        <v>150</v>
      </c>
      <c r="C638" s="36" t="s">
        <v>29</v>
      </c>
      <c r="D638" s="36">
        <f t="shared" si="96"/>
        <v>5</v>
      </c>
      <c r="E638" s="36">
        <v>-5</v>
      </c>
      <c r="F638" s="36" t="s">
        <v>16</v>
      </c>
      <c r="G638" s="36"/>
      <c r="H638" s="36"/>
      <c r="I638" s="37">
        <v>43190</v>
      </c>
      <c r="J638" s="41">
        <f t="shared" si="97"/>
        <v>0</v>
      </c>
      <c r="K638" s="102">
        <f t="shared" si="98"/>
        <v>26700</v>
      </c>
      <c r="L638" s="102"/>
      <c r="M638" s="103">
        <f t="shared" si="99"/>
        <v>0</v>
      </c>
    </row>
    <row r="639" spans="1:13" hidden="1" x14ac:dyDescent="0.25">
      <c r="A639" s="27" t="s">
        <v>153</v>
      </c>
      <c r="B639" s="28" t="s">
        <v>154</v>
      </c>
      <c r="C639" s="28" t="s">
        <v>29</v>
      </c>
      <c r="D639" s="28">
        <f t="shared" si="96"/>
        <v>0</v>
      </c>
      <c r="E639" s="28">
        <v>1</v>
      </c>
      <c r="F639" s="28" t="s">
        <v>15</v>
      </c>
      <c r="G639" s="28"/>
      <c r="H639" s="28"/>
      <c r="I639" s="29">
        <v>43641</v>
      </c>
      <c r="J639" s="2">
        <f t="shared" si="97"/>
        <v>1</v>
      </c>
      <c r="K639" s="92">
        <f t="shared" ref="K639:K644" si="100">IF(OR(F639="FPCO"),((M638+L639)/J639),K638)</f>
        <v>27801</v>
      </c>
      <c r="L639" s="92">
        <v>27801</v>
      </c>
      <c r="M639" s="101">
        <f t="shared" ref="M639:M644" si="101">J639*K639</f>
        <v>27801</v>
      </c>
    </row>
    <row r="640" spans="1:13" hidden="1" x14ac:dyDescent="0.25">
      <c r="A640" s="44" t="s">
        <v>153</v>
      </c>
      <c r="B640" s="36" t="s">
        <v>154</v>
      </c>
      <c r="C640" s="36" t="s">
        <v>29</v>
      </c>
      <c r="D640" s="36">
        <f t="shared" si="96"/>
        <v>1</v>
      </c>
      <c r="E640" s="36">
        <v>-1</v>
      </c>
      <c r="F640" s="36" t="s">
        <v>17</v>
      </c>
      <c r="G640" s="36"/>
      <c r="H640" s="36" t="s">
        <v>18</v>
      </c>
      <c r="I640" s="37">
        <v>43641</v>
      </c>
      <c r="J640" s="41">
        <f t="shared" si="97"/>
        <v>0</v>
      </c>
      <c r="K640" s="102">
        <f t="shared" si="100"/>
        <v>27801</v>
      </c>
      <c r="L640" s="102"/>
      <c r="M640" s="103">
        <f>J640*K640</f>
        <v>0</v>
      </c>
    </row>
    <row r="641" spans="1:13" hidden="1" x14ac:dyDescent="0.25">
      <c r="A641" s="27" t="s">
        <v>163</v>
      </c>
      <c r="B641" s="28" t="s">
        <v>164</v>
      </c>
      <c r="C641" s="28" t="s">
        <v>29</v>
      </c>
      <c r="D641" s="28">
        <f t="shared" si="96"/>
        <v>0</v>
      </c>
      <c r="E641" s="28">
        <v>3</v>
      </c>
      <c r="F641" s="28" t="s">
        <v>15</v>
      </c>
      <c r="G641" s="28"/>
      <c r="H641" s="28"/>
      <c r="I641" s="29">
        <v>43343</v>
      </c>
      <c r="J641" s="2">
        <f t="shared" si="97"/>
        <v>3</v>
      </c>
      <c r="K641" s="92">
        <f t="shared" si="100"/>
        <v>9267</v>
      </c>
      <c r="L641" s="92">
        <v>27801</v>
      </c>
      <c r="M641" s="101">
        <f t="shared" si="101"/>
        <v>27801</v>
      </c>
    </row>
    <row r="642" spans="1:13" hidden="1" x14ac:dyDescent="0.25">
      <c r="A642" s="9" t="s">
        <v>163</v>
      </c>
      <c r="B642" s="10" t="s">
        <v>164</v>
      </c>
      <c r="C642" s="10" t="s">
        <v>29</v>
      </c>
      <c r="D642" s="10">
        <f t="shared" si="96"/>
        <v>3</v>
      </c>
      <c r="E642" s="10">
        <v>-3</v>
      </c>
      <c r="F642" s="10" t="s">
        <v>16</v>
      </c>
      <c r="G642" s="10"/>
      <c r="H642" s="10"/>
      <c r="I642" s="11">
        <v>43348</v>
      </c>
      <c r="J642" s="17">
        <f t="shared" si="97"/>
        <v>0</v>
      </c>
      <c r="K642" s="94">
        <f t="shared" si="100"/>
        <v>9267</v>
      </c>
      <c r="L642" s="94"/>
      <c r="M642" s="95">
        <f t="shared" si="101"/>
        <v>0</v>
      </c>
    </row>
    <row r="643" spans="1:13" hidden="1" x14ac:dyDescent="0.25">
      <c r="A643" s="9" t="s">
        <v>163</v>
      </c>
      <c r="B643" s="10" t="s">
        <v>164</v>
      </c>
      <c r="C643" s="10" t="s">
        <v>29</v>
      </c>
      <c r="D643" s="10">
        <f t="shared" si="96"/>
        <v>0</v>
      </c>
      <c r="E643" s="10">
        <v>2</v>
      </c>
      <c r="F643" s="10" t="s">
        <v>17</v>
      </c>
      <c r="G643" s="10" t="s">
        <v>18</v>
      </c>
      <c r="H643" s="10"/>
      <c r="I643" s="11">
        <v>43889</v>
      </c>
      <c r="J643" s="17">
        <f t="shared" si="97"/>
        <v>2</v>
      </c>
      <c r="K643" s="94">
        <f>((M642+L643)/J643)</f>
        <v>19300</v>
      </c>
      <c r="L643" s="94">
        <f>E643*19300</f>
        <v>38600</v>
      </c>
      <c r="M643" s="95">
        <f>J643*K643</f>
        <v>38600</v>
      </c>
    </row>
    <row r="644" spans="1:13" x14ac:dyDescent="0.25">
      <c r="A644" s="44" t="s">
        <v>163</v>
      </c>
      <c r="B644" s="36" t="s">
        <v>164</v>
      </c>
      <c r="C644" s="36" t="s">
        <v>29</v>
      </c>
      <c r="D644" s="36">
        <f t="shared" si="96"/>
        <v>2</v>
      </c>
      <c r="E644" s="36">
        <v>-2</v>
      </c>
      <c r="F644" s="36" t="s">
        <v>35</v>
      </c>
      <c r="G644" s="36"/>
      <c r="H644" s="36"/>
      <c r="I644" s="37">
        <v>43889</v>
      </c>
      <c r="J644" s="41">
        <f t="shared" si="97"/>
        <v>0</v>
      </c>
      <c r="K644" s="102">
        <f t="shared" si="100"/>
        <v>19300</v>
      </c>
      <c r="L644" s="102"/>
      <c r="M644" s="103">
        <f t="shared" si="101"/>
        <v>0</v>
      </c>
    </row>
    <row r="645" spans="1:13" hidden="1" x14ac:dyDescent="0.25">
      <c r="A645" s="27" t="s">
        <v>167</v>
      </c>
      <c r="B645" s="28" t="s">
        <v>168</v>
      </c>
      <c r="C645" s="28" t="s">
        <v>29</v>
      </c>
      <c r="D645" s="28">
        <f>J644</f>
        <v>0</v>
      </c>
      <c r="E645" s="28">
        <v>5</v>
      </c>
      <c r="F645" s="28" t="s">
        <v>15</v>
      </c>
      <c r="G645" s="28"/>
      <c r="H645" s="28"/>
      <c r="I645" s="29">
        <v>43179</v>
      </c>
      <c r="J645" s="2">
        <f>D645+E645</f>
        <v>5</v>
      </c>
      <c r="K645" s="92">
        <f t="shared" ref="K645:K646" si="102">IF(OR(F645="FPCO"),((M644+L645)/J645),K644)</f>
        <v>8330</v>
      </c>
      <c r="L645" s="92">
        <v>41650</v>
      </c>
      <c r="M645" s="101">
        <f t="shared" ref="M645:M646" si="103">J645*K645</f>
        <v>41650</v>
      </c>
    </row>
    <row r="646" spans="1:13" hidden="1" x14ac:dyDescent="0.25">
      <c r="A646" s="44" t="s">
        <v>167</v>
      </c>
      <c r="B646" s="36" t="s">
        <v>168</v>
      </c>
      <c r="C646" s="36" t="s">
        <v>29</v>
      </c>
      <c r="D646" s="36">
        <f>J645</f>
        <v>5</v>
      </c>
      <c r="E646" s="36">
        <v>-5</v>
      </c>
      <c r="F646" s="36" t="s">
        <v>16</v>
      </c>
      <c r="G646" s="36"/>
      <c r="H646" s="36"/>
      <c r="I646" s="37">
        <v>43181</v>
      </c>
      <c r="J646" s="41">
        <f>D646+E646</f>
        <v>0</v>
      </c>
      <c r="K646" s="102">
        <f t="shared" si="102"/>
        <v>8330</v>
      </c>
      <c r="L646" s="102"/>
      <c r="M646" s="103">
        <f t="shared" si="103"/>
        <v>0</v>
      </c>
    </row>
    <row r="647" spans="1:13" hidden="1" x14ac:dyDescent="0.25">
      <c r="A647" s="27" t="s">
        <v>171</v>
      </c>
      <c r="B647" s="28" t="s">
        <v>172</v>
      </c>
      <c r="C647" s="28" t="s">
        <v>29</v>
      </c>
      <c r="D647" s="28">
        <f t="shared" si="96"/>
        <v>0</v>
      </c>
      <c r="E647" s="28">
        <v>10</v>
      </c>
      <c r="F647" s="28" t="s">
        <v>15</v>
      </c>
      <c r="G647" s="28"/>
      <c r="H647" s="28"/>
      <c r="I647" s="29">
        <v>44092</v>
      </c>
      <c r="J647" s="2">
        <f t="shared" si="97"/>
        <v>10</v>
      </c>
      <c r="K647" s="92">
        <f t="shared" ref="K647:K648" si="104">IF(OR(F647="FPCO"),((M646+L647)/J647),K646)</f>
        <v>53498.8</v>
      </c>
      <c r="L647" s="92">
        <v>534988</v>
      </c>
      <c r="M647" s="101">
        <f t="shared" ref="M647" si="105">J647*K647</f>
        <v>534988</v>
      </c>
    </row>
    <row r="648" spans="1:13" hidden="1" x14ac:dyDescent="0.25">
      <c r="A648" s="44" t="s">
        <v>171</v>
      </c>
      <c r="B648" s="36" t="s">
        <v>172</v>
      </c>
      <c r="C648" s="36" t="s">
        <v>29</v>
      </c>
      <c r="D648" s="36">
        <f t="shared" si="96"/>
        <v>10</v>
      </c>
      <c r="E648" s="36">
        <v>-10</v>
      </c>
      <c r="F648" s="36" t="s">
        <v>17</v>
      </c>
      <c r="G648" s="36"/>
      <c r="H648" s="36" t="s">
        <v>18</v>
      </c>
      <c r="I648" s="37">
        <v>44096</v>
      </c>
      <c r="J648" s="41">
        <f t="shared" si="97"/>
        <v>0</v>
      </c>
      <c r="K648" s="102">
        <f t="shared" si="104"/>
        <v>53498.8</v>
      </c>
      <c r="L648" s="102"/>
      <c r="M648" s="103">
        <f>J648*K648</f>
        <v>0</v>
      </c>
    </row>
    <row r="649" spans="1:13" hidden="1" x14ac:dyDescent="0.25">
      <c r="A649" s="27" t="s">
        <v>175</v>
      </c>
      <c r="B649" s="28" t="s">
        <v>176</v>
      </c>
      <c r="C649" s="28" t="s">
        <v>29</v>
      </c>
      <c r="D649" s="28">
        <f t="shared" si="96"/>
        <v>0</v>
      </c>
      <c r="E649" s="28">
        <v>1</v>
      </c>
      <c r="F649" s="28" t="s">
        <v>15</v>
      </c>
      <c r="G649" s="28"/>
      <c r="H649" s="28"/>
      <c r="I649" s="29">
        <v>43403</v>
      </c>
      <c r="J649" s="2">
        <f t="shared" si="97"/>
        <v>1</v>
      </c>
      <c r="K649" s="92">
        <f t="shared" ref="K649:K650" si="106">IF(OR(F649="FPCO"),((M648+L649)/J649),K648)</f>
        <v>19000</v>
      </c>
      <c r="L649" s="92">
        <v>19000</v>
      </c>
      <c r="M649" s="101">
        <f t="shared" ref="M649" si="107">J649*K649</f>
        <v>19000</v>
      </c>
    </row>
    <row r="650" spans="1:13" hidden="1" x14ac:dyDescent="0.25">
      <c r="A650" s="44" t="s">
        <v>175</v>
      </c>
      <c r="B650" s="36" t="s">
        <v>176</v>
      </c>
      <c r="C650" s="36" t="s">
        <v>29</v>
      </c>
      <c r="D650" s="36">
        <f t="shared" si="96"/>
        <v>1</v>
      </c>
      <c r="E650" s="36">
        <v>-1</v>
      </c>
      <c r="F650" s="36" t="s">
        <v>17</v>
      </c>
      <c r="G650" s="36"/>
      <c r="H650" s="36" t="s">
        <v>18</v>
      </c>
      <c r="I650" s="37">
        <v>43412</v>
      </c>
      <c r="J650" s="41">
        <f t="shared" si="97"/>
        <v>0</v>
      </c>
      <c r="K650" s="102">
        <f t="shared" si="106"/>
        <v>19000</v>
      </c>
      <c r="L650" s="102"/>
      <c r="M650" s="103">
        <f>J650*K650</f>
        <v>0</v>
      </c>
    </row>
    <row r="651" spans="1:13" hidden="1" x14ac:dyDescent="0.25">
      <c r="A651" s="27" t="s">
        <v>177</v>
      </c>
      <c r="B651" s="28" t="s">
        <v>178</v>
      </c>
      <c r="C651" s="28" t="s">
        <v>29</v>
      </c>
      <c r="D651" s="28"/>
      <c r="E651" s="28">
        <v>3</v>
      </c>
      <c r="F651" s="28" t="s">
        <v>15</v>
      </c>
      <c r="G651" s="28"/>
      <c r="H651" s="28"/>
      <c r="I651" s="29">
        <v>43111</v>
      </c>
      <c r="J651" s="2">
        <f t="shared" ref="J651:J682" si="108">D651+E651</f>
        <v>3</v>
      </c>
      <c r="K651" s="92">
        <f t="shared" ref="K651:K682" si="109">IF(OR(F651="FPCO"),((M650+L651)/J651),K650)</f>
        <v>4124.666666666667</v>
      </c>
      <c r="L651" s="92">
        <v>12374</v>
      </c>
      <c r="M651" s="101">
        <f t="shared" ref="M651:M682" si="110">J651*K651</f>
        <v>12374</v>
      </c>
    </row>
    <row r="652" spans="1:13" hidden="1" x14ac:dyDescent="0.25">
      <c r="A652" s="9" t="s">
        <v>177</v>
      </c>
      <c r="B652" s="10" t="s">
        <v>178</v>
      </c>
      <c r="C652" s="10" t="s">
        <v>29</v>
      </c>
      <c r="D652" s="10">
        <f t="shared" ref="D652:D699" si="111">J651</f>
        <v>3</v>
      </c>
      <c r="E652" s="10">
        <v>-3</v>
      </c>
      <c r="F652" s="10" t="s">
        <v>16</v>
      </c>
      <c r="G652" s="10"/>
      <c r="H652" s="10"/>
      <c r="I652" s="11">
        <v>43157</v>
      </c>
      <c r="J652" s="17">
        <f t="shared" si="108"/>
        <v>0</v>
      </c>
      <c r="K652" s="94">
        <f t="shared" si="109"/>
        <v>4124.666666666667</v>
      </c>
      <c r="L652" s="94"/>
      <c r="M652" s="95">
        <f t="shared" si="110"/>
        <v>0</v>
      </c>
    </row>
    <row r="653" spans="1:13" hidden="1" x14ac:dyDescent="0.25">
      <c r="A653" s="9" t="s">
        <v>177</v>
      </c>
      <c r="B653" s="10" t="s">
        <v>178</v>
      </c>
      <c r="C653" s="10" t="s">
        <v>29</v>
      </c>
      <c r="D653" s="10">
        <f t="shared" si="111"/>
        <v>0</v>
      </c>
      <c r="E653" s="10">
        <v>10</v>
      </c>
      <c r="F653" s="10" t="s">
        <v>15</v>
      </c>
      <c r="G653" s="10"/>
      <c r="H653" s="10"/>
      <c r="I653" s="11">
        <v>43185</v>
      </c>
      <c r="J653" s="17">
        <f t="shared" si="108"/>
        <v>10</v>
      </c>
      <c r="K653" s="94">
        <f t="shared" si="109"/>
        <v>3689</v>
      </c>
      <c r="L653" s="94">
        <v>36890</v>
      </c>
      <c r="M653" s="95">
        <f t="shared" si="110"/>
        <v>36890</v>
      </c>
    </row>
    <row r="654" spans="1:13" hidden="1" x14ac:dyDescent="0.25">
      <c r="A654" s="9" t="s">
        <v>177</v>
      </c>
      <c r="B654" s="10" t="s">
        <v>178</v>
      </c>
      <c r="C654" s="10" t="s">
        <v>29</v>
      </c>
      <c r="D654" s="10">
        <f t="shared" si="111"/>
        <v>10</v>
      </c>
      <c r="E654" s="10">
        <v>-3</v>
      </c>
      <c r="F654" s="10" t="s">
        <v>16</v>
      </c>
      <c r="G654" s="10"/>
      <c r="H654" s="10"/>
      <c r="I654" s="11">
        <v>43201</v>
      </c>
      <c r="J654" s="17">
        <f t="shared" si="108"/>
        <v>7</v>
      </c>
      <c r="K654" s="94">
        <f t="shared" si="109"/>
        <v>3689</v>
      </c>
      <c r="L654" s="94"/>
      <c r="M654" s="95">
        <f t="shared" si="110"/>
        <v>25823</v>
      </c>
    </row>
    <row r="655" spans="1:13" hidden="1" x14ac:dyDescent="0.25">
      <c r="A655" s="9" t="s">
        <v>177</v>
      </c>
      <c r="B655" s="10" t="s">
        <v>178</v>
      </c>
      <c r="C655" s="10" t="s">
        <v>29</v>
      </c>
      <c r="D655" s="10">
        <f t="shared" si="111"/>
        <v>7</v>
      </c>
      <c r="E655" s="10">
        <v>-2</v>
      </c>
      <c r="F655" s="10" t="s">
        <v>16</v>
      </c>
      <c r="G655" s="10"/>
      <c r="H655" s="10"/>
      <c r="I655" s="11">
        <v>43347</v>
      </c>
      <c r="J655" s="17">
        <f t="shared" si="108"/>
        <v>5</v>
      </c>
      <c r="K655" s="94">
        <f t="shared" si="109"/>
        <v>3689</v>
      </c>
      <c r="L655" s="94"/>
      <c r="M655" s="95">
        <f t="shared" si="110"/>
        <v>18445</v>
      </c>
    </row>
    <row r="656" spans="1:13" hidden="1" x14ac:dyDescent="0.25">
      <c r="A656" s="9" t="s">
        <v>177</v>
      </c>
      <c r="B656" s="10" t="s">
        <v>178</v>
      </c>
      <c r="C656" s="10" t="s">
        <v>29</v>
      </c>
      <c r="D656" s="10">
        <f t="shared" si="111"/>
        <v>5</v>
      </c>
      <c r="E656" s="10">
        <v>6</v>
      </c>
      <c r="F656" s="10" t="s">
        <v>15</v>
      </c>
      <c r="G656" s="10"/>
      <c r="H656" s="10"/>
      <c r="I656" s="11">
        <v>43367</v>
      </c>
      <c r="J656" s="17">
        <f t="shared" si="108"/>
        <v>11</v>
      </c>
      <c r="K656" s="94">
        <f t="shared" si="109"/>
        <v>7388.818181818182</v>
      </c>
      <c r="L656" s="94">
        <v>62832</v>
      </c>
      <c r="M656" s="95">
        <f t="shared" si="110"/>
        <v>81277</v>
      </c>
    </row>
    <row r="657" spans="1:13" hidden="1" x14ac:dyDescent="0.25">
      <c r="A657" s="9" t="s">
        <v>177</v>
      </c>
      <c r="B657" s="10" t="s">
        <v>178</v>
      </c>
      <c r="C657" s="10" t="s">
        <v>29</v>
      </c>
      <c r="D657" s="10">
        <f t="shared" si="111"/>
        <v>11</v>
      </c>
      <c r="E657" s="10">
        <v>-6</v>
      </c>
      <c r="F657" s="10" t="s">
        <v>17</v>
      </c>
      <c r="G657" s="10"/>
      <c r="H657" s="10" t="s">
        <v>18</v>
      </c>
      <c r="I657" s="11">
        <v>43368</v>
      </c>
      <c r="J657" s="17">
        <f t="shared" si="108"/>
        <v>5</v>
      </c>
      <c r="K657" s="94">
        <f t="shared" si="109"/>
        <v>7388.818181818182</v>
      </c>
      <c r="L657" s="94"/>
      <c r="M657" s="95">
        <f>J657*K657</f>
        <v>36944.090909090912</v>
      </c>
    </row>
    <row r="658" spans="1:13" hidden="1" x14ac:dyDescent="0.25">
      <c r="A658" s="9" t="s">
        <v>177</v>
      </c>
      <c r="B658" s="10" t="s">
        <v>178</v>
      </c>
      <c r="C658" s="10" t="s">
        <v>29</v>
      </c>
      <c r="D658" s="10">
        <f t="shared" si="111"/>
        <v>5</v>
      </c>
      <c r="E658" s="10">
        <v>-2</v>
      </c>
      <c r="F658" s="10" t="s">
        <v>16</v>
      </c>
      <c r="G658" s="10"/>
      <c r="H658" s="10"/>
      <c r="I658" s="11">
        <v>43402</v>
      </c>
      <c r="J658" s="17">
        <f t="shared" si="108"/>
        <v>3</v>
      </c>
      <c r="K658" s="94">
        <f t="shared" si="109"/>
        <v>7388.818181818182</v>
      </c>
      <c r="L658" s="94"/>
      <c r="M658" s="95">
        <f t="shared" si="110"/>
        <v>22166.454545454544</v>
      </c>
    </row>
    <row r="659" spans="1:13" hidden="1" x14ac:dyDescent="0.25">
      <c r="A659" s="9" t="s">
        <v>177</v>
      </c>
      <c r="B659" s="10" t="s">
        <v>178</v>
      </c>
      <c r="C659" s="10" t="s">
        <v>29</v>
      </c>
      <c r="D659" s="10">
        <f t="shared" si="111"/>
        <v>3</v>
      </c>
      <c r="E659" s="10">
        <v>-3</v>
      </c>
      <c r="F659" s="10" t="s">
        <v>16</v>
      </c>
      <c r="G659" s="10"/>
      <c r="H659" s="10"/>
      <c r="I659" s="11">
        <v>43402</v>
      </c>
      <c r="J659" s="17">
        <f t="shared" si="108"/>
        <v>0</v>
      </c>
      <c r="K659" s="94">
        <f t="shared" si="109"/>
        <v>7388.818181818182</v>
      </c>
      <c r="L659" s="94"/>
      <c r="M659" s="95">
        <f t="shared" si="110"/>
        <v>0</v>
      </c>
    </row>
    <row r="660" spans="1:13" hidden="1" x14ac:dyDescent="0.25">
      <c r="A660" s="9" t="s">
        <v>177</v>
      </c>
      <c r="B660" s="10" t="s">
        <v>178</v>
      </c>
      <c r="C660" s="10" t="s">
        <v>29</v>
      </c>
      <c r="D660" s="10">
        <f t="shared" si="111"/>
        <v>0</v>
      </c>
      <c r="E660" s="10">
        <v>5</v>
      </c>
      <c r="F660" s="10" t="s">
        <v>15</v>
      </c>
      <c r="G660" s="10"/>
      <c r="H660" s="10"/>
      <c r="I660" s="11">
        <v>43433</v>
      </c>
      <c r="J660" s="17">
        <f t="shared" si="108"/>
        <v>5</v>
      </c>
      <c r="K660" s="94">
        <f t="shared" si="109"/>
        <v>6000</v>
      </c>
      <c r="L660" s="94">
        <v>30000</v>
      </c>
      <c r="M660" s="95">
        <f t="shared" si="110"/>
        <v>30000</v>
      </c>
    </row>
    <row r="661" spans="1:13" hidden="1" x14ac:dyDescent="0.25">
      <c r="A661" s="9" t="s">
        <v>177</v>
      </c>
      <c r="B661" s="10" t="s">
        <v>178</v>
      </c>
      <c r="C661" s="10" t="s">
        <v>29</v>
      </c>
      <c r="D661" s="10">
        <f t="shared" si="111"/>
        <v>5</v>
      </c>
      <c r="E661" s="10">
        <v>-5</v>
      </c>
      <c r="F661" s="10" t="s">
        <v>17</v>
      </c>
      <c r="G661" s="10"/>
      <c r="H661" s="10" t="s">
        <v>18</v>
      </c>
      <c r="I661" s="11">
        <v>43433</v>
      </c>
      <c r="J661" s="17">
        <f t="shared" si="108"/>
        <v>0</v>
      </c>
      <c r="K661" s="94">
        <f t="shared" si="109"/>
        <v>6000</v>
      </c>
      <c r="L661" s="94"/>
      <c r="M661" s="95">
        <f>J661*K661</f>
        <v>0</v>
      </c>
    </row>
    <row r="662" spans="1:13" hidden="1" x14ac:dyDescent="0.25">
      <c r="A662" s="9" t="s">
        <v>177</v>
      </c>
      <c r="B662" s="10" t="s">
        <v>178</v>
      </c>
      <c r="C662" s="10" t="s">
        <v>29</v>
      </c>
      <c r="D662" s="10">
        <f t="shared" si="111"/>
        <v>0</v>
      </c>
      <c r="E662" s="10">
        <v>40</v>
      </c>
      <c r="F662" s="10" t="s">
        <v>15</v>
      </c>
      <c r="G662" s="10"/>
      <c r="H662" s="10"/>
      <c r="I662" s="11">
        <v>43522</v>
      </c>
      <c r="J662" s="17">
        <f t="shared" si="108"/>
        <v>40</v>
      </c>
      <c r="K662" s="94">
        <f t="shared" si="109"/>
        <v>5199</v>
      </c>
      <c r="L662" s="94">
        <v>207960</v>
      </c>
      <c r="M662" s="95">
        <f t="shared" si="110"/>
        <v>207960</v>
      </c>
    </row>
    <row r="663" spans="1:13" hidden="1" x14ac:dyDescent="0.25">
      <c r="A663" s="9" t="s">
        <v>177</v>
      </c>
      <c r="B663" s="10" t="s">
        <v>178</v>
      </c>
      <c r="C663" s="10" t="s">
        <v>29</v>
      </c>
      <c r="D663" s="10">
        <f t="shared" si="111"/>
        <v>40</v>
      </c>
      <c r="E663" s="10">
        <v>-40</v>
      </c>
      <c r="F663" s="10" t="s">
        <v>16</v>
      </c>
      <c r="G663" s="10"/>
      <c r="H663" s="10"/>
      <c r="I663" s="11">
        <v>43524</v>
      </c>
      <c r="J663" s="17">
        <f t="shared" si="108"/>
        <v>0</v>
      </c>
      <c r="K663" s="94">
        <f t="shared" si="109"/>
        <v>5199</v>
      </c>
      <c r="L663" s="94"/>
      <c r="M663" s="95">
        <f t="shared" si="110"/>
        <v>0</v>
      </c>
    </row>
    <row r="664" spans="1:13" hidden="1" x14ac:dyDescent="0.25">
      <c r="A664" s="9" t="s">
        <v>177</v>
      </c>
      <c r="B664" s="10" t="s">
        <v>178</v>
      </c>
      <c r="C664" s="10" t="s">
        <v>29</v>
      </c>
      <c r="D664" s="10">
        <f t="shared" si="111"/>
        <v>0</v>
      </c>
      <c r="E664" s="10">
        <v>24</v>
      </c>
      <c r="F664" s="10" t="s">
        <v>15</v>
      </c>
      <c r="G664" s="10"/>
      <c r="H664" s="10"/>
      <c r="I664" s="11">
        <v>43552</v>
      </c>
      <c r="J664" s="17">
        <f t="shared" si="108"/>
        <v>24</v>
      </c>
      <c r="K664" s="94">
        <f t="shared" si="109"/>
        <v>8200</v>
      </c>
      <c r="L664" s="94">
        <v>196800</v>
      </c>
      <c r="M664" s="95">
        <f t="shared" si="110"/>
        <v>196800</v>
      </c>
    </row>
    <row r="665" spans="1:13" hidden="1" x14ac:dyDescent="0.25">
      <c r="A665" s="9" t="s">
        <v>177</v>
      </c>
      <c r="B665" s="10" t="s">
        <v>178</v>
      </c>
      <c r="C665" s="10" t="s">
        <v>29</v>
      </c>
      <c r="D665" s="10">
        <f t="shared" si="111"/>
        <v>24</v>
      </c>
      <c r="E665" s="10">
        <v>-24</v>
      </c>
      <c r="F665" s="10" t="s">
        <v>16</v>
      </c>
      <c r="G665" s="10"/>
      <c r="H665" s="10"/>
      <c r="I665" s="11">
        <v>43552</v>
      </c>
      <c r="J665" s="17">
        <f t="shared" si="108"/>
        <v>0</v>
      </c>
      <c r="K665" s="94">
        <f t="shared" si="109"/>
        <v>8200</v>
      </c>
      <c r="L665" s="94"/>
      <c r="M665" s="95">
        <f t="shared" si="110"/>
        <v>0</v>
      </c>
    </row>
    <row r="666" spans="1:13" hidden="1" x14ac:dyDescent="0.25">
      <c r="A666" s="9" t="s">
        <v>177</v>
      </c>
      <c r="B666" s="10" t="s">
        <v>178</v>
      </c>
      <c r="C666" s="10" t="s">
        <v>29</v>
      </c>
      <c r="D666" s="10">
        <f t="shared" si="111"/>
        <v>0</v>
      </c>
      <c r="E666" s="10">
        <v>40</v>
      </c>
      <c r="F666" s="10" t="s">
        <v>15</v>
      </c>
      <c r="G666" s="10"/>
      <c r="H666" s="10"/>
      <c r="I666" s="11">
        <v>43578</v>
      </c>
      <c r="J666" s="17">
        <f t="shared" si="108"/>
        <v>40</v>
      </c>
      <c r="K666" s="94">
        <f t="shared" si="109"/>
        <v>3541</v>
      </c>
      <c r="L666" s="94">
        <v>141640</v>
      </c>
      <c r="M666" s="95">
        <f t="shared" si="110"/>
        <v>141640</v>
      </c>
    </row>
    <row r="667" spans="1:13" hidden="1" x14ac:dyDescent="0.25">
      <c r="A667" s="9" t="s">
        <v>177</v>
      </c>
      <c r="B667" s="10" t="s">
        <v>178</v>
      </c>
      <c r="C667" s="10" t="s">
        <v>29</v>
      </c>
      <c r="D667" s="10">
        <f t="shared" si="111"/>
        <v>40</v>
      </c>
      <c r="E667" s="10">
        <v>-40</v>
      </c>
      <c r="F667" s="10" t="s">
        <v>16</v>
      </c>
      <c r="G667" s="10"/>
      <c r="H667" s="10"/>
      <c r="I667" s="11">
        <v>43578</v>
      </c>
      <c r="J667" s="17">
        <f t="shared" si="108"/>
        <v>0</v>
      </c>
      <c r="K667" s="94">
        <f t="shared" si="109"/>
        <v>3541</v>
      </c>
      <c r="L667" s="94"/>
      <c r="M667" s="95">
        <f t="shared" si="110"/>
        <v>0</v>
      </c>
    </row>
    <row r="668" spans="1:13" hidden="1" x14ac:dyDescent="0.25">
      <c r="A668" s="9" t="s">
        <v>177</v>
      </c>
      <c r="B668" s="10" t="s">
        <v>178</v>
      </c>
      <c r="C668" s="10" t="s">
        <v>29</v>
      </c>
      <c r="D668" s="10">
        <f t="shared" si="111"/>
        <v>0</v>
      </c>
      <c r="E668" s="10">
        <v>25</v>
      </c>
      <c r="F668" s="10" t="s">
        <v>15</v>
      </c>
      <c r="G668" s="10"/>
      <c r="H668" s="10"/>
      <c r="I668" s="11">
        <v>43585</v>
      </c>
      <c r="J668" s="17">
        <f t="shared" si="108"/>
        <v>25</v>
      </c>
      <c r="K668" s="94">
        <f t="shared" si="109"/>
        <v>3700</v>
      </c>
      <c r="L668" s="94">
        <v>92500</v>
      </c>
      <c r="M668" s="95">
        <f t="shared" si="110"/>
        <v>92500</v>
      </c>
    </row>
    <row r="669" spans="1:13" hidden="1" x14ac:dyDescent="0.25">
      <c r="A669" s="9" t="s">
        <v>177</v>
      </c>
      <c r="B669" s="10" t="s">
        <v>178</v>
      </c>
      <c r="C669" s="10" t="s">
        <v>29</v>
      </c>
      <c r="D669" s="10">
        <f t="shared" si="111"/>
        <v>25</v>
      </c>
      <c r="E669" s="10">
        <v>-10</v>
      </c>
      <c r="F669" s="10" t="s">
        <v>16</v>
      </c>
      <c r="G669" s="10"/>
      <c r="H669" s="10"/>
      <c r="I669" s="11">
        <v>43594</v>
      </c>
      <c r="J669" s="17">
        <f t="shared" si="108"/>
        <v>15</v>
      </c>
      <c r="K669" s="94">
        <f t="shared" si="109"/>
        <v>3700</v>
      </c>
      <c r="L669" s="94"/>
      <c r="M669" s="95">
        <f t="shared" si="110"/>
        <v>55500</v>
      </c>
    </row>
    <row r="670" spans="1:13" hidden="1" x14ac:dyDescent="0.25">
      <c r="A670" s="9" t="s">
        <v>177</v>
      </c>
      <c r="B670" s="10" t="s">
        <v>178</v>
      </c>
      <c r="C670" s="10" t="s">
        <v>29</v>
      </c>
      <c r="D670" s="10">
        <f t="shared" si="111"/>
        <v>15</v>
      </c>
      <c r="E670" s="10">
        <v>8</v>
      </c>
      <c r="F670" s="10" t="s">
        <v>15</v>
      </c>
      <c r="G670" s="10"/>
      <c r="H670" s="10"/>
      <c r="I670" s="11">
        <v>43609</v>
      </c>
      <c r="J670" s="17">
        <f t="shared" si="108"/>
        <v>23</v>
      </c>
      <c r="K670" s="94">
        <f t="shared" si="109"/>
        <v>4399.826086956522</v>
      </c>
      <c r="L670" s="94">
        <v>45696</v>
      </c>
      <c r="M670" s="95">
        <f t="shared" si="110"/>
        <v>101196</v>
      </c>
    </row>
    <row r="671" spans="1:13" hidden="1" x14ac:dyDescent="0.25">
      <c r="A671" s="9" t="s">
        <v>177</v>
      </c>
      <c r="B671" s="10" t="s">
        <v>178</v>
      </c>
      <c r="C671" s="10" t="s">
        <v>29</v>
      </c>
      <c r="D671" s="10">
        <f t="shared" si="111"/>
        <v>23</v>
      </c>
      <c r="E671" s="10">
        <v>-8</v>
      </c>
      <c r="F671" s="10" t="s">
        <v>16</v>
      </c>
      <c r="G671" s="10"/>
      <c r="H671" s="10"/>
      <c r="I671" s="11">
        <v>43609</v>
      </c>
      <c r="J671" s="17">
        <f t="shared" si="108"/>
        <v>15</v>
      </c>
      <c r="K671" s="94">
        <f t="shared" si="109"/>
        <v>4399.826086956522</v>
      </c>
      <c r="L671" s="94"/>
      <c r="M671" s="95">
        <f t="shared" si="110"/>
        <v>65997.391304347824</v>
      </c>
    </row>
    <row r="672" spans="1:13" hidden="1" x14ac:dyDescent="0.25">
      <c r="A672" s="9" t="s">
        <v>177</v>
      </c>
      <c r="B672" s="10" t="s">
        <v>178</v>
      </c>
      <c r="C672" s="10" t="s">
        <v>29</v>
      </c>
      <c r="D672" s="10">
        <f t="shared" si="111"/>
        <v>15</v>
      </c>
      <c r="E672" s="10">
        <v>3</v>
      </c>
      <c r="F672" s="10" t="s">
        <v>15</v>
      </c>
      <c r="G672" s="10"/>
      <c r="H672" s="10"/>
      <c r="I672" s="11">
        <v>43626</v>
      </c>
      <c r="J672" s="17">
        <f t="shared" si="108"/>
        <v>18</v>
      </c>
      <c r="K672" s="94">
        <f t="shared" si="109"/>
        <v>4983.188405797101</v>
      </c>
      <c r="L672" s="94">
        <v>23700</v>
      </c>
      <c r="M672" s="95">
        <f t="shared" si="110"/>
        <v>89697.391304347824</v>
      </c>
    </row>
    <row r="673" spans="1:13" hidden="1" x14ac:dyDescent="0.25">
      <c r="A673" s="9" t="s">
        <v>177</v>
      </c>
      <c r="B673" s="10" t="s">
        <v>178</v>
      </c>
      <c r="C673" s="10" t="s">
        <v>29</v>
      </c>
      <c r="D673" s="10">
        <f t="shared" si="111"/>
        <v>18</v>
      </c>
      <c r="E673" s="10">
        <v>-3</v>
      </c>
      <c r="F673" s="10" t="s">
        <v>16</v>
      </c>
      <c r="G673" s="10"/>
      <c r="H673" s="10"/>
      <c r="I673" s="11">
        <v>43626</v>
      </c>
      <c r="J673" s="17">
        <f t="shared" si="108"/>
        <v>15</v>
      </c>
      <c r="K673" s="94">
        <f t="shared" si="109"/>
        <v>4983.188405797101</v>
      </c>
      <c r="L673" s="94"/>
      <c r="M673" s="95">
        <f t="shared" si="110"/>
        <v>74747.826086956513</v>
      </c>
    </row>
    <row r="674" spans="1:13" hidden="1" x14ac:dyDescent="0.25">
      <c r="A674" s="9" t="s">
        <v>177</v>
      </c>
      <c r="B674" s="10" t="s">
        <v>178</v>
      </c>
      <c r="C674" s="10" t="s">
        <v>29</v>
      </c>
      <c r="D674" s="10">
        <f t="shared" si="111"/>
        <v>15</v>
      </c>
      <c r="E674" s="10">
        <v>4</v>
      </c>
      <c r="F674" s="10" t="s">
        <v>15</v>
      </c>
      <c r="G674" s="10"/>
      <c r="H674" s="10"/>
      <c r="I674" s="11">
        <v>43643</v>
      </c>
      <c r="J674" s="17">
        <f t="shared" si="108"/>
        <v>19</v>
      </c>
      <c r="K674" s="94">
        <f t="shared" si="109"/>
        <v>5127.7803203661324</v>
      </c>
      <c r="L674" s="94">
        <v>22680</v>
      </c>
      <c r="M674" s="95">
        <f t="shared" si="110"/>
        <v>97427.826086956513</v>
      </c>
    </row>
    <row r="675" spans="1:13" hidden="1" x14ac:dyDescent="0.25">
      <c r="A675" s="9" t="s">
        <v>177</v>
      </c>
      <c r="B675" s="10" t="s">
        <v>178</v>
      </c>
      <c r="C675" s="10" t="s">
        <v>29</v>
      </c>
      <c r="D675" s="10">
        <f t="shared" si="111"/>
        <v>19</v>
      </c>
      <c r="E675" s="10">
        <v>-4</v>
      </c>
      <c r="F675" s="10" t="s">
        <v>16</v>
      </c>
      <c r="G675" s="10"/>
      <c r="H675" s="10"/>
      <c r="I675" s="11">
        <v>43644</v>
      </c>
      <c r="J675" s="17">
        <f t="shared" si="108"/>
        <v>15</v>
      </c>
      <c r="K675" s="94">
        <f t="shared" si="109"/>
        <v>5127.7803203661324</v>
      </c>
      <c r="L675" s="94"/>
      <c r="M675" s="95">
        <f t="shared" si="110"/>
        <v>76916.704805491987</v>
      </c>
    </row>
    <row r="676" spans="1:13" hidden="1" x14ac:dyDescent="0.25">
      <c r="A676" s="9" t="s">
        <v>177</v>
      </c>
      <c r="B676" s="10" t="s">
        <v>178</v>
      </c>
      <c r="C676" s="10" t="s">
        <v>29</v>
      </c>
      <c r="D676" s="10">
        <f t="shared" si="111"/>
        <v>15</v>
      </c>
      <c r="E676" s="10">
        <v>-2</v>
      </c>
      <c r="F676" s="10" t="s">
        <v>16</v>
      </c>
      <c r="G676" s="10"/>
      <c r="H676" s="10"/>
      <c r="I676" s="11">
        <v>43699</v>
      </c>
      <c r="J676" s="17">
        <f t="shared" si="108"/>
        <v>13</v>
      </c>
      <c r="K676" s="94">
        <f t="shared" si="109"/>
        <v>5127.7803203661324</v>
      </c>
      <c r="L676" s="94"/>
      <c r="M676" s="95">
        <f t="shared" si="110"/>
        <v>66661.144164759724</v>
      </c>
    </row>
    <row r="677" spans="1:13" hidden="1" x14ac:dyDescent="0.25">
      <c r="A677" s="9" t="s">
        <v>177</v>
      </c>
      <c r="B677" s="10" t="s">
        <v>178</v>
      </c>
      <c r="C677" s="10" t="s">
        <v>29</v>
      </c>
      <c r="D677" s="10">
        <f t="shared" si="111"/>
        <v>13</v>
      </c>
      <c r="E677" s="10">
        <v>3</v>
      </c>
      <c r="F677" s="10" t="s">
        <v>15</v>
      </c>
      <c r="G677" s="10"/>
      <c r="H677" s="10"/>
      <c r="I677" s="11">
        <v>43705</v>
      </c>
      <c r="J677" s="17">
        <f t="shared" si="108"/>
        <v>16</v>
      </c>
      <c r="K677" s="94">
        <f t="shared" si="109"/>
        <v>5287.5715102974827</v>
      </c>
      <c r="L677" s="94">
        <v>17940</v>
      </c>
      <c r="M677" s="95">
        <f t="shared" si="110"/>
        <v>84601.144164759724</v>
      </c>
    </row>
    <row r="678" spans="1:13" hidden="1" x14ac:dyDescent="0.25">
      <c r="A678" s="9" t="s">
        <v>177</v>
      </c>
      <c r="B678" s="10" t="s">
        <v>178</v>
      </c>
      <c r="C678" s="10" t="s">
        <v>29</v>
      </c>
      <c r="D678" s="10">
        <f t="shared" si="111"/>
        <v>16</v>
      </c>
      <c r="E678" s="10">
        <v>-3</v>
      </c>
      <c r="F678" s="10" t="s">
        <v>16</v>
      </c>
      <c r="G678" s="10"/>
      <c r="H678" s="10"/>
      <c r="I678" s="11">
        <v>43705</v>
      </c>
      <c r="J678" s="17">
        <f t="shared" si="108"/>
        <v>13</v>
      </c>
      <c r="K678" s="94">
        <f t="shared" si="109"/>
        <v>5287.5715102974827</v>
      </c>
      <c r="L678" s="94"/>
      <c r="M678" s="95">
        <f t="shared" si="110"/>
        <v>68738.429633867272</v>
      </c>
    </row>
    <row r="679" spans="1:13" hidden="1" x14ac:dyDescent="0.25">
      <c r="A679" s="9" t="s">
        <v>177</v>
      </c>
      <c r="B679" s="10" t="s">
        <v>178</v>
      </c>
      <c r="C679" s="10" t="s">
        <v>29</v>
      </c>
      <c r="D679" s="10">
        <f t="shared" si="111"/>
        <v>13</v>
      </c>
      <c r="E679" s="10">
        <v>-5</v>
      </c>
      <c r="F679" s="10" t="s">
        <v>16</v>
      </c>
      <c r="G679" s="10"/>
      <c r="H679" s="10"/>
      <c r="I679" s="11">
        <v>43727</v>
      </c>
      <c r="J679" s="17">
        <f t="shared" si="108"/>
        <v>8</v>
      </c>
      <c r="K679" s="94">
        <f t="shared" si="109"/>
        <v>5287.5715102974827</v>
      </c>
      <c r="L679" s="94"/>
      <c r="M679" s="95">
        <f t="shared" si="110"/>
        <v>42300.572082379862</v>
      </c>
    </row>
    <row r="680" spans="1:13" hidden="1" x14ac:dyDescent="0.25">
      <c r="A680" s="9" t="s">
        <v>177</v>
      </c>
      <c r="B680" s="10" t="s">
        <v>178</v>
      </c>
      <c r="C680" s="10" t="s">
        <v>29</v>
      </c>
      <c r="D680" s="10">
        <f t="shared" si="111"/>
        <v>8</v>
      </c>
      <c r="E680" s="10">
        <v>-5</v>
      </c>
      <c r="F680" s="10" t="s">
        <v>16</v>
      </c>
      <c r="G680" s="10"/>
      <c r="H680" s="10"/>
      <c r="I680" s="11">
        <v>43749</v>
      </c>
      <c r="J680" s="17">
        <f t="shared" si="108"/>
        <v>3</v>
      </c>
      <c r="K680" s="94">
        <f t="shared" si="109"/>
        <v>5287.5715102974827</v>
      </c>
      <c r="L680" s="94"/>
      <c r="M680" s="95">
        <f t="shared" si="110"/>
        <v>15862.714530892448</v>
      </c>
    </row>
    <row r="681" spans="1:13" hidden="1" x14ac:dyDescent="0.25">
      <c r="A681" s="9" t="s">
        <v>177</v>
      </c>
      <c r="B681" s="10" t="s">
        <v>178</v>
      </c>
      <c r="C681" s="10" t="s">
        <v>29</v>
      </c>
      <c r="D681" s="10">
        <f t="shared" si="111"/>
        <v>3</v>
      </c>
      <c r="E681" s="10">
        <v>6</v>
      </c>
      <c r="F681" s="10" t="s">
        <v>15</v>
      </c>
      <c r="G681" s="10"/>
      <c r="H681" s="10"/>
      <c r="I681" s="11">
        <v>43759</v>
      </c>
      <c r="J681" s="17">
        <f t="shared" si="108"/>
        <v>9</v>
      </c>
      <c r="K681" s="94">
        <f t="shared" si="109"/>
        <v>5491.1905034324946</v>
      </c>
      <c r="L681" s="94">
        <v>33558</v>
      </c>
      <c r="M681" s="95">
        <f t="shared" si="110"/>
        <v>49420.714530892452</v>
      </c>
    </row>
    <row r="682" spans="1:13" hidden="1" x14ac:dyDescent="0.25">
      <c r="A682" s="9" t="s">
        <v>177</v>
      </c>
      <c r="B682" s="10" t="s">
        <v>178</v>
      </c>
      <c r="C682" s="10" t="s">
        <v>29</v>
      </c>
      <c r="D682" s="10">
        <f t="shared" si="111"/>
        <v>9</v>
      </c>
      <c r="E682" s="10">
        <v>-6</v>
      </c>
      <c r="F682" s="10" t="s">
        <v>16</v>
      </c>
      <c r="G682" s="10"/>
      <c r="H682" s="10"/>
      <c r="I682" s="11">
        <v>43766</v>
      </c>
      <c r="J682" s="17">
        <f t="shared" si="108"/>
        <v>3</v>
      </c>
      <c r="K682" s="94">
        <f t="shared" si="109"/>
        <v>5491.1905034324946</v>
      </c>
      <c r="L682" s="94"/>
      <c r="M682" s="95">
        <f t="shared" si="110"/>
        <v>16473.571510297483</v>
      </c>
    </row>
    <row r="683" spans="1:13" hidden="1" x14ac:dyDescent="0.25">
      <c r="A683" s="9" t="s">
        <v>177</v>
      </c>
      <c r="B683" s="10" t="s">
        <v>178</v>
      </c>
      <c r="C683" s="10" t="s">
        <v>29</v>
      </c>
      <c r="D683" s="10">
        <f t="shared" si="111"/>
        <v>3</v>
      </c>
      <c r="E683" s="10">
        <v>5</v>
      </c>
      <c r="F683" s="10" t="s">
        <v>15</v>
      </c>
      <c r="G683" s="10"/>
      <c r="H683" s="10"/>
      <c r="I683" s="11">
        <v>43782</v>
      </c>
      <c r="J683" s="17">
        <f t="shared" ref="J683:J699" si="112">D683+E683</f>
        <v>8</v>
      </c>
      <c r="K683" s="94">
        <f t="shared" ref="K683:K699" si="113">IF(OR(F683="FPCO"),((M682+L683)/J683),K682)</f>
        <v>5554.8214387871849</v>
      </c>
      <c r="L683" s="94">
        <v>27965</v>
      </c>
      <c r="M683" s="95">
        <f t="shared" ref="M683:M699" si="114">J683*K683</f>
        <v>44438.571510297479</v>
      </c>
    </row>
    <row r="684" spans="1:13" hidden="1" x14ac:dyDescent="0.25">
      <c r="A684" s="9" t="s">
        <v>177</v>
      </c>
      <c r="B684" s="10" t="s">
        <v>178</v>
      </c>
      <c r="C684" s="10" t="s">
        <v>29</v>
      </c>
      <c r="D684" s="10">
        <f t="shared" si="111"/>
        <v>8</v>
      </c>
      <c r="E684" s="10">
        <v>-5</v>
      </c>
      <c r="F684" s="10" t="s">
        <v>16</v>
      </c>
      <c r="G684" s="10"/>
      <c r="H684" s="10"/>
      <c r="I684" s="11">
        <v>43782</v>
      </c>
      <c r="J684" s="17">
        <f t="shared" si="112"/>
        <v>3</v>
      </c>
      <c r="K684" s="94">
        <f t="shared" si="113"/>
        <v>5554.8214387871849</v>
      </c>
      <c r="L684" s="94"/>
      <c r="M684" s="95">
        <f t="shared" si="114"/>
        <v>16664.464316361555</v>
      </c>
    </row>
    <row r="685" spans="1:13" hidden="1" x14ac:dyDescent="0.25">
      <c r="A685" s="9" t="s">
        <v>177</v>
      </c>
      <c r="B685" s="10" t="s">
        <v>178</v>
      </c>
      <c r="C685" s="10" t="s">
        <v>29</v>
      </c>
      <c r="D685" s="10">
        <f t="shared" si="111"/>
        <v>3</v>
      </c>
      <c r="E685" s="10">
        <v>-3</v>
      </c>
      <c r="F685" s="10" t="s">
        <v>16</v>
      </c>
      <c r="G685" s="10"/>
      <c r="H685" s="10"/>
      <c r="I685" s="11">
        <v>43788</v>
      </c>
      <c r="J685" s="17">
        <f t="shared" si="112"/>
        <v>0</v>
      </c>
      <c r="K685" s="94">
        <f t="shared" si="113"/>
        <v>5554.8214387871849</v>
      </c>
      <c r="L685" s="94"/>
      <c r="M685" s="95">
        <f t="shared" si="114"/>
        <v>0</v>
      </c>
    </row>
    <row r="686" spans="1:13" hidden="1" x14ac:dyDescent="0.25">
      <c r="A686" s="9" t="s">
        <v>177</v>
      </c>
      <c r="B686" s="10" t="s">
        <v>178</v>
      </c>
      <c r="C686" s="10" t="s">
        <v>29</v>
      </c>
      <c r="D686" s="10">
        <f t="shared" si="111"/>
        <v>0</v>
      </c>
      <c r="E686" s="10">
        <v>10</v>
      </c>
      <c r="F686" s="10" t="s">
        <v>15</v>
      </c>
      <c r="G686" s="10"/>
      <c r="H686" s="10"/>
      <c r="I686" s="11">
        <v>43852</v>
      </c>
      <c r="J686" s="17">
        <f t="shared" si="112"/>
        <v>10</v>
      </c>
      <c r="K686" s="94">
        <f t="shared" si="113"/>
        <v>3301.1</v>
      </c>
      <c r="L686" s="94">
        <v>33011</v>
      </c>
      <c r="M686" s="95">
        <f t="shared" si="114"/>
        <v>33011</v>
      </c>
    </row>
    <row r="687" spans="1:13" hidden="1" x14ac:dyDescent="0.25">
      <c r="A687" s="9" t="s">
        <v>177</v>
      </c>
      <c r="B687" s="10" t="s">
        <v>178</v>
      </c>
      <c r="C687" s="10" t="s">
        <v>29</v>
      </c>
      <c r="D687" s="10">
        <f t="shared" si="111"/>
        <v>10</v>
      </c>
      <c r="E687" s="10">
        <v>10</v>
      </c>
      <c r="F687" s="10" t="s">
        <v>15</v>
      </c>
      <c r="G687" s="10"/>
      <c r="H687" s="10"/>
      <c r="I687" s="11">
        <v>43853</v>
      </c>
      <c r="J687" s="17">
        <f t="shared" si="112"/>
        <v>20</v>
      </c>
      <c r="K687" s="94">
        <f t="shared" si="113"/>
        <v>5009.8999999999996</v>
      </c>
      <c r="L687" s="94">
        <v>67187</v>
      </c>
      <c r="M687" s="95">
        <f t="shared" si="114"/>
        <v>100198</v>
      </c>
    </row>
    <row r="688" spans="1:13" hidden="1" x14ac:dyDescent="0.25">
      <c r="A688" s="9" t="s">
        <v>177</v>
      </c>
      <c r="B688" s="10" t="s">
        <v>178</v>
      </c>
      <c r="C688" s="10" t="s">
        <v>29</v>
      </c>
      <c r="D688" s="10">
        <f t="shared" si="111"/>
        <v>20</v>
      </c>
      <c r="E688" s="10">
        <v>-10</v>
      </c>
      <c r="F688" s="10" t="s">
        <v>16</v>
      </c>
      <c r="G688" s="10"/>
      <c r="H688" s="10"/>
      <c r="I688" s="11">
        <v>43853</v>
      </c>
      <c r="J688" s="17">
        <f t="shared" si="112"/>
        <v>10</v>
      </c>
      <c r="K688" s="94">
        <f t="shared" si="113"/>
        <v>5009.8999999999996</v>
      </c>
      <c r="L688" s="94"/>
      <c r="M688" s="95">
        <f t="shared" si="114"/>
        <v>50099</v>
      </c>
    </row>
    <row r="689" spans="1:13" hidden="1" x14ac:dyDescent="0.25">
      <c r="A689" s="9" t="s">
        <v>177</v>
      </c>
      <c r="B689" s="10" t="s">
        <v>178</v>
      </c>
      <c r="C689" s="10" t="s">
        <v>29</v>
      </c>
      <c r="D689" s="10">
        <f t="shared" si="111"/>
        <v>10</v>
      </c>
      <c r="E689" s="10">
        <v>-10</v>
      </c>
      <c r="F689" s="10" t="s">
        <v>16</v>
      </c>
      <c r="G689" s="10"/>
      <c r="H689" s="10"/>
      <c r="I689" s="11">
        <v>43854</v>
      </c>
      <c r="J689" s="17">
        <f t="shared" si="112"/>
        <v>0</v>
      </c>
      <c r="K689" s="94">
        <f t="shared" si="113"/>
        <v>5009.8999999999996</v>
      </c>
      <c r="L689" s="94"/>
      <c r="M689" s="95">
        <f t="shared" si="114"/>
        <v>0</v>
      </c>
    </row>
    <row r="690" spans="1:13" hidden="1" x14ac:dyDescent="0.25">
      <c r="A690" s="9" t="s">
        <v>177</v>
      </c>
      <c r="B690" s="10" t="s">
        <v>178</v>
      </c>
      <c r="C690" s="10" t="s">
        <v>29</v>
      </c>
      <c r="D690" s="10">
        <f t="shared" si="111"/>
        <v>0</v>
      </c>
      <c r="E690" s="10">
        <v>2</v>
      </c>
      <c r="F690" s="10" t="s">
        <v>15</v>
      </c>
      <c r="G690" s="10"/>
      <c r="H690" s="10"/>
      <c r="I690" s="11">
        <v>43879</v>
      </c>
      <c r="J690" s="17">
        <f t="shared" si="112"/>
        <v>2</v>
      </c>
      <c r="K690" s="94">
        <f t="shared" si="113"/>
        <v>4567</v>
      </c>
      <c r="L690" s="94">
        <v>9134</v>
      </c>
      <c r="M690" s="95">
        <f t="shared" si="114"/>
        <v>9134</v>
      </c>
    </row>
    <row r="691" spans="1:13" hidden="1" x14ac:dyDescent="0.25">
      <c r="A691" s="9" t="s">
        <v>177</v>
      </c>
      <c r="B691" s="10" t="s">
        <v>178</v>
      </c>
      <c r="C691" s="10" t="s">
        <v>29</v>
      </c>
      <c r="D691" s="10">
        <f t="shared" si="111"/>
        <v>2</v>
      </c>
      <c r="E691" s="10">
        <v>-2</v>
      </c>
      <c r="F691" s="10" t="s">
        <v>16</v>
      </c>
      <c r="G691" s="10"/>
      <c r="H691" s="10"/>
      <c r="I691" s="11">
        <v>43879</v>
      </c>
      <c r="J691" s="17">
        <f t="shared" si="112"/>
        <v>0</v>
      </c>
      <c r="K691" s="94">
        <f t="shared" si="113"/>
        <v>4567</v>
      </c>
      <c r="L691" s="94"/>
      <c r="M691" s="95">
        <f t="shared" si="114"/>
        <v>0</v>
      </c>
    </row>
    <row r="692" spans="1:13" hidden="1" x14ac:dyDescent="0.25">
      <c r="A692" s="9" t="s">
        <v>177</v>
      </c>
      <c r="B692" s="10" t="s">
        <v>178</v>
      </c>
      <c r="C692" s="10" t="s">
        <v>29</v>
      </c>
      <c r="D692" s="10">
        <f t="shared" si="111"/>
        <v>0</v>
      </c>
      <c r="E692" s="10">
        <v>25</v>
      </c>
      <c r="F692" s="10" t="s">
        <v>15</v>
      </c>
      <c r="G692" s="10"/>
      <c r="H692" s="10"/>
      <c r="I692" s="11">
        <v>43881</v>
      </c>
      <c r="J692" s="17">
        <f t="shared" si="112"/>
        <v>25</v>
      </c>
      <c r="K692" s="94">
        <f t="shared" si="113"/>
        <v>9260</v>
      </c>
      <c r="L692" s="94">
        <v>231500</v>
      </c>
      <c r="M692" s="95">
        <f t="shared" si="114"/>
        <v>231500</v>
      </c>
    </row>
    <row r="693" spans="1:13" hidden="1" x14ac:dyDescent="0.25">
      <c r="A693" s="9" t="s">
        <v>177</v>
      </c>
      <c r="B693" s="10" t="s">
        <v>178</v>
      </c>
      <c r="C693" s="10" t="s">
        <v>29</v>
      </c>
      <c r="D693" s="10">
        <f t="shared" si="111"/>
        <v>25</v>
      </c>
      <c r="E693" s="10">
        <v>-25</v>
      </c>
      <c r="F693" s="10" t="s">
        <v>16</v>
      </c>
      <c r="G693" s="10"/>
      <c r="H693" s="10"/>
      <c r="I693" s="11">
        <v>43881</v>
      </c>
      <c r="J693" s="17">
        <f t="shared" si="112"/>
        <v>0</v>
      </c>
      <c r="K693" s="94">
        <f t="shared" si="113"/>
        <v>9260</v>
      </c>
      <c r="L693" s="94"/>
      <c r="M693" s="95">
        <f t="shared" si="114"/>
        <v>0</v>
      </c>
    </row>
    <row r="694" spans="1:13" hidden="1" x14ac:dyDescent="0.25">
      <c r="A694" s="9" t="s">
        <v>177</v>
      </c>
      <c r="B694" s="10" t="s">
        <v>178</v>
      </c>
      <c r="C694" s="10" t="s">
        <v>29</v>
      </c>
      <c r="D694" s="10">
        <f t="shared" si="111"/>
        <v>0</v>
      </c>
      <c r="E694" s="10">
        <v>5</v>
      </c>
      <c r="F694" s="10" t="s">
        <v>15</v>
      </c>
      <c r="G694" s="10"/>
      <c r="H694" s="10"/>
      <c r="I694" s="11">
        <v>43886</v>
      </c>
      <c r="J694" s="17">
        <f t="shared" si="112"/>
        <v>5</v>
      </c>
      <c r="K694" s="94">
        <f t="shared" si="113"/>
        <v>3392</v>
      </c>
      <c r="L694" s="94">
        <v>16960</v>
      </c>
      <c r="M694" s="95">
        <f t="shared" si="114"/>
        <v>16960</v>
      </c>
    </row>
    <row r="695" spans="1:13" hidden="1" x14ac:dyDescent="0.25">
      <c r="A695" s="9" t="s">
        <v>177</v>
      </c>
      <c r="B695" s="10" t="s">
        <v>178</v>
      </c>
      <c r="C695" s="10" t="s">
        <v>29</v>
      </c>
      <c r="D695" s="10">
        <f t="shared" si="111"/>
        <v>5</v>
      </c>
      <c r="E695" s="10">
        <v>-5</v>
      </c>
      <c r="F695" s="10" t="s">
        <v>16</v>
      </c>
      <c r="G695" s="10"/>
      <c r="H695" s="10"/>
      <c r="I695" s="11">
        <v>43886</v>
      </c>
      <c r="J695" s="17">
        <f t="shared" si="112"/>
        <v>0</v>
      </c>
      <c r="K695" s="94">
        <f t="shared" si="113"/>
        <v>3392</v>
      </c>
      <c r="L695" s="94"/>
      <c r="M695" s="95">
        <f t="shared" si="114"/>
        <v>0</v>
      </c>
    </row>
    <row r="696" spans="1:13" hidden="1" x14ac:dyDescent="0.25">
      <c r="A696" s="9" t="s">
        <v>177</v>
      </c>
      <c r="B696" s="10" t="s">
        <v>178</v>
      </c>
      <c r="C696" s="10" t="s">
        <v>29</v>
      </c>
      <c r="D696" s="10">
        <f t="shared" si="111"/>
        <v>0</v>
      </c>
      <c r="E696" s="10">
        <v>10</v>
      </c>
      <c r="F696" s="10" t="s">
        <v>15</v>
      </c>
      <c r="G696" s="10"/>
      <c r="H696" s="10"/>
      <c r="I696" s="11">
        <v>44034</v>
      </c>
      <c r="J696" s="17">
        <f t="shared" si="112"/>
        <v>10</v>
      </c>
      <c r="K696" s="94">
        <f t="shared" si="113"/>
        <v>3154</v>
      </c>
      <c r="L696" s="94">
        <v>31540</v>
      </c>
      <c r="M696" s="95">
        <f t="shared" si="114"/>
        <v>31540</v>
      </c>
    </row>
    <row r="697" spans="1:13" hidden="1" x14ac:dyDescent="0.25">
      <c r="A697" s="9" t="s">
        <v>177</v>
      </c>
      <c r="B697" s="10" t="s">
        <v>178</v>
      </c>
      <c r="C697" s="10" t="s">
        <v>29</v>
      </c>
      <c r="D697" s="10">
        <f t="shared" si="111"/>
        <v>10</v>
      </c>
      <c r="E697" s="10">
        <v>-10</v>
      </c>
      <c r="F697" s="10" t="s">
        <v>16</v>
      </c>
      <c r="G697" s="10"/>
      <c r="H697" s="10"/>
      <c r="I697" s="11">
        <v>44036</v>
      </c>
      <c r="J697" s="17">
        <f t="shared" si="112"/>
        <v>0</v>
      </c>
      <c r="K697" s="94">
        <f t="shared" si="113"/>
        <v>3154</v>
      </c>
      <c r="L697" s="94"/>
      <c r="M697" s="95">
        <f t="shared" si="114"/>
        <v>0</v>
      </c>
    </row>
    <row r="698" spans="1:13" hidden="1" x14ac:dyDescent="0.25">
      <c r="A698" s="9" t="s">
        <v>177</v>
      </c>
      <c r="B698" s="10" t="s">
        <v>178</v>
      </c>
      <c r="C698" s="10" t="s">
        <v>29</v>
      </c>
      <c r="D698" s="10">
        <f t="shared" si="111"/>
        <v>0</v>
      </c>
      <c r="E698" s="10">
        <v>3</v>
      </c>
      <c r="F698" s="10" t="s">
        <v>15</v>
      </c>
      <c r="G698" s="10"/>
      <c r="H698" s="10"/>
      <c r="I698" s="11">
        <v>44068</v>
      </c>
      <c r="J698" s="17">
        <f t="shared" si="112"/>
        <v>3</v>
      </c>
      <c r="K698" s="94">
        <f t="shared" si="113"/>
        <v>4522</v>
      </c>
      <c r="L698" s="94">
        <v>13566</v>
      </c>
      <c r="M698" s="95">
        <f t="shared" si="114"/>
        <v>13566</v>
      </c>
    </row>
    <row r="699" spans="1:13" hidden="1" x14ac:dyDescent="0.25">
      <c r="A699" s="44" t="s">
        <v>177</v>
      </c>
      <c r="B699" s="36" t="s">
        <v>178</v>
      </c>
      <c r="C699" s="36" t="s">
        <v>29</v>
      </c>
      <c r="D699" s="36">
        <f t="shared" si="111"/>
        <v>3</v>
      </c>
      <c r="E699" s="36">
        <v>-3</v>
      </c>
      <c r="F699" s="36" t="s">
        <v>16</v>
      </c>
      <c r="G699" s="36"/>
      <c r="H699" s="36"/>
      <c r="I699" s="37">
        <v>44068</v>
      </c>
      <c r="J699" s="41">
        <f t="shared" si="112"/>
        <v>0</v>
      </c>
      <c r="K699" s="94">
        <f t="shared" si="113"/>
        <v>4522</v>
      </c>
      <c r="L699" s="94"/>
      <c r="M699" s="95">
        <f t="shared" si="114"/>
        <v>0</v>
      </c>
    </row>
    <row r="700" spans="1:13" hidden="1" x14ac:dyDescent="0.25">
      <c r="A700" s="27" t="s">
        <v>179</v>
      </c>
      <c r="B700" s="28" t="s">
        <v>180</v>
      </c>
      <c r="C700" s="28" t="s">
        <v>29</v>
      </c>
      <c r="D700" s="28">
        <f t="shared" ref="D700:D729" si="115">J699</f>
        <v>0</v>
      </c>
      <c r="E700" s="28">
        <v>5</v>
      </c>
      <c r="F700" s="28" t="s">
        <v>15</v>
      </c>
      <c r="G700" s="28"/>
      <c r="H700" s="28"/>
      <c r="I700" s="29">
        <v>43242</v>
      </c>
      <c r="J700" s="2">
        <f t="shared" ref="J700:J714" si="116">D700+E700</f>
        <v>5</v>
      </c>
      <c r="K700" s="92">
        <f t="shared" ref="K700:K713" si="117">IF(OR(F700="FPCO"),((M699+L700)/J700),K699)</f>
        <v>6704</v>
      </c>
      <c r="L700" s="92">
        <v>33520</v>
      </c>
      <c r="M700" s="101">
        <f t="shared" ref="M700:M713" si="118">J700*K700</f>
        <v>33520</v>
      </c>
    </row>
    <row r="701" spans="1:13" hidden="1" x14ac:dyDescent="0.25">
      <c r="A701" s="9" t="s">
        <v>179</v>
      </c>
      <c r="B701" s="10" t="s">
        <v>180</v>
      </c>
      <c r="C701" s="10" t="s">
        <v>29</v>
      </c>
      <c r="D701" s="10">
        <f t="shared" si="115"/>
        <v>5</v>
      </c>
      <c r="E701" s="10">
        <v>-5</v>
      </c>
      <c r="F701" s="10" t="s">
        <v>16</v>
      </c>
      <c r="G701" s="10"/>
      <c r="H701" s="10"/>
      <c r="I701" s="11">
        <v>43242</v>
      </c>
      <c r="J701" s="17">
        <f t="shared" si="116"/>
        <v>0</v>
      </c>
      <c r="K701" s="94">
        <f t="shared" si="117"/>
        <v>6704</v>
      </c>
      <c r="L701" s="94"/>
      <c r="M701" s="95">
        <f t="shared" si="118"/>
        <v>0</v>
      </c>
    </row>
    <row r="702" spans="1:13" hidden="1" x14ac:dyDescent="0.25">
      <c r="A702" s="9" t="s">
        <v>179</v>
      </c>
      <c r="B702" s="10" t="s">
        <v>180</v>
      </c>
      <c r="C702" s="10" t="s">
        <v>29</v>
      </c>
      <c r="D702" s="10">
        <f t="shared" si="115"/>
        <v>0</v>
      </c>
      <c r="E702" s="10">
        <v>5</v>
      </c>
      <c r="F702" s="10" t="s">
        <v>15</v>
      </c>
      <c r="G702" s="10"/>
      <c r="H702" s="10"/>
      <c r="I702" s="11">
        <v>43269</v>
      </c>
      <c r="J702" s="17">
        <f t="shared" si="116"/>
        <v>5</v>
      </c>
      <c r="K702" s="94">
        <f t="shared" si="117"/>
        <v>4403</v>
      </c>
      <c r="L702" s="94">
        <v>22015</v>
      </c>
      <c r="M702" s="95">
        <f t="shared" si="118"/>
        <v>22015</v>
      </c>
    </row>
    <row r="703" spans="1:13" hidden="1" x14ac:dyDescent="0.25">
      <c r="A703" s="9" t="s">
        <v>179</v>
      </c>
      <c r="B703" s="10" t="s">
        <v>180</v>
      </c>
      <c r="C703" s="10" t="s">
        <v>29</v>
      </c>
      <c r="D703" s="10">
        <f t="shared" si="115"/>
        <v>5</v>
      </c>
      <c r="E703" s="10">
        <v>-5</v>
      </c>
      <c r="F703" s="10" t="s">
        <v>16</v>
      </c>
      <c r="G703" s="10"/>
      <c r="H703" s="10"/>
      <c r="I703" s="11">
        <v>43269</v>
      </c>
      <c r="J703" s="17">
        <f t="shared" si="116"/>
        <v>0</v>
      </c>
      <c r="K703" s="94">
        <f t="shared" si="117"/>
        <v>4403</v>
      </c>
      <c r="L703" s="94"/>
      <c r="M703" s="95">
        <f t="shared" si="118"/>
        <v>0</v>
      </c>
    </row>
    <row r="704" spans="1:13" hidden="1" x14ac:dyDescent="0.25">
      <c r="A704" s="9" t="s">
        <v>179</v>
      </c>
      <c r="B704" s="10" t="s">
        <v>180</v>
      </c>
      <c r="C704" s="10" t="s">
        <v>29</v>
      </c>
      <c r="D704" s="10">
        <f t="shared" si="115"/>
        <v>0</v>
      </c>
      <c r="E704" s="10">
        <v>20</v>
      </c>
      <c r="F704" s="10" t="s">
        <v>15</v>
      </c>
      <c r="G704" s="10"/>
      <c r="H704" s="10"/>
      <c r="I704" s="11">
        <v>43461</v>
      </c>
      <c r="J704" s="17">
        <f t="shared" si="116"/>
        <v>20</v>
      </c>
      <c r="K704" s="94">
        <f t="shared" si="117"/>
        <v>6545</v>
      </c>
      <c r="L704" s="94">
        <v>130900</v>
      </c>
      <c r="M704" s="95">
        <f t="shared" si="118"/>
        <v>130900</v>
      </c>
    </row>
    <row r="705" spans="1:13" hidden="1" x14ac:dyDescent="0.25">
      <c r="A705" s="9" t="s">
        <v>179</v>
      </c>
      <c r="B705" s="10" t="s">
        <v>180</v>
      </c>
      <c r="C705" s="10" t="s">
        <v>29</v>
      </c>
      <c r="D705" s="10">
        <f t="shared" si="115"/>
        <v>20</v>
      </c>
      <c r="E705" s="10">
        <v>-5</v>
      </c>
      <c r="F705" s="10" t="s">
        <v>16</v>
      </c>
      <c r="G705" s="10"/>
      <c r="H705" s="10"/>
      <c r="I705" s="11">
        <v>43462</v>
      </c>
      <c r="J705" s="17">
        <f t="shared" si="116"/>
        <v>15</v>
      </c>
      <c r="K705" s="94">
        <f t="shared" si="117"/>
        <v>6545</v>
      </c>
      <c r="L705" s="94"/>
      <c r="M705" s="95">
        <f t="shared" si="118"/>
        <v>98175</v>
      </c>
    </row>
    <row r="706" spans="1:13" hidden="1" x14ac:dyDescent="0.25">
      <c r="A706" s="9" t="s">
        <v>179</v>
      </c>
      <c r="B706" s="10" t="s">
        <v>180</v>
      </c>
      <c r="C706" s="10" t="s">
        <v>29</v>
      </c>
      <c r="D706" s="10">
        <f t="shared" si="115"/>
        <v>15</v>
      </c>
      <c r="E706" s="10">
        <v>-5</v>
      </c>
      <c r="F706" s="10" t="s">
        <v>16</v>
      </c>
      <c r="G706" s="10"/>
      <c r="H706" s="10"/>
      <c r="I706" s="11">
        <v>43496</v>
      </c>
      <c r="J706" s="17">
        <f t="shared" si="116"/>
        <v>10</v>
      </c>
      <c r="K706" s="94">
        <f t="shared" si="117"/>
        <v>6545</v>
      </c>
      <c r="L706" s="94"/>
      <c r="M706" s="95">
        <f t="shared" si="118"/>
        <v>65450</v>
      </c>
    </row>
    <row r="707" spans="1:13" hidden="1" x14ac:dyDescent="0.25">
      <c r="A707" s="9" t="s">
        <v>179</v>
      </c>
      <c r="B707" s="10" t="s">
        <v>180</v>
      </c>
      <c r="C707" s="10" t="s">
        <v>29</v>
      </c>
      <c r="D707" s="10">
        <f t="shared" si="115"/>
        <v>10</v>
      </c>
      <c r="E707" s="10">
        <v>-3</v>
      </c>
      <c r="F707" s="10" t="s">
        <v>16</v>
      </c>
      <c r="G707" s="10"/>
      <c r="H707" s="10"/>
      <c r="I707" s="11">
        <v>43609</v>
      </c>
      <c r="J707" s="17">
        <f t="shared" si="116"/>
        <v>7</v>
      </c>
      <c r="K707" s="94">
        <f t="shared" si="117"/>
        <v>6545</v>
      </c>
      <c r="L707" s="94"/>
      <c r="M707" s="95">
        <f t="shared" si="118"/>
        <v>45815</v>
      </c>
    </row>
    <row r="708" spans="1:13" hidden="1" x14ac:dyDescent="0.25">
      <c r="A708" s="9" t="s">
        <v>179</v>
      </c>
      <c r="B708" s="10" t="s">
        <v>180</v>
      </c>
      <c r="C708" s="10" t="s">
        <v>29</v>
      </c>
      <c r="D708" s="10">
        <f t="shared" si="115"/>
        <v>7</v>
      </c>
      <c r="E708" s="10">
        <v>-5</v>
      </c>
      <c r="F708" s="10" t="s">
        <v>16</v>
      </c>
      <c r="G708" s="10"/>
      <c r="H708" s="10"/>
      <c r="I708" s="11">
        <v>43614</v>
      </c>
      <c r="J708" s="17">
        <f t="shared" si="116"/>
        <v>2</v>
      </c>
      <c r="K708" s="94">
        <f t="shared" si="117"/>
        <v>6545</v>
      </c>
      <c r="L708" s="94"/>
      <c r="M708" s="95">
        <f t="shared" si="118"/>
        <v>13090</v>
      </c>
    </row>
    <row r="709" spans="1:13" hidden="1" x14ac:dyDescent="0.25">
      <c r="A709" s="9" t="s">
        <v>179</v>
      </c>
      <c r="B709" s="10" t="s">
        <v>180</v>
      </c>
      <c r="C709" s="10" t="s">
        <v>29</v>
      </c>
      <c r="D709" s="10">
        <f t="shared" si="115"/>
        <v>2</v>
      </c>
      <c r="E709" s="10">
        <v>-2</v>
      </c>
      <c r="F709" s="10" t="s">
        <v>16</v>
      </c>
      <c r="G709" s="10"/>
      <c r="H709" s="10"/>
      <c r="I709" s="11">
        <v>43621</v>
      </c>
      <c r="J709" s="17">
        <f t="shared" si="116"/>
        <v>0</v>
      </c>
      <c r="K709" s="94">
        <f t="shared" si="117"/>
        <v>6545</v>
      </c>
      <c r="L709" s="94"/>
      <c r="M709" s="95">
        <f t="shared" si="118"/>
        <v>0</v>
      </c>
    </row>
    <row r="710" spans="1:13" hidden="1" x14ac:dyDescent="0.25">
      <c r="A710" s="9" t="s">
        <v>179</v>
      </c>
      <c r="B710" s="10" t="s">
        <v>180</v>
      </c>
      <c r="C710" s="10" t="s">
        <v>29</v>
      </c>
      <c r="D710" s="10">
        <f t="shared" si="115"/>
        <v>0</v>
      </c>
      <c r="E710" s="10">
        <v>2</v>
      </c>
      <c r="F710" s="10" t="s">
        <v>15</v>
      </c>
      <c r="G710" s="10"/>
      <c r="H710" s="10"/>
      <c r="I710" s="11">
        <v>44062</v>
      </c>
      <c r="J710" s="17">
        <f t="shared" si="116"/>
        <v>2</v>
      </c>
      <c r="K710" s="94">
        <f t="shared" si="117"/>
        <v>7140</v>
      </c>
      <c r="L710" s="94">
        <v>14280</v>
      </c>
      <c r="M710" s="95">
        <f t="shared" si="118"/>
        <v>14280</v>
      </c>
    </row>
    <row r="711" spans="1:13" hidden="1" x14ac:dyDescent="0.25">
      <c r="A711" s="9" t="s">
        <v>179</v>
      </c>
      <c r="B711" s="10" t="s">
        <v>180</v>
      </c>
      <c r="C711" s="10" t="s">
        <v>29</v>
      </c>
      <c r="D711" s="10">
        <f t="shared" si="115"/>
        <v>2</v>
      </c>
      <c r="E711" s="10">
        <v>-2</v>
      </c>
      <c r="F711" s="10" t="s">
        <v>16</v>
      </c>
      <c r="G711" s="10"/>
      <c r="H711" s="10"/>
      <c r="I711" s="11">
        <v>44063</v>
      </c>
      <c r="J711" s="17">
        <f t="shared" si="116"/>
        <v>0</v>
      </c>
      <c r="K711" s="94">
        <f t="shared" si="117"/>
        <v>7140</v>
      </c>
      <c r="L711" s="94"/>
      <c r="M711" s="95">
        <f t="shared" si="118"/>
        <v>0</v>
      </c>
    </row>
    <row r="712" spans="1:13" hidden="1" x14ac:dyDescent="0.25">
      <c r="A712" s="9" t="s">
        <v>179</v>
      </c>
      <c r="B712" s="10" t="s">
        <v>180</v>
      </c>
      <c r="C712" s="10" t="s">
        <v>29</v>
      </c>
      <c r="D712" s="10">
        <f t="shared" si="115"/>
        <v>0</v>
      </c>
      <c r="E712" s="10">
        <v>3</v>
      </c>
      <c r="F712" s="10" t="s">
        <v>15</v>
      </c>
      <c r="G712" s="10"/>
      <c r="H712" s="10"/>
      <c r="I712" s="11">
        <v>44132</v>
      </c>
      <c r="J712" s="17">
        <f t="shared" si="116"/>
        <v>3</v>
      </c>
      <c r="K712" s="94">
        <f t="shared" si="117"/>
        <v>7259</v>
      </c>
      <c r="L712" s="94">
        <v>21777</v>
      </c>
      <c r="M712" s="95">
        <f t="shared" si="118"/>
        <v>21777</v>
      </c>
    </row>
    <row r="713" spans="1:13" hidden="1" x14ac:dyDescent="0.25">
      <c r="A713" s="44" t="s">
        <v>179</v>
      </c>
      <c r="B713" s="36" t="s">
        <v>180</v>
      </c>
      <c r="C713" s="36" t="s">
        <v>29</v>
      </c>
      <c r="D713" s="36">
        <f t="shared" si="115"/>
        <v>3</v>
      </c>
      <c r="E713" s="36">
        <v>-3</v>
      </c>
      <c r="F713" s="36" t="s">
        <v>16</v>
      </c>
      <c r="G713" s="36"/>
      <c r="H713" s="36"/>
      <c r="I713" s="37">
        <v>44132</v>
      </c>
      <c r="J713" s="41">
        <f t="shared" si="116"/>
        <v>0</v>
      </c>
      <c r="K713" s="102">
        <f t="shared" si="117"/>
        <v>7259</v>
      </c>
      <c r="L713" s="102"/>
      <c r="M713" s="103">
        <f t="shared" si="118"/>
        <v>0</v>
      </c>
    </row>
    <row r="714" spans="1:13" hidden="1" x14ac:dyDescent="0.25">
      <c r="A714" s="27" t="s">
        <v>181</v>
      </c>
      <c r="B714" s="28" t="s">
        <v>182</v>
      </c>
      <c r="C714" s="28" t="s">
        <v>29</v>
      </c>
      <c r="D714" s="28">
        <f t="shared" si="115"/>
        <v>0</v>
      </c>
      <c r="E714" s="28">
        <v>2</v>
      </c>
      <c r="F714" s="28" t="s">
        <v>15</v>
      </c>
      <c r="G714" s="28"/>
      <c r="H714" s="28"/>
      <c r="I714" s="29">
        <v>43692</v>
      </c>
      <c r="J714" s="2">
        <f t="shared" si="116"/>
        <v>2</v>
      </c>
      <c r="K714" s="92">
        <f t="shared" ref="K714:K717" si="119">IF(OR(F714="FPCO"),((M713+L714)/J714),K713)</f>
        <v>10888.5</v>
      </c>
      <c r="L714" s="92">
        <v>21777</v>
      </c>
      <c r="M714" s="101">
        <f t="shared" ref="M714:M719" si="120">J714*K714</f>
        <v>21777</v>
      </c>
    </row>
    <row r="715" spans="1:13" hidden="1" x14ac:dyDescent="0.25">
      <c r="A715" s="9" t="s">
        <v>181</v>
      </c>
      <c r="B715" s="10" t="s">
        <v>182</v>
      </c>
      <c r="C715" s="10" t="s">
        <v>29</v>
      </c>
      <c r="D715" s="10">
        <f t="shared" si="115"/>
        <v>2</v>
      </c>
      <c r="E715" s="10">
        <v>-2</v>
      </c>
      <c r="F715" s="10" t="s">
        <v>17</v>
      </c>
      <c r="G715" s="10"/>
      <c r="H715" s="10" t="s">
        <v>18</v>
      </c>
      <c r="I715" s="11">
        <v>43693</v>
      </c>
      <c r="J715" s="17">
        <f t="shared" ref="J715:J729" si="121">D715+E715</f>
        <v>0</v>
      </c>
      <c r="K715" s="94">
        <f t="shared" si="119"/>
        <v>10888.5</v>
      </c>
      <c r="L715" s="94"/>
      <c r="M715" s="95">
        <f>J715*K715</f>
        <v>0</v>
      </c>
    </row>
    <row r="716" spans="1:13" hidden="1" x14ac:dyDescent="0.25">
      <c r="A716" s="9" t="s">
        <v>181</v>
      </c>
      <c r="B716" s="10" t="s">
        <v>182</v>
      </c>
      <c r="C716" s="10" t="s">
        <v>29</v>
      </c>
      <c r="D716" s="10">
        <f t="shared" si="115"/>
        <v>0</v>
      </c>
      <c r="E716" s="10">
        <v>3</v>
      </c>
      <c r="F716" s="10" t="s">
        <v>17</v>
      </c>
      <c r="G716" s="10" t="s">
        <v>18</v>
      </c>
      <c r="H716" s="10"/>
      <c r="I716" s="11">
        <v>43889</v>
      </c>
      <c r="J716" s="17">
        <f t="shared" si="121"/>
        <v>3</v>
      </c>
      <c r="K716" s="94">
        <f>((M715+L716)/J716)</f>
        <v>21251.603773584899</v>
      </c>
      <c r="L716" s="94">
        <f>E716*21251.6037735849</f>
        <v>63754.811320754699</v>
      </c>
      <c r="M716" s="95">
        <f>J716*K716</f>
        <v>63754.811320754699</v>
      </c>
    </row>
    <row r="717" spans="1:13" x14ac:dyDescent="0.25">
      <c r="A717" s="9" t="s">
        <v>181</v>
      </c>
      <c r="B717" s="10" t="s">
        <v>182</v>
      </c>
      <c r="C717" s="10" t="s">
        <v>29</v>
      </c>
      <c r="D717" s="10">
        <f t="shared" si="115"/>
        <v>3</v>
      </c>
      <c r="E717" s="10">
        <v>-3</v>
      </c>
      <c r="F717" s="10" t="s">
        <v>35</v>
      </c>
      <c r="G717" s="10"/>
      <c r="H717" s="10"/>
      <c r="I717" s="11">
        <v>43889</v>
      </c>
      <c r="J717" s="17">
        <f t="shared" si="121"/>
        <v>0</v>
      </c>
      <c r="K717" s="94">
        <f t="shared" si="119"/>
        <v>21251.603773584899</v>
      </c>
      <c r="L717" s="94"/>
      <c r="M717" s="95">
        <f t="shared" si="120"/>
        <v>0</v>
      </c>
    </row>
    <row r="718" spans="1:13" hidden="1" x14ac:dyDescent="0.25">
      <c r="A718" s="9" t="s">
        <v>181</v>
      </c>
      <c r="B718" s="10" t="s">
        <v>182</v>
      </c>
      <c r="C718" s="10" t="s">
        <v>29</v>
      </c>
      <c r="D718" s="10">
        <f t="shared" si="115"/>
        <v>0</v>
      </c>
      <c r="E718" s="10">
        <v>20</v>
      </c>
      <c r="F718" s="10" t="s">
        <v>17</v>
      </c>
      <c r="G718" s="10" t="s">
        <v>18</v>
      </c>
      <c r="H718" s="10"/>
      <c r="I718" s="11">
        <v>44067</v>
      </c>
      <c r="J718" s="17">
        <f t="shared" si="121"/>
        <v>20</v>
      </c>
      <c r="K718" s="94">
        <f>((M717+L718)/J718)</f>
        <v>21251.603773584899</v>
      </c>
      <c r="L718" s="94">
        <f>E718*21251.6037735849</f>
        <v>425032.07547169796</v>
      </c>
      <c r="M718" s="95">
        <f>J718*K718</f>
        <v>425032.07547169796</v>
      </c>
    </row>
    <row r="719" spans="1:13" x14ac:dyDescent="0.25">
      <c r="A719" s="44" t="s">
        <v>181</v>
      </c>
      <c r="B719" s="36" t="s">
        <v>182</v>
      </c>
      <c r="C719" s="36" t="s">
        <v>29</v>
      </c>
      <c r="D719" s="36">
        <f t="shared" si="115"/>
        <v>20</v>
      </c>
      <c r="E719" s="36">
        <v>-20</v>
      </c>
      <c r="F719" s="36" t="s">
        <v>35</v>
      </c>
      <c r="G719" s="36"/>
      <c r="H719" s="36"/>
      <c r="I719" s="37">
        <v>44067</v>
      </c>
      <c r="J719" s="41">
        <f t="shared" si="121"/>
        <v>0</v>
      </c>
      <c r="K719" s="102">
        <f>IF(OR(F719="FPCO"),((M718+L719)/J719),K718)</f>
        <v>21251.603773584899</v>
      </c>
      <c r="L719" s="102"/>
      <c r="M719" s="103">
        <f t="shared" si="120"/>
        <v>0</v>
      </c>
    </row>
    <row r="720" spans="1:13" hidden="1" x14ac:dyDescent="0.25">
      <c r="A720" s="27" t="s">
        <v>183</v>
      </c>
      <c r="B720" s="28" t="s">
        <v>184</v>
      </c>
      <c r="C720" s="28" t="s">
        <v>29</v>
      </c>
      <c r="D720" s="28">
        <f t="shared" si="115"/>
        <v>0</v>
      </c>
      <c r="E720" s="28">
        <v>2</v>
      </c>
      <c r="F720" s="28" t="s">
        <v>15</v>
      </c>
      <c r="G720" s="28"/>
      <c r="H720" s="28"/>
      <c r="I720" s="29">
        <v>43643</v>
      </c>
      <c r="J720" s="2">
        <f t="shared" si="121"/>
        <v>2</v>
      </c>
      <c r="K720" s="92">
        <f t="shared" ref="K720:K729" si="122">IF(OR(F720="FPCO"),((M719+L720)/J720),K719)</f>
        <v>23562</v>
      </c>
      <c r="L720" s="92">
        <v>47124</v>
      </c>
      <c r="M720" s="101">
        <f t="shared" ref="M720:M728" si="123">J720*K720</f>
        <v>47124</v>
      </c>
    </row>
    <row r="721" spans="1:13" hidden="1" x14ac:dyDescent="0.25">
      <c r="A721" s="9" t="s">
        <v>183</v>
      </c>
      <c r="B721" s="10" t="s">
        <v>184</v>
      </c>
      <c r="C721" s="10" t="s">
        <v>29</v>
      </c>
      <c r="D721" s="10">
        <f t="shared" si="115"/>
        <v>2</v>
      </c>
      <c r="E721" s="10">
        <v>-2</v>
      </c>
      <c r="F721" s="10" t="s">
        <v>17</v>
      </c>
      <c r="G721" s="10"/>
      <c r="H721" s="10" t="s">
        <v>18</v>
      </c>
      <c r="I721" s="11">
        <v>43644</v>
      </c>
      <c r="J721" s="17">
        <f t="shared" si="121"/>
        <v>0</v>
      </c>
      <c r="K721" s="94">
        <f t="shared" si="122"/>
        <v>23562</v>
      </c>
      <c r="L721" s="94"/>
      <c r="M721" s="95">
        <f>J721*K721</f>
        <v>0</v>
      </c>
    </row>
    <row r="722" spans="1:13" hidden="1" x14ac:dyDescent="0.25">
      <c r="A722" s="9" t="s">
        <v>183</v>
      </c>
      <c r="B722" s="10" t="s">
        <v>184</v>
      </c>
      <c r="C722" s="10" t="s">
        <v>29</v>
      </c>
      <c r="D722" s="10">
        <f t="shared" si="115"/>
        <v>0</v>
      </c>
      <c r="E722" s="10">
        <v>2</v>
      </c>
      <c r="F722" s="10" t="s">
        <v>15</v>
      </c>
      <c r="G722" s="10"/>
      <c r="H722" s="10"/>
      <c r="I722" s="11">
        <v>43692</v>
      </c>
      <c r="J722" s="17">
        <f t="shared" si="121"/>
        <v>2</v>
      </c>
      <c r="K722" s="94">
        <f t="shared" si="122"/>
        <v>31800</v>
      </c>
      <c r="L722" s="94">
        <v>63600</v>
      </c>
      <c r="M722" s="95">
        <f t="shared" si="123"/>
        <v>63600</v>
      </c>
    </row>
    <row r="723" spans="1:13" hidden="1" x14ac:dyDescent="0.25">
      <c r="A723" s="9" t="s">
        <v>183</v>
      </c>
      <c r="B723" s="10" t="s">
        <v>184</v>
      </c>
      <c r="C723" s="10" t="s">
        <v>29</v>
      </c>
      <c r="D723" s="10">
        <f t="shared" si="115"/>
        <v>2</v>
      </c>
      <c r="E723" s="10">
        <v>-2</v>
      </c>
      <c r="F723" s="10" t="s">
        <v>17</v>
      </c>
      <c r="G723" s="10"/>
      <c r="H723" s="10" t="s">
        <v>18</v>
      </c>
      <c r="I723" s="11">
        <v>43693</v>
      </c>
      <c r="J723" s="17">
        <f t="shared" si="121"/>
        <v>0</v>
      </c>
      <c r="K723" s="94">
        <f t="shared" si="122"/>
        <v>31800</v>
      </c>
      <c r="L723" s="94"/>
      <c r="M723" s="95">
        <f>J723*K723</f>
        <v>0</v>
      </c>
    </row>
    <row r="724" spans="1:13" hidden="1" x14ac:dyDescent="0.25">
      <c r="A724" s="9" t="s">
        <v>183</v>
      </c>
      <c r="B724" s="10" t="s">
        <v>184</v>
      </c>
      <c r="C724" s="10" t="s">
        <v>29</v>
      </c>
      <c r="D724" s="10">
        <f t="shared" si="115"/>
        <v>0</v>
      </c>
      <c r="E724" s="10">
        <v>3</v>
      </c>
      <c r="F724" s="10" t="s">
        <v>17</v>
      </c>
      <c r="G724" s="10" t="s">
        <v>18</v>
      </c>
      <c r="H724" s="10"/>
      <c r="I724" s="11">
        <v>43889</v>
      </c>
      <c r="J724" s="17">
        <f t="shared" si="121"/>
        <v>3</v>
      </c>
      <c r="K724" s="94">
        <f>((M723+L724)/J724)</f>
        <v>29501.635555555597</v>
      </c>
      <c r="L724" s="94">
        <f>E724*29501.6355555556</f>
        <v>88504.906666666793</v>
      </c>
      <c r="M724" s="95">
        <f>J724*K724</f>
        <v>88504.906666666793</v>
      </c>
    </row>
    <row r="725" spans="1:13" x14ac:dyDescent="0.25">
      <c r="A725" s="9" t="s">
        <v>183</v>
      </c>
      <c r="B725" s="10" t="s">
        <v>184</v>
      </c>
      <c r="C725" s="10" t="s">
        <v>29</v>
      </c>
      <c r="D725" s="10">
        <f t="shared" si="115"/>
        <v>3</v>
      </c>
      <c r="E725" s="10">
        <v>-3</v>
      </c>
      <c r="F725" s="10" t="s">
        <v>35</v>
      </c>
      <c r="G725" s="10"/>
      <c r="H725" s="10"/>
      <c r="I725" s="11">
        <v>43889</v>
      </c>
      <c r="J725" s="17">
        <f t="shared" si="121"/>
        <v>0</v>
      </c>
      <c r="K725" s="94">
        <f t="shared" si="122"/>
        <v>29501.635555555597</v>
      </c>
      <c r="L725" s="94"/>
      <c r="M725" s="95">
        <f t="shared" si="123"/>
        <v>0</v>
      </c>
    </row>
    <row r="726" spans="1:13" hidden="1" x14ac:dyDescent="0.25">
      <c r="A726" s="9" t="s">
        <v>183</v>
      </c>
      <c r="B726" s="10" t="s">
        <v>184</v>
      </c>
      <c r="C726" s="10" t="s">
        <v>29</v>
      </c>
      <c r="D726" s="10">
        <f t="shared" si="115"/>
        <v>0</v>
      </c>
      <c r="E726" s="10">
        <v>4</v>
      </c>
      <c r="F726" s="10" t="s">
        <v>17</v>
      </c>
      <c r="G726" s="10" t="s">
        <v>18</v>
      </c>
      <c r="H726" s="10"/>
      <c r="I726" s="11">
        <v>44067</v>
      </c>
      <c r="J726" s="17">
        <f t="shared" si="121"/>
        <v>4</v>
      </c>
      <c r="K726" s="94">
        <f>((M725+L726)/J726)</f>
        <v>29501.6355555556</v>
      </c>
      <c r="L726" s="94">
        <f>E726*29501.6355555556</f>
        <v>118006.5422222224</v>
      </c>
      <c r="M726" s="95">
        <f t="shared" si="123"/>
        <v>118006.5422222224</v>
      </c>
    </row>
    <row r="727" spans="1:13" x14ac:dyDescent="0.25">
      <c r="A727" s="9" t="s">
        <v>183</v>
      </c>
      <c r="B727" s="10" t="s">
        <v>184</v>
      </c>
      <c r="C727" s="10" t="s">
        <v>29</v>
      </c>
      <c r="D727" s="10">
        <f t="shared" si="115"/>
        <v>4</v>
      </c>
      <c r="E727" s="10">
        <v>-4</v>
      </c>
      <c r="F727" s="10" t="s">
        <v>35</v>
      </c>
      <c r="G727" s="10"/>
      <c r="H727" s="10"/>
      <c r="I727" s="11">
        <v>44067</v>
      </c>
      <c r="J727" s="17">
        <f t="shared" si="121"/>
        <v>0</v>
      </c>
      <c r="K727" s="94">
        <f t="shared" si="122"/>
        <v>29501.6355555556</v>
      </c>
      <c r="L727" s="94"/>
      <c r="M727" s="95">
        <f t="shared" si="123"/>
        <v>0</v>
      </c>
    </row>
    <row r="728" spans="1:13" hidden="1" x14ac:dyDescent="0.25">
      <c r="A728" s="9" t="s">
        <v>183</v>
      </c>
      <c r="B728" s="10" t="s">
        <v>184</v>
      </c>
      <c r="C728" s="10" t="s">
        <v>29</v>
      </c>
      <c r="D728" s="10">
        <f t="shared" si="115"/>
        <v>0</v>
      </c>
      <c r="E728" s="10">
        <v>5</v>
      </c>
      <c r="F728" s="10" t="s">
        <v>15</v>
      </c>
      <c r="G728" s="10"/>
      <c r="H728" s="10"/>
      <c r="I728" s="11">
        <v>44162</v>
      </c>
      <c r="J728" s="17">
        <f t="shared" si="121"/>
        <v>5</v>
      </c>
      <c r="K728" s="94">
        <f t="shared" si="122"/>
        <v>47759</v>
      </c>
      <c r="L728" s="94">
        <v>238795</v>
      </c>
      <c r="M728" s="95">
        <f t="shared" si="123"/>
        <v>238795</v>
      </c>
    </row>
    <row r="729" spans="1:13" hidden="1" x14ac:dyDescent="0.25">
      <c r="A729" s="44" t="s">
        <v>183</v>
      </c>
      <c r="B729" s="36" t="s">
        <v>184</v>
      </c>
      <c r="C729" s="36" t="s">
        <v>29</v>
      </c>
      <c r="D729" s="36">
        <f t="shared" si="115"/>
        <v>5</v>
      </c>
      <c r="E729" s="36">
        <v>-5</v>
      </c>
      <c r="F729" s="36" t="s">
        <v>17</v>
      </c>
      <c r="G729" s="36"/>
      <c r="H729" s="36" t="s">
        <v>18</v>
      </c>
      <c r="I729" s="37">
        <v>44165</v>
      </c>
      <c r="J729" s="41">
        <f t="shared" si="121"/>
        <v>0</v>
      </c>
      <c r="K729" s="102">
        <f t="shared" si="122"/>
        <v>47759</v>
      </c>
      <c r="L729" s="102"/>
      <c r="M729" s="103">
        <f>J729*K729</f>
        <v>0</v>
      </c>
    </row>
    <row r="730" spans="1:13" hidden="1" x14ac:dyDescent="0.25">
      <c r="A730" s="27" t="s">
        <v>185</v>
      </c>
      <c r="B730" s="28" t="s">
        <v>186</v>
      </c>
      <c r="C730" s="28" t="s">
        <v>29</v>
      </c>
      <c r="D730" s="28">
        <f>J729</f>
        <v>0</v>
      </c>
      <c r="E730" s="28">
        <v>3</v>
      </c>
      <c r="F730" s="28" t="s">
        <v>17</v>
      </c>
      <c r="G730" s="28" t="s">
        <v>18</v>
      </c>
      <c r="H730" s="28"/>
      <c r="I730" s="29">
        <v>43889</v>
      </c>
      <c r="J730" s="2">
        <f>D730+E730</f>
        <v>3</v>
      </c>
      <c r="K730" s="92">
        <f>L730/J730</f>
        <v>21658</v>
      </c>
      <c r="L730" s="92">
        <f>E730*21658</f>
        <v>64974</v>
      </c>
      <c r="M730" s="101">
        <f>J730*K730</f>
        <v>64974</v>
      </c>
    </row>
    <row r="731" spans="1:13" x14ac:dyDescent="0.25">
      <c r="A731" s="44" t="s">
        <v>185</v>
      </c>
      <c r="B731" s="36" t="s">
        <v>186</v>
      </c>
      <c r="C731" s="36" t="s">
        <v>29</v>
      </c>
      <c r="D731" s="36">
        <f>J730</f>
        <v>3</v>
      </c>
      <c r="E731" s="36">
        <v>-3</v>
      </c>
      <c r="F731" s="36" t="s">
        <v>35</v>
      </c>
      <c r="G731" s="36"/>
      <c r="H731" s="36"/>
      <c r="I731" s="37">
        <v>43889</v>
      </c>
      <c r="J731" s="41">
        <f>D731+E731</f>
        <v>0</v>
      </c>
      <c r="K731" s="94">
        <f t="shared" ref="K731:K765" si="124">IF(OR(F731="FPCO"),((M730+L731)/J731),K730)</f>
        <v>21658</v>
      </c>
      <c r="L731" s="94"/>
      <c r="M731" s="95">
        <f t="shared" ref="M731:M764" si="125">J731*K731</f>
        <v>0</v>
      </c>
    </row>
    <row r="732" spans="1:13" hidden="1" x14ac:dyDescent="0.25">
      <c r="A732" s="27" t="s">
        <v>187</v>
      </c>
      <c r="B732" s="28" t="s">
        <v>188</v>
      </c>
      <c r="C732" s="28" t="s">
        <v>29</v>
      </c>
      <c r="D732" s="28">
        <f t="shared" ref="D732:D744" si="126">J731</f>
        <v>0</v>
      </c>
      <c r="E732" s="28">
        <v>200</v>
      </c>
      <c r="F732" s="28" t="s">
        <v>15</v>
      </c>
      <c r="G732" s="28"/>
      <c r="H732" s="28"/>
      <c r="I732" s="29">
        <v>43362</v>
      </c>
      <c r="J732" s="2">
        <f t="shared" ref="J732:J763" si="127">D732+E732</f>
        <v>200</v>
      </c>
      <c r="K732" s="92">
        <f t="shared" si="124"/>
        <v>220.15</v>
      </c>
      <c r="L732" s="92">
        <v>44030</v>
      </c>
      <c r="M732" s="101">
        <f t="shared" si="125"/>
        <v>44030</v>
      </c>
    </row>
    <row r="733" spans="1:13" hidden="1" x14ac:dyDescent="0.25">
      <c r="A733" s="9" t="s">
        <v>187</v>
      </c>
      <c r="B733" s="10" t="s">
        <v>188</v>
      </c>
      <c r="C733" s="10" t="s">
        <v>29</v>
      </c>
      <c r="D733" s="10">
        <f t="shared" si="126"/>
        <v>200</v>
      </c>
      <c r="E733" s="10">
        <v>-200</v>
      </c>
      <c r="F733" s="10" t="s">
        <v>17</v>
      </c>
      <c r="G733" s="10"/>
      <c r="H733" s="10" t="s">
        <v>18</v>
      </c>
      <c r="I733" s="11">
        <v>43362</v>
      </c>
      <c r="J733" s="17">
        <f t="shared" si="127"/>
        <v>0</v>
      </c>
      <c r="K733" s="94">
        <f t="shared" si="124"/>
        <v>220.15</v>
      </c>
      <c r="L733" s="94"/>
      <c r="M733" s="95">
        <f>J733*K733</f>
        <v>0</v>
      </c>
    </row>
    <row r="734" spans="1:13" hidden="1" x14ac:dyDescent="0.25">
      <c r="A734" s="9" t="s">
        <v>187</v>
      </c>
      <c r="B734" s="10" t="s">
        <v>188</v>
      </c>
      <c r="C734" s="10" t="s">
        <v>29</v>
      </c>
      <c r="D734" s="10">
        <f t="shared" si="126"/>
        <v>0</v>
      </c>
      <c r="E734" s="10">
        <v>200</v>
      </c>
      <c r="F734" s="10" t="s">
        <v>15</v>
      </c>
      <c r="G734" s="10"/>
      <c r="H734" s="10"/>
      <c r="I734" s="11">
        <v>43423</v>
      </c>
      <c r="J734" s="17">
        <f t="shared" si="127"/>
        <v>200</v>
      </c>
      <c r="K734" s="94">
        <f t="shared" si="124"/>
        <v>214.2</v>
      </c>
      <c r="L734" s="94">
        <v>42840</v>
      </c>
      <c r="M734" s="95">
        <f t="shared" si="125"/>
        <v>42840</v>
      </c>
    </row>
    <row r="735" spans="1:13" hidden="1" x14ac:dyDescent="0.25">
      <c r="A735" s="9" t="s">
        <v>187</v>
      </c>
      <c r="B735" s="10" t="s">
        <v>188</v>
      </c>
      <c r="C735" s="10" t="s">
        <v>29</v>
      </c>
      <c r="D735" s="10">
        <f t="shared" si="126"/>
        <v>200</v>
      </c>
      <c r="E735" s="10">
        <v>300</v>
      </c>
      <c r="F735" s="10" t="s">
        <v>15</v>
      </c>
      <c r="G735" s="10"/>
      <c r="H735" s="10"/>
      <c r="I735" s="11">
        <v>43423</v>
      </c>
      <c r="J735" s="17">
        <f t="shared" si="127"/>
        <v>500</v>
      </c>
      <c r="K735" s="94">
        <f t="shared" si="124"/>
        <v>214.2</v>
      </c>
      <c r="L735" s="94">
        <v>64260</v>
      </c>
      <c r="M735" s="95">
        <f t="shared" si="125"/>
        <v>107100</v>
      </c>
    </row>
    <row r="736" spans="1:13" hidden="1" x14ac:dyDescent="0.25">
      <c r="A736" s="9" t="s">
        <v>187</v>
      </c>
      <c r="B736" s="10" t="s">
        <v>188</v>
      </c>
      <c r="C736" s="10" t="s">
        <v>29</v>
      </c>
      <c r="D736" s="10">
        <f t="shared" si="126"/>
        <v>500</v>
      </c>
      <c r="E736" s="10">
        <v>-200</v>
      </c>
      <c r="F736" s="10" t="s">
        <v>16</v>
      </c>
      <c r="G736" s="10"/>
      <c r="H736" s="10"/>
      <c r="I736" s="11">
        <v>43424</v>
      </c>
      <c r="J736" s="17">
        <f t="shared" si="127"/>
        <v>300</v>
      </c>
      <c r="K736" s="94">
        <f t="shared" si="124"/>
        <v>214.2</v>
      </c>
      <c r="L736" s="94"/>
      <c r="M736" s="95">
        <f t="shared" si="125"/>
        <v>64260</v>
      </c>
    </row>
    <row r="737" spans="1:13" hidden="1" x14ac:dyDescent="0.25">
      <c r="A737" s="9" t="s">
        <v>187</v>
      </c>
      <c r="B737" s="10" t="s">
        <v>188</v>
      </c>
      <c r="C737" s="10" t="s">
        <v>29</v>
      </c>
      <c r="D737" s="10">
        <f t="shared" si="126"/>
        <v>300</v>
      </c>
      <c r="E737" s="10">
        <v>-300</v>
      </c>
      <c r="F737" s="10" t="s">
        <v>16</v>
      </c>
      <c r="G737" s="10"/>
      <c r="H737" s="10"/>
      <c r="I737" s="11">
        <v>43424</v>
      </c>
      <c r="J737" s="17">
        <f t="shared" si="127"/>
        <v>0</v>
      </c>
      <c r="K737" s="94">
        <f t="shared" si="124"/>
        <v>214.2</v>
      </c>
      <c r="L737" s="94"/>
      <c r="M737" s="95">
        <f t="shared" si="125"/>
        <v>0</v>
      </c>
    </row>
    <row r="738" spans="1:13" hidden="1" x14ac:dyDescent="0.25">
      <c r="A738" s="9" t="s">
        <v>187</v>
      </c>
      <c r="B738" s="10" t="s">
        <v>188</v>
      </c>
      <c r="C738" s="10" t="s">
        <v>29</v>
      </c>
      <c r="D738" s="10">
        <f t="shared" si="126"/>
        <v>0</v>
      </c>
      <c r="E738" s="10">
        <v>100</v>
      </c>
      <c r="F738" s="10" t="s">
        <v>15</v>
      </c>
      <c r="G738" s="10"/>
      <c r="H738" s="10"/>
      <c r="I738" s="11">
        <v>43509</v>
      </c>
      <c r="J738" s="17">
        <f t="shared" si="127"/>
        <v>100</v>
      </c>
      <c r="K738" s="94">
        <f t="shared" si="124"/>
        <v>262</v>
      </c>
      <c r="L738" s="94">
        <v>26200</v>
      </c>
      <c r="M738" s="95">
        <f t="shared" si="125"/>
        <v>26200</v>
      </c>
    </row>
    <row r="739" spans="1:13" hidden="1" x14ac:dyDescent="0.25">
      <c r="A739" s="9" t="s">
        <v>187</v>
      </c>
      <c r="B739" s="10" t="s">
        <v>188</v>
      </c>
      <c r="C739" s="10" t="s">
        <v>29</v>
      </c>
      <c r="D739" s="10">
        <f t="shared" si="126"/>
        <v>100</v>
      </c>
      <c r="E739" s="10">
        <v>-100</v>
      </c>
      <c r="F739" s="10" t="s">
        <v>17</v>
      </c>
      <c r="G739" s="10"/>
      <c r="H739" s="10" t="s">
        <v>18</v>
      </c>
      <c r="I739" s="11">
        <v>43510</v>
      </c>
      <c r="J739" s="17">
        <f t="shared" si="127"/>
        <v>0</v>
      </c>
      <c r="K739" s="94">
        <f t="shared" si="124"/>
        <v>262</v>
      </c>
      <c r="L739" s="94"/>
      <c r="M739" s="95">
        <f>J739*K739</f>
        <v>0</v>
      </c>
    </row>
    <row r="740" spans="1:13" hidden="1" x14ac:dyDescent="0.25">
      <c r="A740" s="9" t="s">
        <v>187</v>
      </c>
      <c r="B740" s="10" t="s">
        <v>188</v>
      </c>
      <c r="C740" s="10" t="s">
        <v>29</v>
      </c>
      <c r="D740" s="10">
        <f t="shared" si="126"/>
        <v>0</v>
      </c>
      <c r="E740" s="10">
        <v>300</v>
      </c>
      <c r="F740" s="10" t="s">
        <v>15</v>
      </c>
      <c r="G740" s="10"/>
      <c r="H740" s="10"/>
      <c r="I740" s="11">
        <v>43522</v>
      </c>
      <c r="J740" s="17">
        <f t="shared" si="127"/>
        <v>300</v>
      </c>
      <c r="K740" s="94">
        <f t="shared" si="124"/>
        <v>226.1</v>
      </c>
      <c r="L740" s="94">
        <v>67830</v>
      </c>
      <c r="M740" s="95">
        <f t="shared" si="125"/>
        <v>67830</v>
      </c>
    </row>
    <row r="741" spans="1:13" hidden="1" x14ac:dyDescent="0.25">
      <c r="A741" s="9" t="s">
        <v>187</v>
      </c>
      <c r="B741" s="10" t="s">
        <v>188</v>
      </c>
      <c r="C741" s="10" t="s">
        <v>29</v>
      </c>
      <c r="D741" s="10">
        <f t="shared" si="126"/>
        <v>300</v>
      </c>
      <c r="E741" s="10">
        <v>-300</v>
      </c>
      <c r="F741" s="10" t="s">
        <v>17</v>
      </c>
      <c r="G741" s="10"/>
      <c r="H741" s="10" t="s">
        <v>18</v>
      </c>
      <c r="I741" s="11">
        <v>43522</v>
      </c>
      <c r="J741" s="17">
        <f t="shared" si="127"/>
        <v>0</v>
      </c>
      <c r="K741" s="94">
        <f t="shared" si="124"/>
        <v>226.1</v>
      </c>
      <c r="L741" s="94"/>
      <c r="M741" s="95">
        <f>J741*K741</f>
        <v>0</v>
      </c>
    </row>
    <row r="742" spans="1:13" hidden="1" x14ac:dyDescent="0.25">
      <c r="A742" s="9" t="s">
        <v>187</v>
      </c>
      <c r="B742" s="10" t="s">
        <v>188</v>
      </c>
      <c r="C742" s="10" t="s">
        <v>29</v>
      </c>
      <c r="D742" s="10">
        <f t="shared" si="126"/>
        <v>0</v>
      </c>
      <c r="E742" s="10">
        <v>200</v>
      </c>
      <c r="F742" s="10" t="s">
        <v>15</v>
      </c>
      <c r="G742" s="10"/>
      <c r="H742" s="10"/>
      <c r="I742" s="11">
        <v>43600</v>
      </c>
      <c r="J742" s="17">
        <f t="shared" si="127"/>
        <v>200</v>
      </c>
      <c r="K742" s="94">
        <f t="shared" si="124"/>
        <v>368</v>
      </c>
      <c r="L742" s="94">
        <v>73600</v>
      </c>
      <c r="M742" s="95">
        <f t="shared" si="125"/>
        <v>73600</v>
      </c>
    </row>
    <row r="743" spans="1:13" hidden="1" x14ac:dyDescent="0.25">
      <c r="A743" s="9" t="s">
        <v>187</v>
      </c>
      <c r="B743" s="10" t="s">
        <v>188</v>
      </c>
      <c r="C743" s="10" t="s">
        <v>29</v>
      </c>
      <c r="D743" s="10">
        <f t="shared" si="126"/>
        <v>200</v>
      </c>
      <c r="E743" s="10">
        <v>-200</v>
      </c>
      <c r="F743" s="10" t="s">
        <v>16</v>
      </c>
      <c r="G743" s="10"/>
      <c r="H743" s="10"/>
      <c r="I743" s="11">
        <v>43601</v>
      </c>
      <c r="J743" s="17">
        <f t="shared" si="127"/>
        <v>0</v>
      </c>
      <c r="K743" s="94">
        <f t="shared" si="124"/>
        <v>368</v>
      </c>
      <c r="L743" s="94"/>
      <c r="M743" s="95">
        <f t="shared" si="125"/>
        <v>0</v>
      </c>
    </row>
    <row r="744" spans="1:13" hidden="1" x14ac:dyDescent="0.25">
      <c r="A744" s="9" t="s">
        <v>187</v>
      </c>
      <c r="B744" s="10" t="s">
        <v>188</v>
      </c>
      <c r="C744" s="10" t="s">
        <v>29</v>
      </c>
      <c r="D744" s="10">
        <f t="shared" si="126"/>
        <v>0</v>
      </c>
      <c r="E744" s="10">
        <v>1000</v>
      </c>
      <c r="F744" s="10" t="s">
        <v>15</v>
      </c>
      <c r="G744" s="10"/>
      <c r="H744" s="10"/>
      <c r="I744" s="11">
        <v>43628</v>
      </c>
      <c r="J744" s="17">
        <f t="shared" si="127"/>
        <v>1000</v>
      </c>
      <c r="K744" s="94">
        <f t="shared" si="124"/>
        <v>227.29</v>
      </c>
      <c r="L744" s="94">
        <v>227290</v>
      </c>
      <c r="M744" s="95">
        <f t="shared" si="125"/>
        <v>227290</v>
      </c>
    </row>
    <row r="745" spans="1:13" ht="30" hidden="1" x14ac:dyDescent="0.25">
      <c r="A745" s="9" t="s">
        <v>187</v>
      </c>
      <c r="B745" s="10" t="s">
        <v>188</v>
      </c>
      <c r="C745" s="10" t="s">
        <v>29</v>
      </c>
      <c r="D745" s="10">
        <f>J744</f>
        <v>1000</v>
      </c>
      <c r="E745" s="10">
        <v>-1000</v>
      </c>
      <c r="F745" s="10" t="s">
        <v>17</v>
      </c>
      <c r="G745" s="10"/>
      <c r="H745" s="10" t="s">
        <v>21</v>
      </c>
      <c r="I745" s="11">
        <v>43642</v>
      </c>
      <c r="J745" s="17">
        <f t="shared" si="127"/>
        <v>0</v>
      </c>
      <c r="K745" s="94">
        <f t="shared" si="124"/>
        <v>227.29</v>
      </c>
      <c r="L745" s="94"/>
      <c r="M745" s="95">
        <f>J745*K745</f>
        <v>0</v>
      </c>
    </row>
    <row r="746" spans="1:13" hidden="1" x14ac:dyDescent="0.25">
      <c r="A746" s="9" t="s">
        <v>187</v>
      </c>
      <c r="B746" s="10" t="s">
        <v>188</v>
      </c>
      <c r="C746" s="10" t="s">
        <v>29</v>
      </c>
      <c r="D746" s="10">
        <f>J745</f>
        <v>0</v>
      </c>
      <c r="E746" s="10">
        <v>600</v>
      </c>
      <c r="F746" s="10" t="s">
        <v>17</v>
      </c>
      <c r="G746" s="10" t="s">
        <v>22</v>
      </c>
      <c r="H746" s="10"/>
      <c r="I746" s="11">
        <v>43693</v>
      </c>
      <c r="J746" s="17">
        <f t="shared" si="127"/>
        <v>600</v>
      </c>
      <c r="K746" s="94">
        <f>((M745+L746)/J746)</f>
        <v>187</v>
      </c>
      <c r="L746" s="94">
        <f>E746*187</f>
        <v>112200</v>
      </c>
      <c r="M746" s="95">
        <f>J746*K746</f>
        <v>112200</v>
      </c>
    </row>
    <row r="747" spans="1:13" x14ac:dyDescent="0.25">
      <c r="A747" s="9" t="s">
        <v>187</v>
      </c>
      <c r="B747" s="10" t="s">
        <v>188</v>
      </c>
      <c r="C747" s="10" t="s">
        <v>29</v>
      </c>
      <c r="D747" s="10">
        <f>J746</f>
        <v>600</v>
      </c>
      <c r="E747" s="10">
        <v>-600</v>
      </c>
      <c r="F747" s="10" t="s">
        <v>35</v>
      </c>
      <c r="G747" s="10"/>
      <c r="H747" s="10"/>
      <c r="I747" s="11">
        <v>43693</v>
      </c>
      <c r="J747" s="17">
        <f t="shared" si="127"/>
        <v>0</v>
      </c>
      <c r="K747" s="94">
        <f t="shared" si="124"/>
        <v>187</v>
      </c>
      <c r="L747" s="94"/>
      <c r="M747" s="95">
        <f t="shared" si="125"/>
        <v>0</v>
      </c>
    </row>
    <row r="748" spans="1:13" hidden="1" x14ac:dyDescent="0.25">
      <c r="A748" s="9" t="s">
        <v>187</v>
      </c>
      <c r="B748" s="10" t="s">
        <v>188</v>
      </c>
      <c r="C748" s="10" t="s">
        <v>29</v>
      </c>
      <c r="D748" s="10">
        <f>J747</f>
        <v>0</v>
      </c>
      <c r="E748" s="10">
        <v>200</v>
      </c>
      <c r="F748" s="10" t="s">
        <v>15</v>
      </c>
      <c r="G748" s="10"/>
      <c r="H748" s="10"/>
      <c r="I748" s="11">
        <v>43699</v>
      </c>
      <c r="J748" s="17">
        <f t="shared" si="127"/>
        <v>200</v>
      </c>
      <c r="K748" s="94">
        <f t="shared" si="124"/>
        <v>243.95</v>
      </c>
      <c r="L748" s="94">
        <v>48790</v>
      </c>
      <c r="M748" s="95">
        <f t="shared" si="125"/>
        <v>48790</v>
      </c>
    </row>
    <row r="749" spans="1:13" hidden="1" x14ac:dyDescent="0.25">
      <c r="A749" s="9" t="s">
        <v>187</v>
      </c>
      <c r="B749" s="10" t="s">
        <v>188</v>
      </c>
      <c r="C749" s="10" t="s">
        <v>29</v>
      </c>
      <c r="D749" s="10">
        <f>J748</f>
        <v>200</v>
      </c>
      <c r="E749" s="10">
        <v>-200</v>
      </c>
      <c r="F749" s="10" t="s">
        <v>17</v>
      </c>
      <c r="G749" s="10"/>
      <c r="H749" s="10" t="s">
        <v>18</v>
      </c>
      <c r="I749" s="11">
        <v>43700</v>
      </c>
      <c r="J749" s="17">
        <f t="shared" si="127"/>
        <v>0</v>
      </c>
      <c r="K749" s="94">
        <f t="shared" si="124"/>
        <v>243.95</v>
      </c>
      <c r="L749" s="94"/>
      <c r="M749" s="95">
        <f>J749*K749</f>
        <v>0</v>
      </c>
    </row>
    <row r="750" spans="1:13" hidden="1" x14ac:dyDescent="0.25">
      <c r="A750" s="9" t="s">
        <v>187</v>
      </c>
      <c r="B750" s="10" t="s">
        <v>188</v>
      </c>
      <c r="C750" s="10" t="s">
        <v>29</v>
      </c>
      <c r="D750" s="10">
        <f t="shared" ref="D750:D765" si="128">J749</f>
        <v>0</v>
      </c>
      <c r="E750" s="10">
        <v>1000</v>
      </c>
      <c r="F750" s="10" t="s">
        <v>15</v>
      </c>
      <c r="G750" s="10"/>
      <c r="H750" s="10"/>
      <c r="I750" s="11">
        <v>43908</v>
      </c>
      <c r="J750" s="17">
        <f t="shared" si="127"/>
        <v>1000</v>
      </c>
      <c r="K750" s="94">
        <f t="shared" si="124"/>
        <v>247.52</v>
      </c>
      <c r="L750" s="94">
        <v>247520</v>
      </c>
      <c r="M750" s="95">
        <f t="shared" si="125"/>
        <v>247520</v>
      </c>
    </row>
    <row r="751" spans="1:13" hidden="1" x14ac:dyDescent="0.25">
      <c r="A751" s="9" t="s">
        <v>187</v>
      </c>
      <c r="B751" s="10" t="s">
        <v>188</v>
      </c>
      <c r="C751" s="10" t="s">
        <v>29</v>
      </c>
      <c r="D751" s="10">
        <f t="shared" si="128"/>
        <v>1000</v>
      </c>
      <c r="E751" s="10">
        <v>-1000</v>
      </c>
      <c r="F751" s="10" t="s">
        <v>17</v>
      </c>
      <c r="G751" s="10"/>
      <c r="H751" s="10" t="s">
        <v>18</v>
      </c>
      <c r="I751" s="11">
        <v>43909</v>
      </c>
      <c r="J751" s="17">
        <f t="shared" si="127"/>
        <v>0</v>
      </c>
      <c r="K751" s="94">
        <f t="shared" si="124"/>
        <v>247.52</v>
      </c>
      <c r="L751" s="94"/>
      <c r="M751" s="95">
        <f>J751*K751</f>
        <v>0</v>
      </c>
    </row>
    <row r="752" spans="1:13" hidden="1" x14ac:dyDescent="0.25">
      <c r="A752" s="9" t="s">
        <v>187</v>
      </c>
      <c r="B752" s="10" t="s">
        <v>188</v>
      </c>
      <c r="C752" s="10" t="s">
        <v>29</v>
      </c>
      <c r="D752" s="10">
        <f t="shared" si="128"/>
        <v>0</v>
      </c>
      <c r="E752" s="10">
        <v>600</v>
      </c>
      <c r="F752" s="10" t="s">
        <v>15</v>
      </c>
      <c r="G752" s="10"/>
      <c r="H752" s="10"/>
      <c r="I752" s="11">
        <v>43915</v>
      </c>
      <c r="J752" s="17">
        <f t="shared" si="127"/>
        <v>600</v>
      </c>
      <c r="K752" s="94">
        <f t="shared" si="124"/>
        <v>238</v>
      </c>
      <c r="L752" s="94">
        <v>142800</v>
      </c>
      <c r="M752" s="95">
        <f t="shared" si="125"/>
        <v>142800</v>
      </c>
    </row>
    <row r="753" spans="1:13" hidden="1" x14ac:dyDescent="0.25">
      <c r="A753" s="9" t="s">
        <v>187</v>
      </c>
      <c r="B753" s="10" t="s">
        <v>188</v>
      </c>
      <c r="C753" s="10" t="s">
        <v>29</v>
      </c>
      <c r="D753" s="10">
        <f t="shared" si="128"/>
        <v>600</v>
      </c>
      <c r="E753" s="10">
        <v>-600</v>
      </c>
      <c r="F753" s="10" t="s">
        <v>17</v>
      </c>
      <c r="G753" s="10"/>
      <c r="H753" s="10" t="s">
        <v>18</v>
      </c>
      <c r="I753" s="11">
        <v>43915</v>
      </c>
      <c r="J753" s="17">
        <f t="shared" si="127"/>
        <v>0</v>
      </c>
      <c r="K753" s="94">
        <f t="shared" si="124"/>
        <v>238</v>
      </c>
      <c r="L753" s="94"/>
      <c r="M753" s="95">
        <f>J753*K753</f>
        <v>0</v>
      </c>
    </row>
    <row r="754" spans="1:13" hidden="1" x14ac:dyDescent="0.25">
      <c r="A754" s="9" t="s">
        <v>187</v>
      </c>
      <c r="B754" s="10" t="s">
        <v>188</v>
      </c>
      <c r="C754" s="10" t="s">
        <v>29</v>
      </c>
      <c r="D754" s="10">
        <f t="shared" si="128"/>
        <v>0</v>
      </c>
      <c r="E754" s="10">
        <v>300</v>
      </c>
      <c r="F754" s="10" t="s">
        <v>15</v>
      </c>
      <c r="G754" s="10"/>
      <c r="H754" s="10"/>
      <c r="I754" s="11">
        <v>43944</v>
      </c>
      <c r="J754" s="17">
        <f t="shared" si="127"/>
        <v>300</v>
      </c>
      <c r="K754" s="94">
        <f t="shared" si="124"/>
        <v>243.95</v>
      </c>
      <c r="L754" s="94">
        <v>73185</v>
      </c>
      <c r="M754" s="95">
        <f t="shared" si="125"/>
        <v>73185</v>
      </c>
    </row>
    <row r="755" spans="1:13" hidden="1" x14ac:dyDescent="0.25">
      <c r="A755" s="9" t="s">
        <v>187</v>
      </c>
      <c r="B755" s="10" t="s">
        <v>188</v>
      </c>
      <c r="C755" s="10" t="s">
        <v>29</v>
      </c>
      <c r="D755" s="10">
        <f t="shared" si="128"/>
        <v>300</v>
      </c>
      <c r="E755" s="10">
        <v>-300</v>
      </c>
      <c r="F755" s="10" t="s">
        <v>16</v>
      </c>
      <c r="G755" s="10"/>
      <c r="H755" s="10"/>
      <c r="I755" s="11">
        <v>43944</v>
      </c>
      <c r="J755" s="17">
        <f t="shared" si="127"/>
        <v>0</v>
      </c>
      <c r="K755" s="94">
        <f t="shared" si="124"/>
        <v>243.95</v>
      </c>
      <c r="L755" s="94"/>
      <c r="M755" s="95">
        <f t="shared" si="125"/>
        <v>0</v>
      </c>
    </row>
    <row r="756" spans="1:13" hidden="1" x14ac:dyDescent="0.25">
      <c r="A756" s="9" t="s">
        <v>187</v>
      </c>
      <c r="B756" s="10" t="s">
        <v>188</v>
      </c>
      <c r="C756" s="10" t="s">
        <v>29</v>
      </c>
      <c r="D756" s="10">
        <f t="shared" si="128"/>
        <v>0</v>
      </c>
      <c r="E756" s="10">
        <v>300</v>
      </c>
      <c r="F756" s="10" t="s">
        <v>15</v>
      </c>
      <c r="G756" s="10"/>
      <c r="H756" s="10"/>
      <c r="I756" s="11">
        <v>43977</v>
      </c>
      <c r="J756" s="17">
        <f t="shared" si="127"/>
        <v>300</v>
      </c>
      <c r="K756" s="94">
        <f t="shared" si="124"/>
        <v>450</v>
      </c>
      <c r="L756" s="94">
        <v>135000</v>
      </c>
      <c r="M756" s="95">
        <f t="shared" si="125"/>
        <v>135000</v>
      </c>
    </row>
    <row r="757" spans="1:13" hidden="1" x14ac:dyDescent="0.25">
      <c r="A757" s="9" t="s">
        <v>187</v>
      </c>
      <c r="B757" s="10" t="s">
        <v>188</v>
      </c>
      <c r="C757" s="10" t="s">
        <v>29</v>
      </c>
      <c r="D757" s="10">
        <f t="shared" si="128"/>
        <v>300</v>
      </c>
      <c r="E757" s="10">
        <v>-300</v>
      </c>
      <c r="F757" s="10" t="s">
        <v>17</v>
      </c>
      <c r="G757" s="10"/>
      <c r="H757" s="10" t="s">
        <v>18</v>
      </c>
      <c r="I757" s="11">
        <v>43977</v>
      </c>
      <c r="J757" s="17">
        <f t="shared" si="127"/>
        <v>0</v>
      </c>
      <c r="K757" s="94">
        <f t="shared" si="124"/>
        <v>450</v>
      </c>
      <c r="L757" s="94"/>
      <c r="M757" s="95">
        <f>J757*K757</f>
        <v>0</v>
      </c>
    </row>
    <row r="758" spans="1:13" hidden="1" x14ac:dyDescent="0.25">
      <c r="A758" s="9" t="s">
        <v>187</v>
      </c>
      <c r="B758" s="10" t="s">
        <v>188</v>
      </c>
      <c r="C758" s="10" t="s">
        <v>29</v>
      </c>
      <c r="D758" s="10">
        <f t="shared" si="128"/>
        <v>0</v>
      </c>
      <c r="E758" s="10">
        <v>200</v>
      </c>
      <c r="F758" s="10" t="s">
        <v>15</v>
      </c>
      <c r="G758" s="10"/>
      <c r="H758" s="10"/>
      <c r="I758" s="11">
        <v>43990</v>
      </c>
      <c r="J758" s="17">
        <f t="shared" si="127"/>
        <v>200</v>
      </c>
      <c r="K758" s="94">
        <f t="shared" si="124"/>
        <v>318.08499999999998</v>
      </c>
      <c r="L758" s="94">
        <v>63617</v>
      </c>
      <c r="M758" s="95">
        <f t="shared" si="125"/>
        <v>63616.999999999993</v>
      </c>
    </row>
    <row r="759" spans="1:13" hidden="1" x14ac:dyDescent="0.25">
      <c r="A759" s="9" t="s">
        <v>187</v>
      </c>
      <c r="B759" s="10" t="s">
        <v>188</v>
      </c>
      <c r="C759" s="10" t="s">
        <v>29</v>
      </c>
      <c r="D759" s="10">
        <f t="shared" si="128"/>
        <v>200</v>
      </c>
      <c r="E759" s="10">
        <v>-200</v>
      </c>
      <c r="F759" s="10" t="s">
        <v>16</v>
      </c>
      <c r="G759" s="10"/>
      <c r="H759" s="10"/>
      <c r="I759" s="11">
        <v>43991</v>
      </c>
      <c r="J759" s="17">
        <f t="shared" si="127"/>
        <v>0</v>
      </c>
      <c r="K759" s="94">
        <f t="shared" si="124"/>
        <v>318.08499999999998</v>
      </c>
      <c r="L759" s="94"/>
      <c r="M759" s="95">
        <f t="shared" si="125"/>
        <v>0</v>
      </c>
    </row>
    <row r="760" spans="1:13" hidden="1" x14ac:dyDescent="0.25">
      <c r="A760" s="9" t="s">
        <v>187</v>
      </c>
      <c r="B760" s="10" t="s">
        <v>188</v>
      </c>
      <c r="C760" s="10" t="s">
        <v>29</v>
      </c>
      <c r="D760" s="10">
        <f t="shared" si="128"/>
        <v>0</v>
      </c>
      <c r="E760" s="10">
        <v>100</v>
      </c>
      <c r="F760" s="10" t="s">
        <v>15</v>
      </c>
      <c r="G760" s="10"/>
      <c r="H760" s="10"/>
      <c r="I760" s="11">
        <v>44006</v>
      </c>
      <c r="J760" s="17">
        <f t="shared" si="127"/>
        <v>100</v>
      </c>
      <c r="K760" s="94">
        <f t="shared" si="124"/>
        <v>318.08</v>
      </c>
      <c r="L760" s="94">
        <v>31808</v>
      </c>
      <c r="M760" s="95">
        <f t="shared" si="125"/>
        <v>31808</v>
      </c>
    </row>
    <row r="761" spans="1:13" hidden="1" x14ac:dyDescent="0.25">
      <c r="A761" s="9" t="s">
        <v>187</v>
      </c>
      <c r="B761" s="10" t="s">
        <v>188</v>
      </c>
      <c r="C761" s="10" t="s">
        <v>29</v>
      </c>
      <c r="D761" s="10">
        <f t="shared" si="128"/>
        <v>100</v>
      </c>
      <c r="E761" s="10">
        <v>-100</v>
      </c>
      <c r="F761" s="10" t="s">
        <v>16</v>
      </c>
      <c r="G761" s="10"/>
      <c r="H761" s="10"/>
      <c r="I761" s="11">
        <v>44006</v>
      </c>
      <c r="J761" s="17">
        <f t="shared" si="127"/>
        <v>0</v>
      </c>
      <c r="K761" s="94">
        <f t="shared" si="124"/>
        <v>318.08</v>
      </c>
      <c r="L761" s="94"/>
      <c r="M761" s="95">
        <f t="shared" si="125"/>
        <v>0</v>
      </c>
    </row>
    <row r="762" spans="1:13" hidden="1" x14ac:dyDescent="0.25">
      <c r="A762" s="9" t="s">
        <v>187</v>
      </c>
      <c r="B762" s="10" t="s">
        <v>188</v>
      </c>
      <c r="C762" s="10" t="s">
        <v>29</v>
      </c>
      <c r="D762" s="10">
        <f t="shared" si="128"/>
        <v>0</v>
      </c>
      <c r="E762" s="10">
        <v>100</v>
      </c>
      <c r="F762" s="10" t="s">
        <v>15</v>
      </c>
      <c r="G762" s="10"/>
      <c r="H762" s="10"/>
      <c r="I762" s="11">
        <v>44124</v>
      </c>
      <c r="J762" s="17">
        <f t="shared" si="127"/>
        <v>100</v>
      </c>
      <c r="K762" s="94">
        <f t="shared" si="124"/>
        <v>273.7</v>
      </c>
      <c r="L762" s="94">
        <v>27370</v>
      </c>
      <c r="M762" s="95">
        <f t="shared" si="125"/>
        <v>27370</v>
      </c>
    </row>
    <row r="763" spans="1:13" hidden="1" x14ac:dyDescent="0.25">
      <c r="A763" s="9" t="s">
        <v>187</v>
      </c>
      <c r="B763" s="10" t="s">
        <v>188</v>
      </c>
      <c r="C763" s="10" t="s">
        <v>29</v>
      </c>
      <c r="D763" s="10">
        <f t="shared" si="128"/>
        <v>100</v>
      </c>
      <c r="E763" s="10">
        <v>-100</v>
      </c>
      <c r="F763" s="10" t="s">
        <v>17</v>
      </c>
      <c r="G763" s="10"/>
      <c r="H763" s="10" t="s">
        <v>18</v>
      </c>
      <c r="I763" s="11">
        <v>44125</v>
      </c>
      <c r="J763" s="17">
        <f t="shared" si="127"/>
        <v>0</v>
      </c>
      <c r="K763" s="94">
        <f t="shared" si="124"/>
        <v>273.7</v>
      </c>
      <c r="L763" s="94"/>
      <c r="M763" s="95">
        <f>J763*K763</f>
        <v>0</v>
      </c>
    </row>
    <row r="764" spans="1:13" hidden="1" x14ac:dyDescent="0.25">
      <c r="A764" s="9" t="s">
        <v>187</v>
      </c>
      <c r="B764" s="10" t="s">
        <v>188</v>
      </c>
      <c r="C764" s="10" t="s">
        <v>29</v>
      </c>
      <c r="D764" s="10">
        <f t="shared" si="128"/>
        <v>0</v>
      </c>
      <c r="E764" s="10">
        <v>100</v>
      </c>
      <c r="F764" s="10" t="s">
        <v>15</v>
      </c>
      <c r="G764" s="10"/>
      <c r="H764" s="10"/>
      <c r="I764" s="11">
        <v>44135</v>
      </c>
      <c r="J764" s="17">
        <f t="shared" ref="J764:J799" si="129">D764+E764</f>
        <v>100</v>
      </c>
      <c r="K764" s="94">
        <f t="shared" si="124"/>
        <v>279.64999999999998</v>
      </c>
      <c r="L764" s="94">
        <v>27965</v>
      </c>
      <c r="M764" s="95">
        <f t="shared" si="125"/>
        <v>27964.999999999996</v>
      </c>
    </row>
    <row r="765" spans="1:13" hidden="1" x14ac:dyDescent="0.25">
      <c r="A765" s="44" t="s">
        <v>187</v>
      </c>
      <c r="B765" s="36" t="s">
        <v>188</v>
      </c>
      <c r="C765" s="36" t="s">
        <v>29</v>
      </c>
      <c r="D765" s="36">
        <f t="shared" si="128"/>
        <v>100</v>
      </c>
      <c r="E765" s="36">
        <v>-100</v>
      </c>
      <c r="F765" s="36" t="s">
        <v>17</v>
      </c>
      <c r="G765" s="36"/>
      <c r="H765" s="36" t="s">
        <v>18</v>
      </c>
      <c r="I765" s="37">
        <v>44146</v>
      </c>
      <c r="J765" s="41">
        <f t="shared" si="129"/>
        <v>0</v>
      </c>
      <c r="K765" s="102">
        <f t="shared" si="124"/>
        <v>279.64999999999998</v>
      </c>
      <c r="L765" s="102"/>
      <c r="M765" s="103">
        <f>J765*K765</f>
        <v>0</v>
      </c>
    </row>
    <row r="766" spans="1:13" hidden="1" x14ac:dyDescent="0.25">
      <c r="A766" s="27" t="s">
        <v>189</v>
      </c>
      <c r="B766" s="28" t="s">
        <v>190</v>
      </c>
      <c r="C766" s="28" t="s">
        <v>29</v>
      </c>
      <c r="D766" s="28">
        <f t="shared" ref="D766:D774" si="130">J765</f>
        <v>0</v>
      </c>
      <c r="E766" s="28">
        <v>3</v>
      </c>
      <c r="F766" s="28" t="s">
        <v>15</v>
      </c>
      <c r="G766" s="28"/>
      <c r="H766" s="28"/>
      <c r="I766" s="29">
        <v>43186</v>
      </c>
      <c r="J766" s="2">
        <f t="shared" ref="J766:J774" si="131">D766+E766</f>
        <v>3</v>
      </c>
      <c r="K766" s="92">
        <f t="shared" ref="K766:K774" si="132">IF(OR(F766="FPCO"),((M765+L766)/J766),K765)</f>
        <v>2280</v>
      </c>
      <c r="L766" s="92">
        <v>6840</v>
      </c>
      <c r="M766" s="101">
        <f t="shared" ref="M766:M774" si="133">J766*K766</f>
        <v>6840</v>
      </c>
    </row>
    <row r="767" spans="1:13" hidden="1" x14ac:dyDescent="0.25">
      <c r="A767" s="9" t="s">
        <v>189</v>
      </c>
      <c r="B767" s="10" t="s">
        <v>190</v>
      </c>
      <c r="C767" s="10" t="s">
        <v>29</v>
      </c>
      <c r="D767" s="10">
        <f t="shared" si="130"/>
        <v>3</v>
      </c>
      <c r="E767" s="10">
        <v>-3</v>
      </c>
      <c r="F767" s="10" t="s">
        <v>16</v>
      </c>
      <c r="G767" s="10"/>
      <c r="H767" s="10"/>
      <c r="I767" s="11">
        <v>43186</v>
      </c>
      <c r="J767" s="17">
        <f t="shared" si="131"/>
        <v>0</v>
      </c>
      <c r="K767" s="94">
        <f t="shared" si="132"/>
        <v>2280</v>
      </c>
      <c r="L767" s="94"/>
      <c r="M767" s="95">
        <f t="shared" si="133"/>
        <v>0</v>
      </c>
    </row>
    <row r="768" spans="1:13" hidden="1" x14ac:dyDescent="0.25">
      <c r="A768" s="9" t="s">
        <v>189</v>
      </c>
      <c r="B768" s="10" t="s">
        <v>190</v>
      </c>
      <c r="C768" s="10" t="s">
        <v>29</v>
      </c>
      <c r="D768" s="10">
        <f t="shared" si="130"/>
        <v>0</v>
      </c>
      <c r="E768" s="10">
        <v>15</v>
      </c>
      <c r="F768" s="10" t="s">
        <v>15</v>
      </c>
      <c r="G768" s="10"/>
      <c r="H768" s="10"/>
      <c r="I768" s="11">
        <v>43298</v>
      </c>
      <c r="J768" s="17">
        <f t="shared" si="131"/>
        <v>15</v>
      </c>
      <c r="K768" s="94">
        <f t="shared" si="132"/>
        <v>1771.0666666666666</v>
      </c>
      <c r="L768" s="94">
        <v>26566</v>
      </c>
      <c r="M768" s="95">
        <f t="shared" si="133"/>
        <v>26566</v>
      </c>
    </row>
    <row r="769" spans="1:13" hidden="1" x14ac:dyDescent="0.25">
      <c r="A769" s="9" t="s">
        <v>189</v>
      </c>
      <c r="B769" s="10" t="s">
        <v>190</v>
      </c>
      <c r="C769" s="10" t="s">
        <v>29</v>
      </c>
      <c r="D769" s="10">
        <f t="shared" si="130"/>
        <v>15</v>
      </c>
      <c r="E769" s="10">
        <v>-4</v>
      </c>
      <c r="F769" s="10" t="s">
        <v>16</v>
      </c>
      <c r="G769" s="10"/>
      <c r="H769" s="10"/>
      <c r="I769" s="11">
        <v>43305</v>
      </c>
      <c r="J769" s="17">
        <f t="shared" si="131"/>
        <v>11</v>
      </c>
      <c r="K769" s="94">
        <f t="shared" si="132"/>
        <v>1771.0666666666666</v>
      </c>
      <c r="L769" s="94"/>
      <c r="M769" s="95">
        <f t="shared" si="133"/>
        <v>19481.733333333334</v>
      </c>
    </row>
    <row r="770" spans="1:13" hidden="1" x14ac:dyDescent="0.25">
      <c r="A770" s="9" t="s">
        <v>189</v>
      </c>
      <c r="B770" s="10" t="s">
        <v>190</v>
      </c>
      <c r="C770" s="10" t="s">
        <v>29</v>
      </c>
      <c r="D770" s="10">
        <f t="shared" si="130"/>
        <v>11</v>
      </c>
      <c r="E770" s="10">
        <v>-2</v>
      </c>
      <c r="F770" s="10" t="s">
        <v>16</v>
      </c>
      <c r="G770" s="10"/>
      <c r="H770" s="10"/>
      <c r="I770" s="11">
        <v>43315</v>
      </c>
      <c r="J770" s="17">
        <f t="shared" si="131"/>
        <v>9</v>
      </c>
      <c r="K770" s="94">
        <f t="shared" si="132"/>
        <v>1771.0666666666666</v>
      </c>
      <c r="L770" s="94"/>
      <c r="M770" s="95">
        <f t="shared" si="133"/>
        <v>15939.599999999999</v>
      </c>
    </row>
    <row r="771" spans="1:13" hidden="1" x14ac:dyDescent="0.25">
      <c r="A771" s="9" t="s">
        <v>189</v>
      </c>
      <c r="B771" s="10" t="s">
        <v>190</v>
      </c>
      <c r="C771" s="10" t="s">
        <v>29</v>
      </c>
      <c r="D771" s="10">
        <f t="shared" si="130"/>
        <v>9</v>
      </c>
      <c r="E771" s="10">
        <v>-2</v>
      </c>
      <c r="F771" s="10" t="s">
        <v>16</v>
      </c>
      <c r="G771" s="10"/>
      <c r="H771" s="10"/>
      <c r="I771" s="11">
        <v>43376</v>
      </c>
      <c r="J771" s="17">
        <f t="shared" si="131"/>
        <v>7</v>
      </c>
      <c r="K771" s="94">
        <f t="shared" si="132"/>
        <v>1771.0666666666666</v>
      </c>
      <c r="L771" s="94"/>
      <c r="M771" s="95">
        <f t="shared" si="133"/>
        <v>12397.466666666667</v>
      </c>
    </row>
    <row r="772" spans="1:13" hidden="1" x14ac:dyDescent="0.25">
      <c r="A772" s="9" t="s">
        <v>189</v>
      </c>
      <c r="B772" s="10" t="s">
        <v>190</v>
      </c>
      <c r="C772" s="10" t="s">
        <v>29</v>
      </c>
      <c r="D772" s="10">
        <f t="shared" si="130"/>
        <v>7</v>
      </c>
      <c r="E772" s="10">
        <v>-7</v>
      </c>
      <c r="F772" s="10" t="s">
        <v>16</v>
      </c>
      <c r="G772" s="10"/>
      <c r="H772" s="10"/>
      <c r="I772" s="11">
        <v>43636</v>
      </c>
      <c r="J772" s="17">
        <f t="shared" si="131"/>
        <v>0</v>
      </c>
      <c r="K772" s="94">
        <f t="shared" si="132"/>
        <v>1771.0666666666666</v>
      </c>
      <c r="L772" s="94"/>
      <c r="M772" s="95">
        <f t="shared" si="133"/>
        <v>0</v>
      </c>
    </row>
    <row r="773" spans="1:13" hidden="1" x14ac:dyDescent="0.25">
      <c r="A773" s="9" t="s">
        <v>189</v>
      </c>
      <c r="B773" s="10" t="s">
        <v>190</v>
      </c>
      <c r="C773" s="10" t="s">
        <v>29</v>
      </c>
      <c r="D773" s="10">
        <f t="shared" si="130"/>
        <v>0</v>
      </c>
      <c r="E773" s="10">
        <v>10</v>
      </c>
      <c r="F773" s="10" t="s">
        <v>15</v>
      </c>
      <c r="G773" s="10"/>
      <c r="H773" s="10"/>
      <c r="I773" s="11">
        <v>44127</v>
      </c>
      <c r="J773" s="17">
        <f t="shared" si="131"/>
        <v>10</v>
      </c>
      <c r="K773" s="94">
        <f t="shared" si="132"/>
        <v>2937</v>
      </c>
      <c r="L773" s="94">
        <v>29370</v>
      </c>
      <c r="M773" s="95">
        <f t="shared" si="133"/>
        <v>29370</v>
      </c>
    </row>
    <row r="774" spans="1:13" hidden="1" x14ac:dyDescent="0.25">
      <c r="A774" s="44" t="s">
        <v>189</v>
      </c>
      <c r="B774" s="36" t="s">
        <v>190</v>
      </c>
      <c r="C774" s="36" t="s">
        <v>29</v>
      </c>
      <c r="D774" s="36">
        <f t="shared" si="130"/>
        <v>10</v>
      </c>
      <c r="E774" s="36">
        <v>-2</v>
      </c>
      <c r="F774" s="36" t="s">
        <v>16</v>
      </c>
      <c r="G774" s="36"/>
      <c r="H774" s="36"/>
      <c r="I774" s="37">
        <v>44160</v>
      </c>
      <c r="J774" s="41">
        <f t="shared" si="131"/>
        <v>8</v>
      </c>
      <c r="K774" s="102">
        <f t="shared" si="132"/>
        <v>2937</v>
      </c>
      <c r="L774" s="102"/>
      <c r="M774" s="103">
        <f t="shared" si="133"/>
        <v>23496</v>
      </c>
    </row>
    <row r="775" spans="1:13" hidden="1" x14ac:dyDescent="0.25">
      <c r="A775" s="27" t="s">
        <v>191</v>
      </c>
      <c r="B775" s="28" t="s">
        <v>192</v>
      </c>
      <c r="C775" s="28" t="s">
        <v>29</v>
      </c>
      <c r="D775" s="28"/>
      <c r="E775" s="28">
        <v>15</v>
      </c>
      <c r="F775" s="28" t="s">
        <v>15</v>
      </c>
      <c r="G775" s="28"/>
      <c r="H775" s="28"/>
      <c r="I775" s="29">
        <v>43298</v>
      </c>
      <c r="J775" s="2">
        <f t="shared" si="129"/>
        <v>15</v>
      </c>
      <c r="K775" s="92">
        <f t="shared" ref="K775:K782" si="134">IF(OR(F775="FPCO"),((M774+L775)/J775),K774)</f>
        <v>3337.4666666666667</v>
      </c>
      <c r="L775" s="92">
        <v>26566</v>
      </c>
      <c r="M775" s="101">
        <f t="shared" ref="M775:M782" si="135">J775*K775</f>
        <v>50062</v>
      </c>
    </row>
    <row r="776" spans="1:13" hidden="1" x14ac:dyDescent="0.25">
      <c r="A776" s="9" t="s">
        <v>191</v>
      </c>
      <c r="B776" s="10" t="s">
        <v>192</v>
      </c>
      <c r="C776" s="10" t="s">
        <v>29</v>
      </c>
      <c r="D776" s="10">
        <f t="shared" ref="D776:D791" si="136">J775</f>
        <v>15</v>
      </c>
      <c r="E776" s="10">
        <v>-4</v>
      </c>
      <c r="F776" s="10" t="s">
        <v>16</v>
      </c>
      <c r="G776" s="10"/>
      <c r="H776" s="10"/>
      <c r="I776" s="11">
        <v>43305</v>
      </c>
      <c r="J776" s="17">
        <f t="shared" si="129"/>
        <v>11</v>
      </c>
      <c r="K776" s="94">
        <f t="shared" si="134"/>
        <v>3337.4666666666667</v>
      </c>
      <c r="L776" s="94"/>
      <c r="M776" s="95">
        <f t="shared" si="135"/>
        <v>36712.133333333331</v>
      </c>
    </row>
    <row r="777" spans="1:13" hidden="1" x14ac:dyDescent="0.25">
      <c r="A777" s="9" t="s">
        <v>191</v>
      </c>
      <c r="B777" s="10" t="s">
        <v>192</v>
      </c>
      <c r="C777" s="10" t="s">
        <v>29</v>
      </c>
      <c r="D777" s="10">
        <f t="shared" si="136"/>
        <v>11</v>
      </c>
      <c r="E777" s="10">
        <v>-2</v>
      </c>
      <c r="F777" s="10" t="s">
        <v>16</v>
      </c>
      <c r="G777" s="10"/>
      <c r="H777" s="10"/>
      <c r="I777" s="11">
        <v>43376</v>
      </c>
      <c r="J777" s="17">
        <f t="shared" si="129"/>
        <v>9</v>
      </c>
      <c r="K777" s="94">
        <f t="shared" si="134"/>
        <v>3337.4666666666667</v>
      </c>
      <c r="L777" s="94"/>
      <c r="M777" s="95">
        <f t="shared" si="135"/>
        <v>30037.200000000001</v>
      </c>
    </row>
    <row r="778" spans="1:13" hidden="1" x14ac:dyDescent="0.25">
      <c r="A778" s="9" t="s">
        <v>191</v>
      </c>
      <c r="B778" s="10" t="s">
        <v>192</v>
      </c>
      <c r="C778" s="10" t="s">
        <v>29</v>
      </c>
      <c r="D778" s="10">
        <f t="shared" si="136"/>
        <v>9</v>
      </c>
      <c r="E778" s="10">
        <v>-2</v>
      </c>
      <c r="F778" s="10" t="s">
        <v>16</v>
      </c>
      <c r="G778" s="10"/>
      <c r="H778" s="10"/>
      <c r="I778" s="11">
        <v>43427</v>
      </c>
      <c r="J778" s="17">
        <f t="shared" si="129"/>
        <v>7</v>
      </c>
      <c r="K778" s="94">
        <f t="shared" si="134"/>
        <v>3337.4666666666667</v>
      </c>
      <c r="L778" s="94"/>
      <c r="M778" s="95">
        <f t="shared" si="135"/>
        <v>23362.266666666666</v>
      </c>
    </row>
    <row r="779" spans="1:13" hidden="1" x14ac:dyDescent="0.25">
      <c r="A779" s="9" t="s">
        <v>191</v>
      </c>
      <c r="B779" s="10" t="s">
        <v>192</v>
      </c>
      <c r="C779" s="10" t="s">
        <v>29</v>
      </c>
      <c r="D779" s="10">
        <f t="shared" si="136"/>
        <v>7</v>
      </c>
      <c r="E779" s="10">
        <v>-1</v>
      </c>
      <c r="F779" s="10" t="s">
        <v>16</v>
      </c>
      <c r="G779" s="10"/>
      <c r="H779" s="10"/>
      <c r="I779" s="11">
        <v>43531</v>
      </c>
      <c r="J779" s="17">
        <f t="shared" si="129"/>
        <v>6</v>
      </c>
      <c r="K779" s="94">
        <f t="shared" si="134"/>
        <v>3337.4666666666667</v>
      </c>
      <c r="L779" s="94"/>
      <c r="M779" s="95">
        <f t="shared" si="135"/>
        <v>20024.8</v>
      </c>
    </row>
    <row r="780" spans="1:13" hidden="1" x14ac:dyDescent="0.25">
      <c r="A780" s="9" t="s">
        <v>191</v>
      </c>
      <c r="B780" s="10" t="s">
        <v>192</v>
      </c>
      <c r="C780" s="10" t="s">
        <v>29</v>
      </c>
      <c r="D780" s="10">
        <f t="shared" si="136"/>
        <v>6</v>
      </c>
      <c r="E780" s="10">
        <v>8</v>
      </c>
      <c r="F780" s="10" t="s">
        <v>15</v>
      </c>
      <c r="G780" s="10"/>
      <c r="H780" s="10"/>
      <c r="I780" s="11">
        <v>43552</v>
      </c>
      <c r="J780" s="17">
        <f t="shared" si="129"/>
        <v>14</v>
      </c>
      <c r="K780" s="94">
        <f t="shared" si="134"/>
        <v>2689.2000000000003</v>
      </c>
      <c r="L780" s="94">
        <v>17624</v>
      </c>
      <c r="M780" s="95">
        <f t="shared" si="135"/>
        <v>37648.800000000003</v>
      </c>
    </row>
    <row r="781" spans="1:13" hidden="1" x14ac:dyDescent="0.25">
      <c r="A781" s="9" t="s">
        <v>191</v>
      </c>
      <c r="B781" s="10" t="s">
        <v>192</v>
      </c>
      <c r="C781" s="10" t="s">
        <v>29</v>
      </c>
      <c r="D781" s="10">
        <f t="shared" si="136"/>
        <v>14</v>
      </c>
      <c r="E781" s="10">
        <v>-8</v>
      </c>
      <c r="F781" s="10" t="s">
        <v>16</v>
      </c>
      <c r="G781" s="10"/>
      <c r="H781" s="10"/>
      <c r="I781" s="11">
        <v>43552</v>
      </c>
      <c r="J781" s="17">
        <f t="shared" si="129"/>
        <v>6</v>
      </c>
      <c r="K781" s="94">
        <f t="shared" si="134"/>
        <v>2689.2000000000003</v>
      </c>
      <c r="L781" s="94"/>
      <c r="M781" s="95">
        <f t="shared" si="135"/>
        <v>16135.2</v>
      </c>
    </row>
    <row r="782" spans="1:13" ht="15.75" hidden="1" thickBot="1" x14ac:dyDescent="0.3">
      <c r="A782" s="44" t="s">
        <v>191</v>
      </c>
      <c r="B782" s="36" t="s">
        <v>192</v>
      </c>
      <c r="C782" s="36" t="s">
        <v>29</v>
      </c>
      <c r="D782" s="36">
        <f t="shared" si="136"/>
        <v>6</v>
      </c>
      <c r="E782" s="36">
        <v>-6</v>
      </c>
      <c r="F782" s="36" t="s">
        <v>16</v>
      </c>
      <c r="G782" s="36"/>
      <c r="H782" s="36"/>
      <c r="I782" s="37">
        <v>43636</v>
      </c>
      <c r="J782" s="41">
        <f t="shared" si="129"/>
        <v>0</v>
      </c>
      <c r="K782" s="104">
        <f t="shared" si="134"/>
        <v>2689.2000000000003</v>
      </c>
      <c r="L782" s="104"/>
      <c r="M782" s="105">
        <f t="shared" si="135"/>
        <v>0</v>
      </c>
    </row>
    <row r="783" spans="1:13" hidden="1" x14ac:dyDescent="0.25">
      <c r="A783" s="27" t="s">
        <v>193</v>
      </c>
      <c r="B783" s="28" t="s">
        <v>194</v>
      </c>
      <c r="C783" s="28" t="s">
        <v>29</v>
      </c>
      <c r="D783" s="28">
        <f t="shared" si="136"/>
        <v>0</v>
      </c>
      <c r="E783" s="28">
        <v>10</v>
      </c>
      <c r="F783" s="28" t="s">
        <v>15</v>
      </c>
      <c r="G783" s="28"/>
      <c r="H783" s="28"/>
      <c r="I783" s="29">
        <v>43697</v>
      </c>
      <c r="J783" s="2">
        <f t="shared" si="129"/>
        <v>10</v>
      </c>
      <c r="K783" s="118">
        <f t="shared" ref="K783:K794" si="137">IF(OR(F783="FPCO"),((M782+L783)/J783),K782)</f>
        <v>41650</v>
      </c>
      <c r="L783" s="118">
        <v>416500</v>
      </c>
      <c r="M783" s="93">
        <f t="shared" ref="M783:M794" si="138">J783*K783</f>
        <v>416500</v>
      </c>
    </row>
    <row r="784" spans="1:13" hidden="1" x14ac:dyDescent="0.25">
      <c r="A784" s="9" t="s">
        <v>193</v>
      </c>
      <c r="B784" s="10" t="s">
        <v>194</v>
      </c>
      <c r="C784" s="10" t="s">
        <v>29</v>
      </c>
      <c r="D784" s="10">
        <f t="shared" si="136"/>
        <v>10</v>
      </c>
      <c r="E784" s="10">
        <v>-10</v>
      </c>
      <c r="F784" s="10" t="s">
        <v>17</v>
      </c>
      <c r="G784" s="10"/>
      <c r="H784" s="10" t="s">
        <v>18</v>
      </c>
      <c r="I784" s="11">
        <v>43697</v>
      </c>
      <c r="J784" s="17">
        <f t="shared" si="129"/>
        <v>0</v>
      </c>
      <c r="K784" s="94">
        <f t="shared" si="137"/>
        <v>41650</v>
      </c>
      <c r="L784" s="94"/>
      <c r="M784" s="95">
        <f>J784*K784</f>
        <v>0</v>
      </c>
    </row>
    <row r="785" spans="1:13" hidden="1" x14ac:dyDescent="0.25">
      <c r="A785" s="9" t="s">
        <v>193</v>
      </c>
      <c r="B785" s="10" t="s">
        <v>194</v>
      </c>
      <c r="C785" s="10" t="s">
        <v>29</v>
      </c>
      <c r="D785" s="10">
        <f t="shared" si="136"/>
        <v>0</v>
      </c>
      <c r="E785" s="10">
        <v>2</v>
      </c>
      <c r="F785" s="10" t="s">
        <v>15</v>
      </c>
      <c r="G785" s="10"/>
      <c r="H785" s="10"/>
      <c r="I785" s="11">
        <v>43857</v>
      </c>
      <c r="J785" s="17">
        <f t="shared" si="129"/>
        <v>2</v>
      </c>
      <c r="K785" s="94">
        <f t="shared" si="137"/>
        <v>43960</v>
      </c>
      <c r="L785" s="94">
        <v>87920</v>
      </c>
      <c r="M785" s="95">
        <f t="shared" si="138"/>
        <v>87920</v>
      </c>
    </row>
    <row r="786" spans="1:13" hidden="1" x14ac:dyDescent="0.25">
      <c r="A786" s="9" t="s">
        <v>193</v>
      </c>
      <c r="B786" s="10" t="s">
        <v>194</v>
      </c>
      <c r="C786" s="10" t="s">
        <v>29</v>
      </c>
      <c r="D786" s="10">
        <f t="shared" si="136"/>
        <v>2</v>
      </c>
      <c r="E786" s="10">
        <v>-2</v>
      </c>
      <c r="F786" s="10" t="s">
        <v>17</v>
      </c>
      <c r="G786" s="10"/>
      <c r="H786" s="10" t="s">
        <v>18</v>
      </c>
      <c r="I786" s="11">
        <v>43858</v>
      </c>
      <c r="J786" s="17">
        <f t="shared" si="129"/>
        <v>0</v>
      </c>
      <c r="K786" s="94">
        <f t="shared" si="137"/>
        <v>43960</v>
      </c>
      <c r="L786" s="94"/>
      <c r="M786" s="95">
        <f>J786*K786</f>
        <v>0</v>
      </c>
    </row>
    <row r="787" spans="1:13" hidden="1" x14ac:dyDescent="0.25">
      <c r="A787" s="9" t="s">
        <v>193</v>
      </c>
      <c r="B787" s="10" t="s">
        <v>194</v>
      </c>
      <c r="C787" s="10" t="s">
        <v>29</v>
      </c>
      <c r="D787" s="10">
        <f t="shared" si="136"/>
        <v>0</v>
      </c>
      <c r="E787" s="10">
        <v>4</v>
      </c>
      <c r="F787" s="10" t="s">
        <v>15</v>
      </c>
      <c r="G787" s="10"/>
      <c r="H787" s="10"/>
      <c r="I787" s="11">
        <v>43873</v>
      </c>
      <c r="J787" s="17">
        <f t="shared" si="129"/>
        <v>4</v>
      </c>
      <c r="K787" s="94">
        <f t="shared" si="137"/>
        <v>43960</v>
      </c>
      <c r="L787" s="94">
        <v>175840</v>
      </c>
      <c r="M787" s="95">
        <f t="shared" si="138"/>
        <v>175840</v>
      </c>
    </row>
    <row r="788" spans="1:13" hidden="1" x14ac:dyDescent="0.25">
      <c r="A788" s="9" t="s">
        <v>193</v>
      </c>
      <c r="B788" s="10" t="s">
        <v>194</v>
      </c>
      <c r="C788" s="10" t="s">
        <v>29</v>
      </c>
      <c r="D788" s="10">
        <f t="shared" si="136"/>
        <v>4</v>
      </c>
      <c r="E788" s="10">
        <v>-4</v>
      </c>
      <c r="F788" s="10" t="s">
        <v>17</v>
      </c>
      <c r="G788" s="10"/>
      <c r="H788" s="10" t="s">
        <v>18</v>
      </c>
      <c r="I788" s="11">
        <v>43874</v>
      </c>
      <c r="J788" s="17">
        <f t="shared" si="129"/>
        <v>0</v>
      </c>
      <c r="K788" s="94">
        <f t="shared" si="137"/>
        <v>43960</v>
      </c>
      <c r="L788" s="94"/>
      <c r="M788" s="95">
        <f>J788*K788</f>
        <v>0</v>
      </c>
    </row>
    <row r="789" spans="1:13" hidden="1" x14ac:dyDescent="0.25">
      <c r="A789" s="9" t="s">
        <v>193</v>
      </c>
      <c r="B789" s="10" t="s">
        <v>194</v>
      </c>
      <c r="C789" s="10" t="s">
        <v>29</v>
      </c>
      <c r="D789" s="10">
        <f t="shared" si="136"/>
        <v>0</v>
      </c>
      <c r="E789" s="10">
        <v>5</v>
      </c>
      <c r="F789" s="10" t="s">
        <v>15</v>
      </c>
      <c r="G789" s="10"/>
      <c r="H789" s="10"/>
      <c r="I789" s="11">
        <v>43908</v>
      </c>
      <c r="J789" s="17">
        <f t="shared" si="129"/>
        <v>5</v>
      </c>
      <c r="K789" s="94">
        <f t="shared" si="137"/>
        <v>35000</v>
      </c>
      <c r="L789" s="94">
        <v>175000</v>
      </c>
      <c r="M789" s="95">
        <f t="shared" si="138"/>
        <v>175000</v>
      </c>
    </row>
    <row r="790" spans="1:13" hidden="1" x14ac:dyDescent="0.25">
      <c r="A790" s="9" t="s">
        <v>193</v>
      </c>
      <c r="B790" s="10" t="s">
        <v>194</v>
      </c>
      <c r="C790" s="10" t="s">
        <v>29</v>
      </c>
      <c r="D790" s="10">
        <f t="shared" si="136"/>
        <v>5</v>
      </c>
      <c r="E790" s="10">
        <v>-5</v>
      </c>
      <c r="F790" s="10" t="s">
        <v>17</v>
      </c>
      <c r="G790" s="10"/>
      <c r="H790" s="10" t="s">
        <v>18</v>
      </c>
      <c r="I790" s="11">
        <v>43909</v>
      </c>
      <c r="J790" s="17">
        <f t="shared" si="129"/>
        <v>0</v>
      </c>
      <c r="K790" s="94">
        <f t="shared" si="137"/>
        <v>35000</v>
      </c>
      <c r="L790" s="94"/>
      <c r="M790" s="95">
        <f>J790*K790</f>
        <v>0</v>
      </c>
    </row>
    <row r="791" spans="1:13" hidden="1" x14ac:dyDescent="0.25">
      <c r="A791" s="9" t="s">
        <v>193</v>
      </c>
      <c r="B791" s="10" t="s">
        <v>194</v>
      </c>
      <c r="C791" s="10" t="s">
        <v>29</v>
      </c>
      <c r="D791" s="10">
        <f t="shared" si="136"/>
        <v>0</v>
      </c>
      <c r="E791" s="10">
        <v>4</v>
      </c>
      <c r="F791" s="10" t="s">
        <v>15</v>
      </c>
      <c r="G791" s="10"/>
      <c r="H791" s="10"/>
      <c r="I791" s="11">
        <v>43993</v>
      </c>
      <c r="J791" s="17">
        <f t="shared" si="129"/>
        <v>4</v>
      </c>
      <c r="K791" s="94">
        <f t="shared" si="137"/>
        <v>53550</v>
      </c>
      <c r="L791" s="94">
        <v>214200</v>
      </c>
      <c r="M791" s="95">
        <f t="shared" si="138"/>
        <v>214200</v>
      </c>
    </row>
    <row r="792" spans="1:13" hidden="1" x14ac:dyDescent="0.25">
      <c r="A792" s="9" t="s">
        <v>193</v>
      </c>
      <c r="B792" s="10" t="s">
        <v>194</v>
      </c>
      <c r="C792" s="10" t="s">
        <v>29</v>
      </c>
      <c r="D792" s="10">
        <f t="shared" ref="D792:D800" si="139">J791</f>
        <v>4</v>
      </c>
      <c r="E792" s="10">
        <v>-4</v>
      </c>
      <c r="F792" s="10" t="s">
        <v>16</v>
      </c>
      <c r="G792" s="10"/>
      <c r="H792" s="10"/>
      <c r="I792" s="11">
        <v>44001</v>
      </c>
      <c r="J792" s="17">
        <f t="shared" si="129"/>
        <v>0</v>
      </c>
      <c r="K792" s="94">
        <f t="shared" si="137"/>
        <v>53550</v>
      </c>
      <c r="L792" s="94"/>
      <c r="M792" s="95">
        <f t="shared" si="138"/>
        <v>0</v>
      </c>
    </row>
    <row r="793" spans="1:13" hidden="1" x14ac:dyDescent="0.25">
      <c r="A793" s="9" t="s">
        <v>193</v>
      </c>
      <c r="B793" s="10" t="s">
        <v>194</v>
      </c>
      <c r="C793" s="10" t="s">
        <v>29</v>
      </c>
      <c r="D793" s="10">
        <f t="shared" si="139"/>
        <v>0</v>
      </c>
      <c r="E793" s="10">
        <v>1</v>
      </c>
      <c r="F793" s="10" t="s">
        <v>15</v>
      </c>
      <c r="G793" s="10"/>
      <c r="H793" s="10"/>
      <c r="I793" s="11">
        <v>44026</v>
      </c>
      <c r="J793" s="17">
        <f t="shared" si="129"/>
        <v>1</v>
      </c>
      <c r="K793" s="94">
        <f t="shared" si="137"/>
        <v>30450</v>
      </c>
      <c r="L793" s="94">
        <v>30450</v>
      </c>
      <c r="M793" s="95">
        <f t="shared" si="138"/>
        <v>30450</v>
      </c>
    </row>
    <row r="794" spans="1:13" hidden="1" x14ac:dyDescent="0.25">
      <c r="A794" s="44" t="s">
        <v>193</v>
      </c>
      <c r="B794" s="36" t="s">
        <v>194</v>
      </c>
      <c r="C794" s="36" t="s">
        <v>29</v>
      </c>
      <c r="D794" s="36">
        <f t="shared" si="139"/>
        <v>1</v>
      </c>
      <c r="E794" s="36">
        <v>-1</v>
      </c>
      <c r="F794" s="36" t="s">
        <v>16</v>
      </c>
      <c r="G794" s="36"/>
      <c r="H794" s="36"/>
      <c r="I794" s="37">
        <v>44026</v>
      </c>
      <c r="J794" s="41">
        <f t="shared" si="129"/>
        <v>0</v>
      </c>
      <c r="K794" s="94">
        <f t="shared" si="137"/>
        <v>30450</v>
      </c>
      <c r="L794" s="94"/>
      <c r="M794" s="95">
        <f t="shared" si="138"/>
        <v>0</v>
      </c>
    </row>
    <row r="795" spans="1:13" hidden="1" x14ac:dyDescent="0.25">
      <c r="A795" s="27" t="s">
        <v>195</v>
      </c>
      <c r="B795" s="28" t="s">
        <v>196</v>
      </c>
      <c r="C795" s="28" t="s">
        <v>29</v>
      </c>
      <c r="D795" s="28">
        <f t="shared" si="139"/>
        <v>0</v>
      </c>
      <c r="E795" s="28">
        <v>7</v>
      </c>
      <c r="F795" s="28" t="s">
        <v>15</v>
      </c>
      <c r="G795" s="28"/>
      <c r="H795" s="28"/>
      <c r="I795" s="29">
        <v>43697</v>
      </c>
      <c r="J795" s="2">
        <f t="shared" si="129"/>
        <v>7</v>
      </c>
      <c r="K795" s="92">
        <f t="shared" ref="K795:K799" si="140">IF(OR(F795="FPCO"),((M794+L795)/J795),K794)</f>
        <v>42300</v>
      </c>
      <c r="L795" s="92">
        <v>296100</v>
      </c>
      <c r="M795" s="101">
        <f t="shared" ref="M795:M798" si="141">J795*K795</f>
        <v>296100</v>
      </c>
    </row>
    <row r="796" spans="1:13" hidden="1" x14ac:dyDescent="0.25">
      <c r="A796" s="9" t="s">
        <v>195</v>
      </c>
      <c r="B796" s="10" t="s">
        <v>196</v>
      </c>
      <c r="C796" s="10" t="s">
        <v>29</v>
      </c>
      <c r="D796" s="10">
        <f t="shared" si="139"/>
        <v>7</v>
      </c>
      <c r="E796" s="10">
        <v>-1</v>
      </c>
      <c r="F796" s="10" t="s">
        <v>16</v>
      </c>
      <c r="G796" s="10"/>
      <c r="H796" s="10"/>
      <c r="I796" s="11">
        <v>43718</v>
      </c>
      <c r="J796" s="17">
        <f t="shared" si="129"/>
        <v>6</v>
      </c>
      <c r="K796" s="94">
        <f t="shared" si="140"/>
        <v>42300</v>
      </c>
      <c r="L796" s="94"/>
      <c r="M796" s="95">
        <f t="shared" si="141"/>
        <v>253800</v>
      </c>
    </row>
    <row r="797" spans="1:13" hidden="1" x14ac:dyDescent="0.25">
      <c r="A797" s="9" t="s">
        <v>195</v>
      </c>
      <c r="B797" s="10" t="s">
        <v>196</v>
      </c>
      <c r="C797" s="10" t="s">
        <v>29</v>
      </c>
      <c r="D797" s="10">
        <f t="shared" si="139"/>
        <v>6</v>
      </c>
      <c r="E797" s="10">
        <v>-3</v>
      </c>
      <c r="F797" s="10" t="s">
        <v>16</v>
      </c>
      <c r="G797" s="10"/>
      <c r="H797" s="10"/>
      <c r="I797" s="11">
        <v>43727</v>
      </c>
      <c r="J797" s="17">
        <f t="shared" si="129"/>
        <v>3</v>
      </c>
      <c r="K797" s="94">
        <f t="shared" si="140"/>
        <v>42300</v>
      </c>
      <c r="L797" s="94"/>
      <c r="M797" s="95">
        <f t="shared" si="141"/>
        <v>126900</v>
      </c>
    </row>
    <row r="798" spans="1:13" hidden="1" x14ac:dyDescent="0.25">
      <c r="A798" s="9" t="s">
        <v>195</v>
      </c>
      <c r="B798" s="10" t="s">
        <v>196</v>
      </c>
      <c r="C798" s="10" t="s">
        <v>29</v>
      </c>
      <c r="D798" s="10">
        <f t="shared" si="139"/>
        <v>3</v>
      </c>
      <c r="E798" s="10">
        <v>-1</v>
      </c>
      <c r="F798" s="10" t="s">
        <v>16</v>
      </c>
      <c r="G798" s="10"/>
      <c r="H798" s="10"/>
      <c r="I798" s="11">
        <v>43859</v>
      </c>
      <c r="J798" s="17">
        <f t="shared" si="129"/>
        <v>2</v>
      </c>
      <c r="K798" s="94">
        <f t="shared" si="140"/>
        <v>42300</v>
      </c>
      <c r="L798" s="94"/>
      <c r="M798" s="95">
        <f t="shared" si="141"/>
        <v>84600</v>
      </c>
    </row>
    <row r="799" spans="1:13" ht="30" hidden="1" x14ac:dyDescent="0.25">
      <c r="A799" s="44" t="s">
        <v>195</v>
      </c>
      <c r="B799" s="36" t="s">
        <v>196</v>
      </c>
      <c r="C799" s="36" t="s">
        <v>29</v>
      </c>
      <c r="D799" s="36">
        <f t="shared" si="139"/>
        <v>2</v>
      </c>
      <c r="E799" s="36">
        <v>-2</v>
      </c>
      <c r="F799" s="36" t="s">
        <v>17</v>
      </c>
      <c r="G799" s="36"/>
      <c r="H799" s="36" t="s">
        <v>28</v>
      </c>
      <c r="I799" s="37">
        <v>44062</v>
      </c>
      <c r="J799" s="41">
        <f t="shared" si="129"/>
        <v>0</v>
      </c>
      <c r="K799" s="102">
        <f t="shared" si="140"/>
        <v>42300</v>
      </c>
      <c r="L799" s="102"/>
      <c r="M799" s="103">
        <f>J799*K799</f>
        <v>0</v>
      </c>
    </row>
    <row r="800" spans="1:13" hidden="1" x14ac:dyDescent="0.25">
      <c r="A800" s="27" t="s">
        <v>197</v>
      </c>
      <c r="B800" s="28" t="s">
        <v>198</v>
      </c>
      <c r="C800" s="28" t="s">
        <v>29</v>
      </c>
      <c r="D800" s="28">
        <f t="shared" si="139"/>
        <v>0</v>
      </c>
      <c r="E800" s="28">
        <v>6</v>
      </c>
      <c r="F800" s="28" t="s">
        <v>15</v>
      </c>
      <c r="G800" s="28"/>
      <c r="H800" s="28"/>
      <c r="I800" s="29">
        <v>43509</v>
      </c>
      <c r="J800" s="2">
        <f t="shared" ref="J800:J805" si="142">D800+E800</f>
        <v>6</v>
      </c>
      <c r="K800" s="92">
        <f t="shared" ref="K800:K803" si="143">IF(OR(F800="FPCO"),((M799+L800)/J800),K799)</f>
        <v>35700</v>
      </c>
      <c r="L800" s="92">
        <v>214200</v>
      </c>
      <c r="M800" s="101">
        <f t="shared" ref="M800:M802" si="144">J800*K800</f>
        <v>214200</v>
      </c>
    </row>
    <row r="801" spans="1:13" hidden="1" x14ac:dyDescent="0.25">
      <c r="A801" s="9" t="s">
        <v>197</v>
      </c>
      <c r="B801" s="10" t="s">
        <v>198</v>
      </c>
      <c r="C801" s="10" t="s">
        <v>29</v>
      </c>
      <c r="D801" s="10">
        <f t="shared" ref="D801:D860" si="145">J800</f>
        <v>6</v>
      </c>
      <c r="E801" s="10">
        <v>-6</v>
      </c>
      <c r="F801" s="10" t="s">
        <v>17</v>
      </c>
      <c r="G801" s="10"/>
      <c r="H801" s="10" t="s">
        <v>18</v>
      </c>
      <c r="I801" s="11">
        <v>43510</v>
      </c>
      <c r="J801" s="17">
        <f t="shared" si="142"/>
        <v>0</v>
      </c>
      <c r="K801" s="94">
        <f t="shared" si="143"/>
        <v>35700</v>
      </c>
      <c r="L801" s="94"/>
      <c r="M801" s="95">
        <f>J801*K801</f>
        <v>0</v>
      </c>
    </row>
    <row r="802" spans="1:13" hidden="1" x14ac:dyDescent="0.25">
      <c r="A802" s="9" t="s">
        <v>197</v>
      </c>
      <c r="B802" s="10" t="s">
        <v>198</v>
      </c>
      <c r="C802" s="10" t="s">
        <v>29</v>
      </c>
      <c r="D802" s="10">
        <f t="shared" si="145"/>
        <v>0</v>
      </c>
      <c r="E802" s="10">
        <v>3</v>
      </c>
      <c r="F802" s="10" t="s">
        <v>15</v>
      </c>
      <c r="G802" s="10"/>
      <c r="H802" s="10"/>
      <c r="I802" s="11">
        <v>43643</v>
      </c>
      <c r="J802" s="17">
        <f t="shared" si="142"/>
        <v>3</v>
      </c>
      <c r="K802" s="94">
        <f t="shared" si="143"/>
        <v>16900</v>
      </c>
      <c r="L802" s="94">
        <v>50700</v>
      </c>
      <c r="M802" s="95">
        <f t="shared" si="144"/>
        <v>50700</v>
      </c>
    </row>
    <row r="803" spans="1:13" hidden="1" x14ac:dyDescent="0.25">
      <c r="A803" s="44" t="s">
        <v>197</v>
      </c>
      <c r="B803" s="36" t="s">
        <v>198</v>
      </c>
      <c r="C803" s="36" t="s">
        <v>29</v>
      </c>
      <c r="D803" s="36">
        <f t="shared" si="145"/>
        <v>3</v>
      </c>
      <c r="E803" s="36">
        <v>-3</v>
      </c>
      <c r="F803" s="36" t="s">
        <v>17</v>
      </c>
      <c r="G803" s="36"/>
      <c r="H803" s="36" t="s">
        <v>18</v>
      </c>
      <c r="I803" s="37">
        <v>43644</v>
      </c>
      <c r="J803" s="41">
        <f t="shared" si="142"/>
        <v>0</v>
      </c>
      <c r="K803" s="102">
        <f t="shared" si="143"/>
        <v>16900</v>
      </c>
      <c r="L803" s="102"/>
      <c r="M803" s="103">
        <f>J803*K803</f>
        <v>0</v>
      </c>
    </row>
    <row r="804" spans="1:13" hidden="1" x14ac:dyDescent="0.25">
      <c r="A804" s="27" t="s">
        <v>199</v>
      </c>
      <c r="B804" s="28" t="s">
        <v>200</v>
      </c>
      <c r="C804" s="28" t="s">
        <v>29</v>
      </c>
      <c r="D804" s="28"/>
      <c r="E804" s="28">
        <v>10</v>
      </c>
      <c r="F804" s="28" t="s">
        <v>15</v>
      </c>
      <c r="G804" s="28"/>
      <c r="H804" s="28"/>
      <c r="I804" s="29">
        <v>43238</v>
      </c>
      <c r="J804" s="2">
        <f t="shared" si="142"/>
        <v>10</v>
      </c>
      <c r="K804" s="92">
        <f t="shared" ref="K804:K805" si="146">IF(OR(F804="FPCO"),((M803+L804)/J804),K803)</f>
        <v>5950</v>
      </c>
      <c r="L804" s="92">
        <v>59500</v>
      </c>
      <c r="M804" s="101">
        <f t="shared" ref="M804" si="147">J804*K804</f>
        <v>59500</v>
      </c>
    </row>
    <row r="805" spans="1:13" ht="15.75" hidden="1" thickBot="1" x14ac:dyDescent="0.3">
      <c r="A805" s="12" t="s">
        <v>199</v>
      </c>
      <c r="B805" s="13" t="s">
        <v>200</v>
      </c>
      <c r="C805" s="13" t="s">
        <v>29</v>
      </c>
      <c r="D805" s="13">
        <f>J804</f>
        <v>10</v>
      </c>
      <c r="E805" s="13">
        <v>-10</v>
      </c>
      <c r="F805" s="13" t="s">
        <v>17</v>
      </c>
      <c r="G805" s="13"/>
      <c r="H805" s="13" t="s">
        <v>18</v>
      </c>
      <c r="I805" s="14">
        <v>43241</v>
      </c>
      <c r="J805" s="20">
        <f t="shared" si="142"/>
        <v>0</v>
      </c>
      <c r="K805" s="104">
        <f t="shared" si="146"/>
        <v>5950</v>
      </c>
      <c r="L805" s="104"/>
      <c r="M805" s="105">
        <f>J805*K805</f>
        <v>0</v>
      </c>
    </row>
    <row r="806" spans="1:13" hidden="1" x14ac:dyDescent="0.25">
      <c r="D806" s="8">
        <f t="shared" si="145"/>
        <v>0</v>
      </c>
      <c r="J806" s="56">
        <f t="shared" ref="J806:J866" si="148">D806+E806</f>
        <v>0</v>
      </c>
    </row>
    <row r="807" spans="1:13" hidden="1" x14ac:dyDescent="0.25">
      <c r="D807" s="8">
        <f t="shared" si="145"/>
        <v>0</v>
      </c>
      <c r="J807" s="56">
        <f t="shared" si="148"/>
        <v>0</v>
      </c>
    </row>
    <row r="808" spans="1:13" hidden="1" x14ac:dyDescent="0.25">
      <c r="D808" s="8">
        <f t="shared" si="145"/>
        <v>0</v>
      </c>
      <c r="J808" s="56">
        <f t="shared" si="148"/>
        <v>0</v>
      </c>
    </row>
    <row r="809" spans="1:13" hidden="1" x14ac:dyDescent="0.25">
      <c r="D809" s="8">
        <f t="shared" si="145"/>
        <v>0</v>
      </c>
      <c r="J809" s="56">
        <f t="shared" si="148"/>
        <v>0</v>
      </c>
    </row>
    <row r="810" spans="1:13" hidden="1" x14ac:dyDescent="0.25">
      <c r="D810" s="8">
        <f t="shared" si="145"/>
        <v>0</v>
      </c>
      <c r="J810" s="56">
        <f t="shared" si="148"/>
        <v>0</v>
      </c>
    </row>
    <row r="811" spans="1:13" hidden="1" x14ac:dyDescent="0.25">
      <c r="D811" s="8">
        <f t="shared" si="145"/>
        <v>0</v>
      </c>
      <c r="J811" s="56">
        <f t="shared" si="148"/>
        <v>0</v>
      </c>
    </row>
    <row r="812" spans="1:13" hidden="1" x14ac:dyDescent="0.25">
      <c r="D812" s="8">
        <f t="shared" si="145"/>
        <v>0</v>
      </c>
      <c r="J812" s="56">
        <f t="shared" si="148"/>
        <v>0</v>
      </c>
    </row>
    <row r="813" spans="1:13" hidden="1" x14ac:dyDescent="0.25">
      <c r="D813" s="8">
        <f t="shared" si="145"/>
        <v>0</v>
      </c>
      <c r="J813" s="56">
        <f t="shared" si="148"/>
        <v>0</v>
      </c>
    </row>
    <row r="814" spans="1:13" hidden="1" x14ac:dyDescent="0.25">
      <c r="D814" s="8">
        <f t="shared" si="145"/>
        <v>0</v>
      </c>
      <c r="J814" s="56">
        <f t="shared" si="148"/>
        <v>0</v>
      </c>
    </row>
    <row r="815" spans="1:13" hidden="1" x14ac:dyDescent="0.25">
      <c r="D815" s="8">
        <f t="shared" si="145"/>
        <v>0</v>
      </c>
      <c r="J815" s="56">
        <f t="shared" si="148"/>
        <v>0</v>
      </c>
    </row>
    <row r="816" spans="1:13" hidden="1" x14ac:dyDescent="0.25">
      <c r="D816" s="8">
        <f t="shared" si="145"/>
        <v>0</v>
      </c>
      <c r="J816" s="56">
        <f t="shared" si="148"/>
        <v>0</v>
      </c>
    </row>
    <row r="817" spans="4:10" hidden="1" x14ac:dyDescent="0.25">
      <c r="D817" s="8">
        <f t="shared" si="145"/>
        <v>0</v>
      </c>
      <c r="J817" s="56">
        <f t="shared" si="148"/>
        <v>0</v>
      </c>
    </row>
    <row r="818" spans="4:10" hidden="1" x14ac:dyDescent="0.25">
      <c r="D818" s="8">
        <f t="shared" si="145"/>
        <v>0</v>
      </c>
      <c r="J818" s="56">
        <f t="shared" si="148"/>
        <v>0</v>
      </c>
    </row>
    <row r="819" spans="4:10" hidden="1" x14ac:dyDescent="0.25">
      <c r="D819" s="8">
        <f t="shared" si="145"/>
        <v>0</v>
      </c>
      <c r="J819" s="56">
        <f t="shared" si="148"/>
        <v>0</v>
      </c>
    </row>
    <row r="820" spans="4:10" hidden="1" x14ac:dyDescent="0.25">
      <c r="D820" s="8">
        <f t="shared" si="145"/>
        <v>0</v>
      </c>
      <c r="J820" s="56">
        <f t="shared" si="148"/>
        <v>0</v>
      </c>
    </row>
    <row r="821" spans="4:10" hidden="1" x14ac:dyDescent="0.25">
      <c r="D821" s="8">
        <f t="shared" si="145"/>
        <v>0</v>
      </c>
      <c r="J821" s="56">
        <f t="shared" si="148"/>
        <v>0</v>
      </c>
    </row>
    <row r="822" spans="4:10" hidden="1" x14ac:dyDescent="0.25">
      <c r="D822" s="8">
        <f t="shared" si="145"/>
        <v>0</v>
      </c>
      <c r="J822" s="56">
        <f t="shared" si="148"/>
        <v>0</v>
      </c>
    </row>
    <row r="823" spans="4:10" hidden="1" x14ac:dyDescent="0.25">
      <c r="D823" s="8">
        <f t="shared" si="145"/>
        <v>0</v>
      </c>
      <c r="J823" s="56">
        <f t="shared" si="148"/>
        <v>0</v>
      </c>
    </row>
    <row r="824" spans="4:10" hidden="1" x14ac:dyDescent="0.25">
      <c r="D824" s="8">
        <f t="shared" si="145"/>
        <v>0</v>
      </c>
      <c r="J824" s="56">
        <f t="shared" si="148"/>
        <v>0</v>
      </c>
    </row>
    <row r="825" spans="4:10" hidden="1" x14ac:dyDescent="0.25">
      <c r="D825" s="8">
        <f t="shared" si="145"/>
        <v>0</v>
      </c>
      <c r="J825" s="56">
        <f t="shared" si="148"/>
        <v>0</v>
      </c>
    </row>
    <row r="826" spans="4:10" hidden="1" x14ac:dyDescent="0.25">
      <c r="D826" s="8">
        <f t="shared" si="145"/>
        <v>0</v>
      </c>
      <c r="J826" s="56">
        <f t="shared" si="148"/>
        <v>0</v>
      </c>
    </row>
    <row r="827" spans="4:10" hidden="1" x14ac:dyDescent="0.25">
      <c r="D827" s="8">
        <f t="shared" si="145"/>
        <v>0</v>
      </c>
      <c r="J827" s="56">
        <f t="shared" si="148"/>
        <v>0</v>
      </c>
    </row>
    <row r="828" spans="4:10" hidden="1" x14ac:dyDescent="0.25">
      <c r="D828" s="8">
        <f t="shared" si="145"/>
        <v>0</v>
      </c>
      <c r="J828" s="56">
        <f t="shared" si="148"/>
        <v>0</v>
      </c>
    </row>
    <row r="829" spans="4:10" hidden="1" x14ac:dyDescent="0.25">
      <c r="D829" s="8">
        <f t="shared" si="145"/>
        <v>0</v>
      </c>
      <c r="J829" s="56">
        <f t="shared" si="148"/>
        <v>0</v>
      </c>
    </row>
    <row r="830" spans="4:10" hidden="1" x14ac:dyDescent="0.25">
      <c r="D830" s="8">
        <f t="shared" si="145"/>
        <v>0</v>
      </c>
      <c r="J830" s="56">
        <f t="shared" si="148"/>
        <v>0</v>
      </c>
    </row>
    <row r="831" spans="4:10" hidden="1" x14ac:dyDescent="0.25">
      <c r="D831" s="8">
        <f t="shared" si="145"/>
        <v>0</v>
      </c>
      <c r="J831" s="56">
        <f t="shared" si="148"/>
        <v>0</v>
      </c>
    </row>
    <row r="832" spans="4:10" hidden="1" x14ac:dyDescent="0.25">
      <c r="D832" s="8">
        <f t="shared" si="145"/>
        <v>0</v>
      </c>
      <c r="J832" s="56">
        <f t="shared" si="148"/>
        <v>0</v>
      </c>
    </row>
    <row r="833" spans="4:10" hidden="1" x14ac:dyDescent="0.25">
      <c r="D833" s="8">
        <f t="shared" si="145"/>
        <v>0</v>
      </c>
      <c r="J833" s="56">
        <f t="shared" si="148"/>
        <v>0</v>
      </c>
    </row>
    <row r="834" spans="4:10" hidden="1" x14ac:dyDescent="0.25">
      <c r="D834" s="8">
        <f t="shared" si="145"/>
        <v>0</v>
      </c>
      <c r="J834" s="56">
        <f t="shared" si="148"/>
        <v>0</v>
      </c>
    </row>
    <row r="835" spans="4:10" hidden="1" x14ac:dyDescent="0.25">
      <c r="D835" s="8">
        <f t="shared" si="145"/>
        <v>0</v>
      </c>
      <c r="J835" s="56">
        <f t="shared" si="148"/>
        <v>0</v>
      </c>
    </row>
    <row r="836" spans="4:10" hidden="1" x14ac:dyDescent="0.25">
      <c r="D836" s="8">
        <f t="shared" si="145"/>
        <v>0</v>
      </c>
      <c r="J836" s="56">
        <f t="shared" si="148"/>
        <v>0</v>
      </c>
    </row>
    <row r="837" spans="4:10" hidden="1" x14ac:dyDescent="0.25">
      <c r="D837" s="8">
        <f t="shared" si="145"/>
        <v>0</v>
      </c>
      <c r="J837" s="56">
        <f t="shared" si="148"/>
        <v>0</v>
      </c>
    </row>
    <row r="838" spans="4:10" hidden="1" x14ac:dyDescent="0.25">
      <c r="D838" s="8">
        <f t="shared" si="145"/>
        <v>0</v>
      </c>
      <c r="J838" s="56">
        <f t="shared" si="148"/>
        <v>0</v>
      </c>
    </row>
    <row r="839" spans="4:10" hidden="1" x14ac:dyDescent="0.25">
      <c r="D839" s="8">
        <f t="shared" si="145"/>
        <v>0</v>
      </c>
      <c r="J839" s="56">
        <f t="shared" si="148"/>
        <v>0</v>
      </c>
    </row>
    <row r="840" spans="4:10" hidden="1" x14ac:dyDescent="0.25">
      <c r="D840" s="8">
        <f t="shared" si="145"/>
        <v>0</v>
      </c>
      <c r="J840" s="56">
        <f t="shared" si="148"/>
        <v>0</v>
      </c>
    </row>
    <row r="841" spans="4:10" hidden="1" x14ac:dyDescent="0.25">
      <c r="D841" s="8">
        <f t="shared" si="145"/>
        <v>0</v>
      </c>
      <c r="J841" s="56">
        <f t="shared" si="148"/>
        <v>0</v>
      </c>
    </row>
    <row r="842" spans="4:10" hidden="1" x14ac:dyDescent="0.25">
      <c r="D842" s="8">
        <f t="shared" si="145"/>
        <v>0</v>
      </c>
      <c r="J842" s="56">
        <f t="shared" si="148"/>
        <v>0</v>
      </c>
    </row>
    <row r="843" spans="4:10" hidden="1" x14ac:dyDescent="0.25">
      <c r="D843" s="8">
        <f t="shared" si="145"/>
        <v>0</v>
      </c>
      <c r="J843" s="56">
        <f t="shared" si="148"/>
        <v>0</v>
      </c>
    </row>
    <row r="844" spans="4:10" hidden="1" x14ac:dyDescent="0.25">
      <c r="D844" s="8">
        <f t="shared" si="145"/>
        <v>0</v>
      </c>
      <c r="J844" s="56">
        <f t="shared" si="148"/>
        <v>0</v>
      </c>
    </row>
    <row r="845" spans="4:10" hidden="1" x14ac:dyDescent="0.25">
      <c r="D845" s="8">
        <f t="shared" si="145"/>
        <v>0</v>
      </c>
      <c r="J845" s="56">
        <f t="shared" si="148"/>
        <v>0</v>
      </c>
    </row>
    <row r="846" spans="4:10" hidden="1" x14ac:dyDescent="0.25">
      <c r="D846" s="8">
        <f t="shared" si="145"/>
        <v>0</v>
      </c>
      <c r="J846" s="56">
        <f t="shared" si="148"/>
        <v>0</v>
      </c>
    </row>
    <row r="847" spans="4:10" hidden="1" x14ac:dyDescent="0.25">
      <c r="D847" s="8">
        <f t="shared" si="145"/>
        <v>0</v>
      </c>
      <c r="J847" s="56">
        <f t="shared" si="148"/>
        <v>0</v>
      </c>
    </row>
    <row r="848" spans="4:10" hidden="1" x14ac:dyDescent="0.25">
      <c r="D848" s="8">
        <f t="shared" si="145"/>
        <v>0</v>
      </c>
      <c r="J848" s="56">
        <f t="shared" si="148"/>
        <v>0</v>
      </c>
    </row>
    <row r="849" spans="4:10" hidden="1" x14ac:dyDescent="0.25">
      <c r="D849" s="8">
        <f t="shared" si="145"/>
        <v>0</v>
      </c>
      <c r="J849" s="56">
        <f t="shared" si="148"/>
        <v>0</v>
      </c>
    </row>
    <row r="850" spans="4:10" hidden="1" x14ac:dyDescent="0.25">
      <c r="D850" s="8">
        <f t="shared" si="145"/>
        <v>0</v>
      </c>
      <c r="J850" s="56">
        <f t="shared" si="148"/>
        <v>0</v>
      </c>
    </row>
    <row r="851" spans="4:10" hidden="1" x14ac:dyDescent="0.25">
      <c r="D851" s="8">
        <f t="shared" si="145"/>
        <v>0</v>
      </c>
      <c r="J851" s="56">
        <f t="shared" si="148"/>
        <v>0</v>
      </c>
    </row>
    <row r="852" spans="4:10" hidden="1" x14ac:dyDescent="0.25">
      <c r="D852" s="8">
        <f t="shared" si="145"/>
        <v>0</v>
      </c>
      <c r="J852" s="56">
        <f t="shared" si="148"/>
        <v>0</v>
      </c>
    </row>
    <row r="853" spans="4:10" hidden="1" x14ac:dyDescent="0.25">
      <c r="D853" s="8">
        <f t="shared" si="145"/>
        <v>0</v>
      </c>
      <c r="J853" s="56">
        <f t="shared" si="148"/>
        <v>0</v>
      </c>
    </row>
    <row r="854" spans="4:10" hidden="1" x14ac:dyDescent="0.25">
      <c r="D854" s="8">
        <f t="shared" si="145"/>
        <v>0</v>
      </c>
      <c r="J854" s="56">
        <f t="shared" si="148"/>
        <v>0</v>
      </c>
    </row>
    <row r="855" spans="4:10" hidden="1" x14ac:dyDescent="0.25">
      <c r="D855" s="8">
        <f t="shared" si="145"/>
        <v>0</v>
      </c>
      <c r="J855" s="56">
        <f t="shared" si="148"/>
        <v>0</v>
      </c>
    </row>
    <row r="856" spans="4:10" hidden="1" x14ac:dyDescent="0.25">
      <c r="D856" s="8">
        <f t="shared" si="145"/>
        <v>0</v>
      </c>
      <c r="J856" s="56">
        <f t="shared" si="148"/>
        <v>0</v>
      </c>
    </row>
    <row r="857" spans="4:10" hidden="1" x14ac:dyDescent="0.25">
      <c r="D857" s="8">
        <f t="shared" si="145"/>
        <v>0</v>
      </c>
      <c r="J857" s="56">
        <f t="shared" si="148"/>
        <v>0</v>
      </c>
    </row>
    <row r="858" spans="4:10" hidden="1" x14ac:dyDescent="0.25">
      <c r="D858" s="8">
        <f t="shared" si="145"/>
        <v>0</v>
      </c>
      <c r="J858" s="56">
        <f t="shared" si="148"/>
        <v>0</v>
      </c>
    </row>
    <row r="859" spans="4:10" hidden="1" x14ac:dyDescent="0.25">
      <c r="D859" s="8">
        <f t="shared" si="145"/>
        <v>0</v>
      </c>
      <c r="J859" s="56">
        <f t="shared" si="148"/>
        <v>0</v>
      </c>
    </row>
    <row r="860" spans="4:10" hidden="1" x14ac:dyDescent="0.25">
      <c r="D860" s="8">
        <f t="shared" si="145"/>
        <v>0</v>
      </c>
      <c r="J860" s="56">
        <f t="shared" si="148"/>
        <v>0</v>
      </c>
    </row>
    <row r="861" spans="4:10" hidden="1" x14ac:dyDescent="0.25">
      <c r="D861" s="8">
        <f t="shared" ref="D861:D896" si="149">J860</f>
        <v>0</v>
      </c>
      <c r="J861" s="56">
        <f t="shared" si="148"/>
        <v>0</v>
      </c>
    </row>
    <row r="862" spans="4:10" hidden="1" x14ac:dyDescent="0.25">
      <c r="D862" s="8">
        <f t="shared" si="149"/>
        <v>0</v>
      </c>
      <c r="J862" s="56">
        <f t="shared" si="148"/>
        <v>0</v>
      </c>
    </row>
    <row r="863" spans="4:10" hidden="1" x14ac:dyDescent="0.25">
      <c r="D863" s="8">
        <f t="shared" si="149"/>
        <v>0</v>
      </c>
      <c r="J863" s="56">
        <f t="shared" si="148"/>
        <v>0</v>
      </c>
    </row>
    <row r="864" spans="4:10" hidden="1" x14ac:dyDescent="0.25">
      <c r="D864" s="8">
        <f t="shared" si="149"/>
        <v>0</v>
      </c>
      <c r="J864" s="56">
        <f t="shared" si="148"/>
        <v>0</v>
      </c>
    </row>
    <row r="865" spans="4:10" hidden="1" x14ac:dyDescent="0.25">
      <c r="D865" s="8">
        <f t="shared" si="149"/>
        <v>0</v>
      </c>
      <c r="J865" s="56">
        <f t="shared" si="148"/>
        <v>0</v>
      </c>
    </row>
    <row r="866" spans="4:10" hidden="1" x14ac:dyDescent="0.25">
      <c r="D866" s="8">
        <f t="shared" si="149"/>
        <v>0</v>
      </c>
      <c r="J866" s="56">
        <f t="shared" si="148"/>
        <v>0</v>
      </c>
    </row>
    <row r="867" spans="4:10" hidden="1" x14ac:dyDescent="0.25">
      <c r="D867" s="8">
        <f t="shared" si="149"/>
        <v>0</v>
      </c>
      <c r="J867" s="56">
        <f t="shared" ref="J867:J896" si="150">D867+E867</f>
        <v>0</v>
      </c>
    </row>
    <row r="868" spans="4:10" hidden="1" x14ac:dyDescent="0.25">
      <c r="D868" s="8">
        <f t="shared" si="149"/>
        <v>0</v>
      </c>
      <c r="J868" s="56">
        <f t="shared" si="150"/>
        <v>0</v>
      </c>
    </row>
    <row r="869" spans="4:10" hidden="1" x14ac:dyDescent="0.25">
      <c r="D869" s="8">
        <f t="shared" si="149"/>
        <v>0</v>
      </c>
      <c r="J869" s="56">
        <f t="shared" si="150"/>
        <v>0</v>
      </c>
    </row>
    <row r="870" spans="4:10" hidden="1" x14ac:dyDescent="0.25">
      <c r="D870" s="8">
        <f t="shared" si="149"/>
        <v>0</v>
      </c>
      <c r="J870" s="56">
        <f t="shared" si="150"/>
        <v>0</v>
      </c>
    </row>
    <row r="871" spans="4:10" hidden="1" x14ac:dyDescent="0.25">
      <c r="D871" s="8">
        <f t="shared" si="149"/>
        <v>0</v>
      </c>
      <c r="J871" s="56">
        <f t="shared" si="150"/>
        <v>0</v>
      </c>
    </row>
    <row r="872" spans="4:10" hidden="1" x14ac:dyDescent="0.25">
      <c r="D872" s="8">
        <f t="shared" si="149"/>
        <v>0</v>
      </c>
      <c r="J872" s="56">
        <f t="shared" si="150"/>
        <v>0</v>
      </c>
    </row>
    <row r="873" spans="4:10" hidden="1" x14ac:dyDescent="0.25">
      <c r="D873" s="8">
        <f t="shared" si="149"/>
        <v>0</v>
      </c>
      <c r="J873" s="56">
        <f t="shared" si="150"/>
        <v>0</v>
      </c>
    </row>
    <row r="874" spans="4:10" hidden="1" x14ac:dyDescent="0.25">
      <c r="D874" s="8">
        <f t="shared" si="149"/>
        <v>0</v>
      </c>
      <c r="J874" s="56">
        <f t="shared" si="150"/>
        <v>0</v>
      </c>
    </row>
    <row r="875" spans="4:10" hidden="1" x14ac:dyDescent="0.25">
      <c r="D875" s="8">
        <f t="shared" si="149"/>
        <v>0</v>
      </c>
      <c r="J875" s="56">
        <f t="shared" si="150"/>
        <v>0</v>
      </c>
    </row>
    <row r="876" spans="4:10" hidden="1" x14ac:dyDescent="0.25">
      <c r="D876" s="8">
        <f t="shared" si="149"/>
        <v>0</v>
      </c>
      <c r="J876" s="56">
        <f t="shared" si="150"/>
        <v>0</v>
      </c>
    </row>
    <row r="877" spans="4:10" hidden="1" x14ac:dyDescent="0.25">
      <c r="D877" s="8">
        <f t="shared" si="149"/>
        <v>0</v>
      </c>
      <c r="J877" s="56">
        <f t="shared" si="150"/>
        <v>0</v>
      </c>
    </row>
    <row r="878" spans="4:10" hidden="1" x14ac:dyDescent="0.25">
      <c r="D878" s="8">
        <f t="shared" si="149"/>
        <v>0</v>
      </c>
      <c r="J878" s="56">
        <f t="shared" si="150"/>
        <v>0</v>
      </c>
    </row>
    <row r="879" spans="4:10" hidden="1" x14ac:dyDescent="0.25">
      <c r="D879" s="8">
        <f t="shared" si="149"/>
        <v>0</v>
      </c>
      <c r="J879" s="56">
        <f t="shared" si="150"/>
        <v>0</v>
      </c>
    </row>
    <row r="880" spans="4:10" hidden="1" x14ac:dyDescent="0.25">
      <c r="D880" s="8">
        <f t="shared" si="149"/>
        <v>0</v>
      </c>
      <c r="J880" s="56">
        <f t="shared" si="150"/>
        <v>0</v>
      </c>
    </row>
    <row r="881" spans="4:10" hidden="1" x14ac:dyDescent="0.25">
      <c r="D881" s="8">
        <f t="shared" si="149"/>
        <v>0</v>
      </c>
      <c r="J881" s="56">
        <f t="shared" si="150"/>
        <v>0</v>
      </c>
    </row>
    <row r="882" spans="4:10" hidden="1" x14ac:dyDescent="0.25">
      <c r="D882" s="8">
        <f t="shared" si="149"/>
        <v>0</v>
      </c>
      <c r="J882" s="56">
        <f t="shared" si="150"/>
        <v>0</v>
      </c>
    </row>
    <row r="883" spans="4:10" hidden="1" x14ac:dyDescent="0.25">
      <c r="D883" s="8">
        <f t="shared" si="149"/>
        <v>0</v>
      </c>
      <c r="J883" s="56">
        <f t="shared" si="150"/>
        <v>0</v>
      </c>
    </row>
    <row r="884" spans="4:10" hidden="1" x14ac:dyDescent="0.25">
      <c r="D884" s="8">
        <f t="shared" si="149"/>
        <v>0</v>
      </c>
      <c r="J884" s="56">
        <f t="shared" si="150"/>
        <v>0</v>
      </c>
    </row>
    <row r="885" spans="4:10" hidden="1" x14ac:dyDescent="0.25">
      <c r="D885" s="8">
        <f t="shared" si="149"/>
        <v>0</v>
      </c>
      <c r="J885" s="56">
        <f t="shared" si="150"/>
        <v>0</v>
      </c>
    </row>
    <row r="886" spans="4:10" hidden="1" x14ac:dyDescent="0.25">
      <c r="D886" s="8">
        <f t="shared" si="149"/>
        <v>0</v>
      </c>
      <c r="J886" s="56">
        <f t="shared" si="150"/>
        <v>0</v>
      </c>
    </row>
    <row r="887" spans="4:10" hidden="1" x14ac:dyDescent="0.25">
      <c r="D887" s="8">
        <f t="shared" si="149"/>
        <v>0</v>
      </c>
      <c r="J887" s="56">
        <f t="shared" si="150"/>
        <v>0</v>
      </c>
    </row>
    <row r="888" spans="4:10" hidden="1" x14ac:dyDescent="0.25">
      <c r="D888" s="8">
        <f t="shared" si="149"/>
        <v>0</v>
      </c>
      <c r="J888" s="56">
        <f t="shared" si="150"/>
        <v>0</v>
      </c>
    </row>
    <row r="889" spans="4:10" hidden="1" x14ac:dyDescent="0.25">
      <c r="D889" s="8">
        <f t="shared" si="149"/>
        <v>0</v>
      </c>
      <c r="J889" s="56">
        <f t="shared" si="150"/>
        <v>0</v>
      </c>
    </row>
    <row r="890" spans="4:10" hidden="1" x14ac:dyDescent="0.25">
      <c r="D890" s="8">
        <f t="shared" si="149"/>
        <v>0</v>
      </c>
      <c r="J890" s="56">
        <f t="shared" si="150"/>
        <v>0</v>
      </c>
    </row>
    <row r="891" spans="4:10" hidden="1" x14ac:dyDescent="0.25">
      <c r="D891" s="8">
        <f t="shared" si="149"/>
        <v>0</v>
      </c>
      <c r="J891" s="56">
        <f t="shared" si="150"/>
        <v>0</v>
      </c>
    </row>
    <row r="892" spans="4:10" hidden="1" x14ac:dyDescent="0.25">
      <c r="D892" s="8">
        <f t="shared" si="149"/>
        <v>0</v>
      </c>
      <c r="J892" s="56">
        <f t="shared" si="150"/>
        <v>0</v>
      </c>
    </row>
    <row r="893" spans="4:10" hidden="1" x14ac:dyDescent="0.25">
      <c r="D893" s="8">
        <f t="shared" si="149"/>
        <v>0</v>
      </c>
      <c r="J893" s="56">
        <f t="shared" si="150"/>
        <v>0</v>
      </c>
    </row>
    <row r="894" spans="4:10" hidden="1" x14ac:dyDescent="0.25">
      <c r="D894" s="8">
        <f t="shared" si="149"/>
        <v>0</v>
      </c>
      <c r="J894" s="56">
        <f t="shared" si="150"/>
        <v>0</v>
      </c>
    </row>
    <row r="895" spans="4:10" hidden="1" x14ac:dyDescent="0.25">
      <c r="D895" s="8">
        <f t="shared" si="149"/>
        <v>0</v>
      </c>
      <c r="J895" s="56">
        <f t="shared" si="150"/>
        <v>0</v>
      </c>
    </row>
    <row r="896" spans="4:10" hidden="1" x14ac:dyDescent="0.25">
      <c r="D896" s="8">
        <f t="shared" si="149"/>
        <v>0</v>
      </c>
      <c r="J896" s="56">
        <f t="shared" si="150"/>
        <v>0</v>
      </c>
    </row>
  </sheetData>
  <autoFilter ref="A1:M896">
    <filterColumn colId="5">
      <filters>
        <filter val="TRIN"/>
      </filters>
    </filterColumn>
  </autoFilter>
  <sortState ref="A766:M774">
    <sortCondition ref="I766:I77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864"/>
  <sheetViews>
    <sheetView workbookViewId="0">
      <selection activeCell="M19" sqref="M19"/>
    </sheetView>
  </sheetViews>
  <sheetFormatPr defaultRowHeight="15" x14ac:dyDescent="0.25"/>
  <cols>
    <col min="1" max="1" width="9.85546875" style="15" customWidth="1"/>
    <col min="2" max="2" width="66.42578125" style="15" customWidth="1"/>
    <col min="3" max="3" width="15.5703125" style="15" customWidth="1"/>
    <col min="4" max="4" width="11.5703125" style="15" customWidth="1"/>
    <col min="5" max="5" width="9" style="15" customWidth="1"/>
    <col min="6" max="6" width="18.28515625" style="15" bestFit="1" customWidth="1"/>
    <col min="7" max="7" width="18.28515625" style="15" customWidth="1"/>
    <col min="8" max="8" width="15.140625" style="15" customWidth="1"/>
    <col min="9" max="9" width="10.7109375" style="39" customWidth="1"/>
    <col min="10" max="10" width="9.140625" style="15"/>
    <col min="11" max="11" width="11.5703125" style="15" customWidth="1"/>
    <col min="12" max="12" width="13.140625" style="15" customWidth="1"/>
    <col min="13" max="13" width="15.140625" style="15" customWidth="1"/>
    <col min="14" max="16384" width="9.140625" style="15"/>
  </cols>
  <sheetData>
    <row r="1" spans="1:13" ht="30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24</v>
      </c>
      <c r="H1" s="4" t="s">
        <v>12</v>
      </c>
      <c r="I1" s="5" t="s">
        <v>6</v>
      </c>
      <c r="J1" s="4" t="s">
        <v>7</v>
      </c>
      <c r="K1" s="6" t="s">
        <v>8</v>
      </c>
      <c r="L1" s="6" t="s">
        <v>9</v>
      </c>
      <c r="M1" s="7" t="s">
        <v>10</v>
      </c>
    </row>
    <row r="2" spans="1:13" x14ac:dyDescent="0.25">
      <c r="A2" s="16" t="s">
        <v>11</v>
      </c>
      <c r="B2" s="17" t="s">
        <v>13</v>
      </c>
      <c r="C2" s="17" t="s">
        <v>29</v>
      </c>
      <c r="D2" s="17"/>
      <c r="E2" s="17">
        <v>1</v>
      </c>
      <c r="F2" s="17" t="s">
        <v>17</v>
      </c>
      <c r="G2" s="17" t="s">
        <v>18</v>
      </c>
      <c r="H2" s="17"/>
      <c r="I2" s="18">
        <v>43966</v>
      </c>
      <c r="J2" s="17">
        <f t="shared" ref="J2:J7" si="0">D2+E2</f>
        <v>1</v>
      </c>
      <c r="K2" s="92">
        <f>L2/J2</f>
        <v>56290</v>
      </c>
      <c r="L2" s="92">
        <f>E2*56290</f>
        <v>56290</v>
      </c>
      <c r="M2" s="101">
        <f t="shared" ref="M2:M18" si="1">J2*K2</f>
        <v>56290</v>
      </c>
    </row>
    <row r="3" spans="1:13" ht="15.75" thickBot="1" x14ac:dyDescent="0.3">
      <c r="A3" s="40" t="s">
        <v>11</v>
      </c>
      <c r="B3" s="41" t="s">
        <v>13</v>
      </c>
      <c r="C3" s="41" t="s">
        <v>29</v>
      </c>
      <c r="D3" s="41">
        <f>J2</f>
        <v>1</v>
      </c>
      <c r="E3" s="41">
        <v>-1</v>
      </c>
      <c r="F3" s="41" t="s">
        <v>16</v>
      </c>
      <c r="G3" s="41"/>
      <c r="H3" s="41"/>
      <c r="I3" s="42">
        <v>44071</v>
      </c>
      <c r="J3" s="41">
        <f t="shared" si="0"/>
        <v>0</v>
      </c>
      <c r="K3" s="94">
        <f t="shared" ref="K3" si="2">IF(OR(F3="FPCO"),((M2+L3)/J3),K2)</f>
        <v>56290</v>
      </c>
      <c r="L3" s="94"/>
      <c r="M3" s="95">
        <f t="shared" si="1"/>
        <v>0</v>
      </c>
    </row>
    <row r="4" spans="1:13" x14ac:dyDescent="0.25">
      <c r="A4" s="1" t="s">
        <v>37</v>
      </c>
      <c r="B4" s="2" t="s">
        <v>38</v>
      </c>
      <c r="C4" s="2" t="s">
        <v>29</v>
      </c>
      <c r="D4" s="2"/>
      <c r="E4" s="2">
        <v>5</v>
      </c>
      <c r="F4" s="2" t="s">
        <v>17</v>
      </c>
      <c r="G4" s="2" t="s">
        <v>18</v>
      </c>
      <c r="H4" s="2"/>
      <c r="I4" s="43">
        <v>43948</v>
      </c>
      <c r="J4" s="2">
        <f t="shared" si="0"/>
        <v>5</v>
      </c>
      <c r="K4" s="92">
        <f>L4/J4</f>
        <v>63863.333333333299</v>
      </c>
      <c r="L4" s="92">
        <f>E4*63863.3333333333</f>
        <v>319316.66666666651</v>
      </c>
      <c r="M4" s="101">
        <f t="shared" si="1"/>
        <v>319316.66666666651</v>
      </c>
    </row>
    <row r="5" spans="1:13" ht="15.75" thickBot="1" x14ac:dyDescent="0.3">
      <c r="A5" s="40" t="s">
        <v>37</v>
      </c>
      <c r="B5" s="41" t="s">
        <v>38</v>
      </c>
      <c r="C5" s="41" t="s">
        <v>29</v>
      </c>
      <c r="D5" s="41">
        <f>J4</f>
        <v>5</v>
      </c>
      <c r="E5" s="41">
        <v>-5</v>
      </c>
      <c r="F5" s="41" t="s">
        <v>16</v>
      </c>
      <c r="G5" s="41"/>
      <c r="H5" s="41"/>
      <c r="I5" s="42">
        <v>44091</v>
      </c>
      <c r="J5" s="41">
        <f t="shared" si="0"/>
        <v>0</v>
      </c>
      <c r="K5" s="94">
        <f t="shared" ref="K5" si="3">IF(OR(F5="FPCO"),((M4+L5)/J5),K4)</f>
        <v>63863.333333333299</v>
      </c>
      <c r="L5" s="94"/>
      <c r="M5" s="95">
        <f t="shared" si="1"/>
        <v>0</v>
      </c>
    </row>
    <row r="6" spans="1:13" ht="30" x14ac:dyDescent="0.25">
      <c r="A6" s="1" t="s">
        <v>51</v>
      </c>
      <c r="B6" s="2" t="s">
        <v>52</v>
      </c>
      <c r="C6" s="2" t="s">
        <v>29</v>
      </c>
      <c r="D6" s="2"/>
      <c r="E6" s="2">
        <v>3</v>
      </c>
      <c r="F6" s="2" t="s">
        <v>17</v>
      </c>
      <c r="G6" s="2" t="s">
        <v>19</v>
      </c>
      <c r="H6" s="2"/>
      <c r="I6" s="43">
        <v>43945</v>
      </c>
      <c r="J6" s="2">
        <f t="shared" si="0"/>
        <v>3</v>
      </c>
      <c r="K6" s="92">
        <f>L6/J6</f>
        <v>65703.299276287798</v>
      </c>
      <c r="L6" s="92">
        <f>E6*65703.2992762878</f>
        <v>197109.89782886341</v>
      </c>
      <c r="M6" s="101">
        <f t="shared" si="1"/>
        <v>197109.89782886341</v>
      </c>
    </row>
    <row r="7" spans="1:13" ht="15.75" thickBot="1" x14ac:dyDescent="0.3">
      <c r="A7" s="40" t="s">
        <v>51</v>
      </c>
      <c r="B7" s="41" t="s">
        <v>52</v>
      </c>
      <c r="C7" s="41" t="s">
        <v>29</v>
      </c>
      <c r="D7" s="41">
        <f>J6</f>
        <v>3</v>
      </c>
      <c r="E7" s="41">
        <v>-3</v>
      </c>
      <c r="F7" s="41" t="s">
        <v>16</v>
      </c>
      <c r="G7" s="41"/>
      <c r="H7" s="41"/>
      <c r="I7" s="42">
        <v>44089</v>
      </c>
      <c r="J7" s="41">
        <f t="shared" si="0"/>
        <v>0</v>
      </c>
      <c r="K7" s="94">
        <f t="shared" ref="K7" si="4">IF(OR(F7="FPCO"),((M6+L7)/J7),K6)</f>
        <v>65703.299276287798</v>
      </c>
      <c r="L7" s="94"/>
      <c r="M7" s="95">
        <f t="shared" si="1"/>
        <v>0</v>
      </c>
    </row>
    <row r="8" spans="1:13" x14ac:dyDescent="0.25">
      <c r="A8" s="1" t="s">
        <v>62</v>
      </c>
      <c r="B8" s="2" t="s">
        <v>63</v>
      </c>
      <c r="C8" s="2" t="s">
        <v>29</v>
      </c>
      <c r="D8" s="2"/>
      <c r="E8" s="2">
        <v>3</v>
      </c>
      <c r="F8" s="2" t="s">
        <v>17</v>
      </c>
      <c r="G8" s="2" t="s">
        <v>26</v>
      </c>
      <c r="H8" s="2"/>
      <c r="I8" s="43">
        <v>43928</v>
      </c>
      <c r="J8" s="2">
        <f>D8+E8</f>
        <v>3</v>
      </c>
      <c r="K8" s="92">
        <f>L8/J8</f>
        <v>5415</v>
      </c>
      <c r="L8" s="114">
        <f>E8*5415</f>
        <v>16245</v>
      </c>
      <c r="M8" s="101">
        <f t="shared" si="1"/>
        <v>16245</v>
      </c>
    </row>
    <row r="9" spans="1:13" x14ac:dyDescent="0.25">
      <c r="A9" s="16" t="s">
        <v>62</v>
      </c>
      <c r="B9" s="17" t="s">
        <v>63</v>
      </c>
      <c r="C9" s="17" t="s">
        <v>29</v>
      </c>
      <c r="D9" s="17">
        <f>J8</f>
        <v>3</v>
      </c>
      <c r="E9" s="17">
        <v>2</v>
      </c>
      <c r="F9" s="17" t="s">
        <v>17</v>
      </c>
      <c r="G9" s="17" t="s">
        <v>26</v>
      </c>
      <c r="H9" s="17"/>
      <c r="I9" s="18">
        <v>43928</v>
      </c>
      <c r="J9" s="17">
        <f>D9+E9</f>
        <v>5</v>
      </c>
      <c r="K9" s="94">
        <f>((M8+L9)/J9)</f>
        <v>5415</v>
      </c>
      <c r="L9" s="94">
        <f>E9*5415</f>
        <v>10830</v>
      </c>
      <c r="M9" s="95">
        <f t="shared" si="1"/>
        <v>27075</v>
      </c>
    </row>
    <row r="10" spans="1:13" ht="15.75" thickBot="1" x14ac:dyDescent="0.3">
      <c r="A10" s="40" t="s">
        <v>62</v>
      </c>
      <c r="B10" s="41" t="s">
        <v>63</v>
      </c>
      <c r="C10" s="41" t="s">
        <v>29</v>
      </c>
      <c r="D10" s="41">
        <f t="shared" ref="D10:D71" si="5">J9</f>
        <v>5</v>
      </c>
      <c r="E10" s="41">
        <v>-5</v>
      </c>
      <c r="F10" s="41" t="s">
        <v>16</v>
      </c>
      <c r="G10" s="41"/>
      <c r="H10" s="41"/>
      <c r="I10" s="42">
        <v>43943</v>
      </c>
      <c r="J10" s="41">
        <f>D10+E10</f>
        <v>0</v>
      </c>
      <c r="K10" s="94">
        <f t="shared" ref="K10" si="6">IF(OR(F10="FPCO"),((M9+L10)/J10),K9)</f>
        <v>5415</v>
      </c>
      <c r="L10" s="94"/>
      <c r="M10" s="95">
        <f t="shared" si="1"/>
        <v>0</v>
      </c>
    </row>
    <row r="11" spans="1:13" ht="30" x14ac:dyDescent="0.25">
      <c r="A11" s="1" t="s">
        <v>77</v>
      </c>
      <c r="B11" s="2" t="s">
        <v>78</v>
      </c>
      <c r="C11" s="2" t="s">
        <v>29</v>
      </c>
      <c r="D11" s="2"/>
      <c r="E11" s="2">
        <v>3</v>
      </c>
      <c r="F11" s="2" t="s">
        <v>17</v>
      </c>
      <c r="G11" s="2" t="s">
        <v>25</v>
      </c>
      <c r="H11" s="2"/>
      <c r="I11" s="43">
        <v>43992</v>
      </c>
      <c r="J11" s="2">
        <f t="shared" ref="J11:J69" si="7">D11+E11</f>
        <v>3</v>
      </c>
      <c r="K11" s="92">
        <f>L11/J11</f>
        <v>3052</v>
      </c>
      <c r="L11" s="92">
        <f>E11*3052</f>
        <v>9156</v>
      </c>
      <c r="M11" s="101">
        <f t="shared" si="1"/>
        <v>9156</v>
      </c>
    </row>
    <row r="12" spans="1:13" ht="15.75" thickBot="1" x14ac:dyDescent="0.3">
      <c r="A12" s="40" t="s">
        <v>77</v>
      </c>
      <c r="B12" s="41" t="s">
        <v>78</v>
      </c>
      <c r="C12" s="41" t="s">
        <v>29</v>
      </c>
      <c r="D12" s="41">
        <f t="shared" si="5"/>
        <v>3</v>
      </c>
      <c r="E12" s="41">
        <v>-3</v>
      </c>
      <c r="F12" s="41" t="s">
        <v>16</v>
      </c>
      <c r="G12" s="41"/>
      <c r="H12" s="41"/>
      <c r="I12" s="42">
        <v>44071</v>
      </c>
      <c r="J12" s="41">
        <f t="shared" si="7"/>
        <v>0</v>
      </c>
      <c r="K12" s="94">
        <f>IF(OR(F12="FPCO"),((M11+L12)/J12),K11)</f>
        <v>3052</v>
      </c>
      <c r="L12" s="94"/>
      <c r="M12" s="95">
        <f t="shared" si="1"/>
        <v>0</v>
      </c>
    </row>
    <row r="13" spans="1:13" x14ac:dyDescent="0.25">
      <c r="A13" s="1" t="s">
        <v>87</v>
      </c>
      <c r="B13" s="2" t="s">
        <v>88</v>
      </c>
      <c r="C13" s="2" t="s">
        <v>29</v>
      </c>
      <c r="D13" s="2">
        <f t="shared" si="5"/>
        <v>0</v>
      </c>
      <c r="E13" s="2">
        <v>1</v>
      </c>
      <c r="F13" s="2" t="s">
        <v>17</v>
      </c>
      <c r="G13" s="2" t="s">
        <v>26</v>
      </c>
      <c r="H13" s="2"/>
      <c r="I13" s="43">
        <v>44022</v>
      </c>
      <c r="J13" s="2">
        <f t="shared" si="7"/>
        <v>1</v>
      </c>
      <c r="K13" s="92">
        <f>L13/J13</f>
        <v>55134.75</v>
      </c>
      <c r="L13" s="92">
        <f>E13*55134.75</f>
        <v>55134.75</v>
      </c>
      <c r="M13" s="101">
        <f t="shared" si="1"/>
        <v>55134.75</v>
      </c>
    </row>
    <row r="14" spans="1:13" ht="15.75" thickBot="1" x14ac:dyDescent="0.3">
      <c r="A14" s="40" t="s">
        <v>87</v>
      </c>
      <c r="B14" s="41" t="s">
        <v>88</v>
      </c>
      <c r="C14" s="41" t="s">
        <v>29</v>
      </c>
      <c r="D14" s="41">
        <f t="shared" si="5"/>
        <v>1</v>
      </c>
      <c r="E14" s="41">
        <v>-1</v>
      </c>
      <c r="F14" s="41" t="s">
        <v>16</v>
      </c>
      <c r="G14" s="41"/>
      <c r="H14" s="41"/>
      <c r="I14" s="42">
        <v>44071</v>
      </c>
      <c r="J14" s="41">
        <f t="shared" si="7"/>
        <v>0</v>
      </c>
      <c r="K14" s="94">
        <f t="shared" ref="K14" si="8">IF(OR(F14="FPCO"),((M13+L14)/J14),K13)</f>
        <v>55134.75</v>
      </c>
      <c r="L14" s="94"/>
      <c r="M14" s="95">
        <f t="shared" si="1"/>
        <v>0</v>
      </c>
    </row>
    <row r="15" spans="1:13" x14ac:dyDescent="0.25">
      <c r="A15" s="1" t="s">
        <v>125</v>
      </c>
      <c r="B15" s="2" t="s">
        <v>126</v>
      </c>
      <c r="C15" s="2" t="s">
        <v>29</v>
      </c>
      <c r="D15" s="2">
        <f t="shared" si="5"/>
        <v>0</v>
      </c>
      <c r="E15" s="2">
        <v>500</v>
      </c>
      <c r="F15" s="2" t="s">
        <v>17</v>
      </c>
      <c r="G15" s="2" t="s">
        <v>18</v>
      </c>
      <c r="H15" s="2"/>
      <c r="I15" s="43">
        <v>43987</v>
      </c>
      <c r="J15" s="2">
        <f t="shared" si="7"/>
        <v>500</v>
      </c>
      <c r="K15" s="92">
        <f>L15/J15</f>
        <v>775.27239999999995</v>
      </c>
      <c r="L15" s="92">
        <f>E15*775.2724</f>
        <v>387636.19999999995</v>
      </c>
      <c r="M15" s="101">
        <f t="shared" si="1"/>
        <v>387636.19999999995</v>
      </c>
    </row>
    <row r="16" spans="1:13" ht="15.75" thickBot="1" x14ac:dyDescent="0.3">
      <c r="A16" s="40" t="s">
        <v>125</v>
      </c>
      <c r="B16" s="41" t="s">
        <v>126</v>
      </c>
      <c r="C16" s="41" t="s">
        <v>29</v>
      </c>
      <c r="D16" s="41">
        <f t="shared" si="5"/>
        <v>500</v>
      </c>
      <c r="E16" s="41">
        <v>-500</v>
      </c>
      <c r="F16" s="41" t="s">
        <v>16</v>
      </c>
      <c r="G16" s="41"/>
      <c r="H16" s="41"/>
      <c r="I16" s="42">
        <v>44071</v>
      </c>
      <c r="J16" s="41">
        <f t="shared" si="7"/>
        <v>0</v>
      </c>
      <c r="K16" s="94">
        <f t="shared" ref="K16" si="9">IF(OR(F16="FPCO"),((M15+L16)/J16),K15)</f>
        <v>775.27239999999995</v>
      </c>
      <c r="L16" s="94"/>
      <c r="M16" s="95">
        <f t="shared" si="1"/>
        <v>0</v>
      </c>
    </row>
    <row r="17" spans="1:13" x14ac:dyDescent="0.25">
      <c r="A17" s="1" t="s">
        <v>139</v>
      </c>
      <c r="B17" s="2" t="s">
        <v>140</v>
      </c>
      <c r="C17" s="2" t="s">
        <v>29</v>
      </c>
      <c r="D17" s="2">
        <f t="shared" si="5"/>
        <v>0</v>
      </c>
      <c r="E17" s="2">
        <v>100</v>
      </c>
      <c r="F17" s="2" t="s">
        <v>17</v>
      </c>
      <c r="G17" s="2" t="s">
        <v>18</v>
      </c>
      <c r="H17" s="2"/>
      <c r="I17" s="43">
        <v>43959</v>
      </c>
      <c r="J17" s="2">
        <f t="shared" si="7"/>
        <v>100</v>
      </c>
      <c r="K17" s="92">
        <f>L17/J17</f>
        <v>2025.0077656082999</v>
      </c>
      <c r="L17" s="92">
        <f>E17*2025.0077656083</f>
        <v>202500.77656082998</v>
      </c>
      <c r="M17" s="101">
        <f t="shared" si="1"/>
        <v>202500.77656082998</v>
      </c>
    </row>
    <row r="18" spans="1:13" ht="15.75" thickBot="1" x14ac:dyDescent="0.3">
      <c r="A18" s="19" t="s">
        <v>139</v>
      </c>
      <c r="B18" s="20" t="s">
        <v>140</v>
      </c>
      <c r="C18" s="20" t="s">
        <v>29</v>
      </c>
      <c r="D18" s="20">
        <f t="shared" si="5"/>
        <v>100</v>
      </c>
      <c r="E18" s="20">
        <v>-100</v>
      </c>
      <c r="F18" s="20" t="s">
        <v>16</v>
      </c>
      <c r="G18" s="20"/>
      <c r="H18" s="20"/>
      <c r="I18" s="21">
        <v>44071</v>
      </c>
      <c r="J18" s="20">
        <f t="shared" si="7"/>
        <v>0</v>
      </c>
      <c r="K18" s="104">
        <f t="shared" ref="K18" si="10">IF(OR(F18="FPCO"),((M17+L18)/J18),K17)</f>
        <v>2025.0077656082999</v>
      </c>
      <c r="L18" s="104"/>
      <c r="M18" s="105">
        <f t="shared" si="1"/>
        <v>0</v>
      </c>
    </row>
    <row r="19" spans="1:13" x14ac:dyDescent="0.25">
      <c r="D19" s="15">
        <f t="shared" si="5"/>
        <v>0</v>
      </c>
      <c r="J19" s="56">
        <f t="shared" si="7"/>
        <v>0</v>
      </c>
    </row>
    <row r="20" spans="1:13" x14ac:dyDescent="0.25">
      <c r="D20" s="15">
        <f t="shared" si="5"/>
        <v>0</v>
      </c>
      <c r="J20" s="56">
        <f t="shared" si="7"/>
        <v>0</v>
      </c>
    </row>
    <row r="21" spans="1:13" x14ac:dyDescent="0.25">
      <c r="D21" s="15">
        <f t="shared" si="5"/>
        <v>0</v>
      </c>
      <c r="J21" s="56">
        <f t="shared" si="7"/>
        <v>0</v>
      </c>
    </row>
    <row r="22" spans="1:13" x14ac:dyDescent="0.25">
      <c r="D22" s="15">
        <f t="shared" si="5"/>
        <v>0</v>
      </c>
      <c r="J22" s="56">
        <f t="shared" si="7"/>
        <v>0</v>
      </c>
    </row>
    <row r="23" spans="1:13" x14ac:dyDescent="0.25">
      <c r="D23" s="15">
        <f t="shared" si="5"/>
        <v>0</v>
      </c>
      <c r="J23" s="56">
        <f t="shared" si="7"/>
        <v>0</v>
      </c>
    </row>
    <row r="24" spans="1:13" x14ac:dyDescent="0.25">
      <c r="D24" s="15">
        <f t="shared" si="5"/>
        <v>0</v>
      </c>
      <c r="J24" s="56">
        <f t="shared" si="7"/>
        <v>0</v>
      </c>
    </row>
    <row r="25" spans="1:13" x14ac:dyDescent="0.25">
      <c r="D25" s="15">
        <f t="shared" si="5"/>
        <v>0</v>
      </c>
      <c r="J25" s="56">
        <f t="shared" si="7"/>
        <v>0</v>
      </c>
    </row>
    <row r="26" spans="1:13" x14ac:dyDescent="0.25">
      <c r="D26" s="15">
        <f t="shared" si="5"/>
        <v>0</v>
      </c>
      <c r="J26" s="56">
        <f t="shared" si="7"/>
        <v>0</v>
      </c>
    </row>
    <row r="27" spans="1:13" x14ac:dyDescent="0.25">
      <c r="D27" s="15">
        <f t="shared" si="5"/>
        <v>0</v>
      </c>
      <c r="J27" s="56">
        <f t="shared" si="7"/>
        <v>0</v>
      </c>
    </row>
    <row r="28" spans="1:13" x14ac:dyDescent="0.25">
      <c r="D28" s="15">
        <f t="shared" si="5"/>
        <v>0</v>
      </c>
      <c r="J28" s="56">
        <f t="shared" si="7"/>
        <v>0</v>
      </c>
    </row>
    <row r="29" spans="1:13" x14ac:dyDescent="0.25">
      <c r="D29" s="15">
        <f t="shared" si="5"/>
        <v>0</v>
      </c>
      <c r="J29" s="56">
        <f t="shared" si="7"/>
        <v>0</v>
      </c>
    </row>
    <row r="30" spans="1:13" x14ac:dyDescent="0.25">
      <c r="D30" s="15">
        <f t="shared" si="5"/>
        <v>0</v>
      </c>
      <c r="J30" s="56">
        <f t="shared" si="7"/>
        <v>0</v>
      </c>
    </row>
    <row r="31" spans="1:13" x14ac:dyDescent="0.25">
      <c r="D31" s="15">
        <f t="shared" si="5"/>
        <v>0</v>
      </c>
      <c r="J31" s="56">
        <f t="shared" si="7"/>
        <v>0</v>
      </c>
    </row>
    <row r="32" spans="1:13" x14ac:dyDescent="0.25">
      <c r="D32" s="15">
        <f t="shared" si="5"/>
        <v>0</v>
      </c>
      <c r="J32" s="56">
        <f t="shared" si="7"/>
        <v>0</v>
      </c>
    </row>
    <row r="33" spans="4:10" x14ac:dyDescent="0.25">
      <c r="D33" s="15">
        <f t="shared" si="5"/>
        <v>0</v>
      </c>
      <c r="J33" s="56">
        <f t="shared" si="7"/>
        <v>0</v>
      </c>
    </row>
    <row r="34" spans="4:10" x14ac:dyDescent="0.25">
      <c r="D34" s="15">
        <f t="shared" si="5"/>
        <v>0</v>
      </c>
      <c r="J34" s="56">
        <f t="shared" si="7"/>
        <v>0</v>
      </c>
    </row>
    <row r="35" spans="4:10" x14ac:dyDescent="0.25">
      <c r="D35" s="15">
        <f t="shared" si="5"/>
        <v>0</v>
      </c>
      <c r="J35" s="56">
        <f t="shared" si="7"/>
        <v>0</v>
      </c>
    </row>
    <row r="36" spans="4:10" x14ac:dyDescent="0.25">
      <c r="D36" s="15">
        <f t="shared" si="5"/>
        <v>0</v>
      </c>
      <c r="J36" s="56">
        <f t="shared" si="7"/>
        <v>0</v>
      </c>
    </row>
    <row r="37" spans="4:10" x14ac:dyDescent="0.25">
      <c r="D37" s="15">
        <f t="shared" si="5"/>
        <v>0</v>
      </c>
      <c r="J37" s="56">
        <f t="shared" si="7"/>
        <v>0</v>
      </c>
    </row>
    <row r="38" spans="4:10" x14ac:dyDescent="0.25">
      <c r="D38" s="15">
        <f t="shared" si="5"/>
        <v>0</v>
      </c>
      <c r="J38" s="56">
        <f t="shared" si="7"/>
        <v>0</v>
      </c>
    </row>
    <row r="39" spans="4:10" x14ac:dyDescent="0.25">
      <c r="D39" s="15">
        <f t="shared" si="5"/>
        <v>0</v>
      </c>
      <c r="J39" s="56">
        <f t="shared" si="7"/>
        <v>0</v>
      </c>
    </row>
    <row r="40" spans="4:10" x14ac:dyDescent="0.25">
      <c r="D40" s="15">
        <f t="shared" si="5"/>
        <v>0</v>
      </c>
      <c r="J40" s="56">
        <f t="shared" si="7"/>
        <v>0</v>
      </c>
    </row>
    <row r="41" spans="4:10" x14ac:dyDescent="0.25">
      <c r="D41" s="15">
        <f t="shared" si="5"/>
        <v>0</v>
      </c>
      <c r="J41" s="56">
        <f t="shared" si="7"/>
        <v>0</v>
      </c>
    </row>
    <row r="42" spans="4:10" x14ac:dyDescent="0.25">
      <c r="D42" s="15">
        <f t="shared" si="5"/>
        <v>0</v>
      </c>
      <c r="J42" s="56">
        <f t="shared" si="7"/>
        <v>0</v>
      </c>
    </row>
    <row r="43" spans="4:10" x14ac:dyDescent="0.25">
      <c r="D43" s="15">
        <f t="shared" si="5"/>
        <v>0</v>
      </c>
      <c r="J43" s="56">
        <f t="shared" si="7"/>
        <v>0</v>
      </c>
    </row>
    <row r="44" spans="4:10" x14ac:dyDescent="0.25">
      <c r="D44" s="15">
        <f t="shared" si="5"/>
        <v>0</v>
      </c>
      <c r="J44" s="56">
        <f t="shared" si="7"/>
        <v>0</v>
      </c>
    </row>
    <row r="45" spans="4:10" x14ac:dyDescent="0.25">
      <c r="D45" s="15">
        <f t="shared" si="5"/>
        <v>0</v>
      </c>
      <c r="J45" s="56">
        <f t="shared" si="7"/>
        <v>0</v>
      </c>
    </row>
    <row r="46" spans="4:10" x14ac:dyDescent="0.25">
      <c r="D46" s="15">
        <f t="shared" si="5"/>
        <v>0</v>
      </c>
      <c r="J46" s="56">
        <f t="shared" si="7"/>
        <v>0</v>
      </c>
    </row>
    <row r="47" spans="4:10" x14ac:dyDescent="0.25">
      <c r="D47" s="15">
        <f t="shared" si="5"/>
        <v>0</v>
      </c>
      <c r="J47" s="56">
        <f t="shared" si="7"/>
        <v>0</v>
      </c>
    </row>
    <row r="48" spans="4:10" x14ac:dyDescent="0.25">
      <c r="D48" s="15">
        <f t="shared" si="5"/>
        <v>0</v>
      </c>
      <c r="J48" s="56">
        <f t="shared" si="7"/>
        <v>0</v>
      </c>
    </row>
    <row r="49" spans="4:10" x14ac:dyDescent="0.25">
      <c r="D49" s="15">
        <f t="shared" si="5"/>
        <v>0</v>
      </c>
      <c r="J49" s="56">
        <f t="shared" si="7"/>
        <v>0</v>
      </c>
    </row>
    <row r="50" spans="4:10" x14ac:dyDescent="0.25">
      <c r="D50" s="15">
        <f t="shared" si="5"/>
        <v>0</v>
      </c>
      <c r="J50" s="56">
        <f t="shared" si="7"/>
        <v>0</v>
      </c>
    </row>
    <row r="51" spans="4:10" x14ac:dyDescent="0.25">
      <c r="D51" s="15">
        <f t="shared" si="5"/>
        <v>0</v>
      </c>
      <c r="J51" s="56">
        <f t="shared" si="7"/>
        <v>0</v>
      </c>
    </row>
    <row r="52" spans="4:10" x14ac:dyDescent="0.25">
      <c r="D52" s="15">
        <f t="shared" si="5"/>
        <v>0</v>
      </c>
      <c r="J52" s="56">
        <f t="shared" si="7"/>
        <v>0</v>
      </c>
    </row>
    <row r="53" spans="4:10" x14ac:dyDescent="0.25">
      <c r="D53" s="15">
        <f t="shared" si="5"/>
        <v>0</v>
      </c>
      <c r="J53" s="56">
        <f t="shared" si="7"/>
        <v>0</v>
      </c>
    </row>
    <row r="54" spans="4:10" x14ac:dyDescent="0.25">
      <c r="D54" s="15">
        <f t="shared" si="5"/>
        <v>0</v>
      </c>
      <c r="J54" s="56">
        <f t="shared" si="7"/>
        <v>0</v>
      </c>
    </row>
    <row r="55" spans="4:10" x14ac:dyDescent="0.25">
      <c r="D55" s="15">
        <f t="shared" si="5"/>
        <v>0</v>
      </c>
      <c r="J55" s="56">
        <f t="shared" si="7"/>
        <v>0</v>
      </c>
    </row>
    <row r="56" spans="4:10" x14ac:dyDescent="0.25">
      <c r="D56" s="15">
        <f t="shared" si="5"/>
        <v>0</v>
      </c>
      <c r="J56" s="56">
        <f t="shared" si="7"/>
        <v>0</v>
      </c>
    </row>
    <row r="57" spans="4:10" x14ac:dyDescent="0.25">
      <c r="D57" s="15">
        <f t="shared" si="5"/>
        <v>0</v>
      </c>
      <c r="J57" s="56">
        <f t="shared" si="7"/>
        <v>0</v>
      </c>
    </row>
    <row r="58" spans="4:10" x14ac:dyDescent="0.25">
      <c r="D58" s="15">
        <f t="shared" si="5"/>
        <v>0</v>
      </c>
      <c r="J58" s="56">
        <f t="shared" si="7"/>
        <v>0</v>
      </c>
    </row>
    <row r="59" spans="4:10" x14ac:dyDescent="0.25">
      <c r="D59" s="15">
        <f t="shared" si="5"/>
        <v>0</v>
      </c>
      <c r="J59" s="56">
        <f t="shared" si="7"/>
        <v>0</v>
      </c>
    </row>
    <row r="60" spans="4:10" x14ac:dyDescent="0.25">
      <c r="D60" s="15">
        <f t="shared" si="5"/>
        <v>0</v>
      </c>
      <c r="J60" s="56">
        <f t="shared" si="7"/>
        <v>0</v>
      </c>
    </row>
    <row r="61" spans="4:10" x14ac:dyDescent="0.25">
      <c r="D61" s="15">
        <f t="shared" si="5"/>
        <v>0</v>
      </c>
      <c r="J61" s="56">
        <f t="shared" si="7"/>
        <v>0</v>
      </c>
    </row>
    <row r="62" spans="4:10" x14ac:dyDescent="0.25">
      <c r="D62" s="15">
        <f t="shared" si="5"/>
        <v>0</v>
      </c>
      <c r="J62" s="56">
        <f t="shared" si="7"/>
        <v>0</v>
      </c>
    </row>
    <row r="63" spans="4:10" x14ac:dyDescent="0.25">
      <c r="D63" s="15">
        <f t="shared" si="5"/>
        <v>0</v>
      </c>
      <c r="J63" s="56">
        <f t="shared" si="7"/>
        <v>0</v>
      </c>
    </row>
    <row r="64" spans="4:10" x14ac:dyDescent="0.25">
      <c r="D64" s="15">
        <f t="shared" si="5"/>
        <v>0</v>
      </c>
      <c r="J64" s="56">
        <f t="shared" si="7"/>
        <v>0</v>
      </c>
    </row>
    <row r="65" spans="4:10" x14ac:dyDescent="0.25">
      <c r="D65" s="15">
        <f t="shared" si="5"/>
        <v>0</v>
      </c>
      <c r="J65" s="56">
        <f t="shared" si="7"/>
        <v>0</v>
      </c>
    </row>
    <row r="66" spans="4:10" x14ac:dyDescent="0.25">
      <c r="D66" s="15">
        <f t="shared" si="5"/>
        <v>0</v>
      </c>
      <c r="J66" s="56">
        <f t="shared" si="7"/>
        <v>0</v>
      </c>
    </row>
    <row r="67" spans="4:10" x14ac:dyDescent="0.25">
      <c r="D67" s="15">
        <f t="shared" si="5"/>
        <v>0</v>
      </c>
      <c r="J67" s="56">
        <f t="shared" si="7"/>
        <v>0</v>
      </c>
    </row>
    <row r="68" spans="4:10" x14ac:dyDescent="0.25">
      <c r="D68" s="15">
        <f t="shared" si="5"/>
        <v>0</v>
      </c>
      <c r="J68" s="56">
        <f t="shared" si="7"/>
        <v>0</v>
      </c>
    </row>
    <row r="69" spans="4:10" x14ac:dyDescent="0.25">
      <c r="D69" s="15">
        <f t="shared" si="5"/>
        <v>0</v>
      </c>
      <c r="J69" s="56">
        <f t="shared" si="7"/>
        <v>0</v>
      </c>
    </row>
    <row r="70" spans="4:10" x14ac:dyDescent="0.25">
      <c r="D70" s="15">
        <f t="shared" si="5"/>
        <v>0</v>
      </c>
      <c r="J70" s="56">
        <f t="shared" ref="J70:J133" si="11">D70+E70</f>
        <v>0</v>
      </c>
    </row>
    <row r="71" spans="4:10" x14ac:dyDescent="0.25">
      <c r="D71" s="15">
        <f t="shared" si="5"/>
        <v>0</v>
      </c>
      <c r="J71" s="56">
        <f t="shared" si="11"/>
        <v>0</v>
      </c>
    </row>
    <row r="72" spans="4:10" x14ac:dyDescent="0.25">
      <c r="D72" s="15">
        <f t="shared" ref="D72:D135" si="12">J71</f>
        <v>0</v>
      </c>
      <c r="J72" s="56">
        <f t="shared" si="11"/>
        <v>0</v>
      </c>
    </row>
    <row r="73" spans="4:10" x14ac:dyDescent="0.25">
      <c r="D73" s="15">
        <f t="shared" si="12"/>
        <v>0</v>
      </c>
      <c r="J73" s="56">
        <f t="shared" si="11"/>
        <v>0</v>
      </c>
    </row>
    <row r="74" spans="4:10" x14ac:dyDescent="0.25">
      <c r="D74" s="15">
        <f t="shared" si="12"/>
        <v>0</v>
      </c>
      <c r="J74" s="56">
        <f t="shared" si="11"/>
        <v>0</v>
      </c>
    </row>
    <row r="75" spans="4:10" x14ac:dyDescent="0.25">
      <c r="D75" s="15">
        <f t="shared" si="12"/>
        <v>0</v>
      </c>
      <c r="J75" s="56">
        <f t="shared" si="11"/>
        <v>0</v>
      </c>
    </row>
    <row r="76" spans="4:10" x14ac:dyDescent="0.25">
      <c r="D76" s="15">
        <f t="shared" si="12"/>
        <v>0</v>
      </c>
      <c r="J76" s="56">
        <f t="shared" si="11"/>
        <v>0</v>
      </c>
    </row>
    <row r="77" spans="4:10" x14ac:dyDescent="0.25">
      <c r="D77" s="15">
        <f t="shared" si="12"/>
        <v>0</v>
      </c>
      <c r="J77" s="56">
        <f t="shared" si="11"/>
        <v>0</v>
      </c>
    </row>
    <row r="78" spans="4:10" x14ac:dyDescent="0.25">
      <c r="D78" s="15">
        <f t="shared" si="12"/>
        <v>0</v>
      </c>
      <c r="J78" s="56">
        <f t="shared" si="11"/>
        <v>0</v>
      </c>
    </row>
    <row r="79" spans="4:10" x14ac:dyDescent="0.25">
      <c r="D79" s="15">
        <f t="shared" si="12"/>
        <v>0</v>
      </c>
      <c r="J79" s="56">
        <f t="shared" si="11"/>
        <v>0</v>
      </c>
    </row>
    <row r="80" spans="4:10" x14ac:dyDescent="0.25">
      <c r="D80" s="15">
        <f t="shared" si="12"/>
        <v>0</v>
      </c>
      <c r="J80" s="56">
        <f t="shared" si="11"/>
        <v>0</v>
      </c>
    </row>
    <row r="81" spans="4:10" x14ac:dyDescent="0.25">
      <c r="D81" s="15">
        <f t="shared" si="12"/>
        <v>0</v>
      </c>
      <c r="J81" s="56">
        <f t="shared" si="11"/>
        <v>0</v>
      </c>
    </row>
    <row r="82" spans="4:10" x14ac:dyDescent="0.25">
      <c r="D82" s="15">
        <f t="shared" si="12"/>
        <v>0</v>
      </c>
      <c r="J82" s="56">
        <f t="shared" si="11"/>
        <v>0</v>
      </c>
    </row>
    <row r="83" spans="4:10" x14ac:dyDescent="0.25">
      <c r="D83" s="15">
        <f t="shared" si="12"/>
        <v>0</v>
      </c>
      <c r="J83" s="56">
        <f t="shared" si="11"/>
        <v>0</v>
      </c>
    </row>
    <row r="84" spans="4:10" x14ac:dyDescent="0.25">
      <c r="D84" s="15">
        <f t="shared" si="12"/>
        <v>0</v>
      </c>
      <c r="J84" s="56">
        <f t="shared" si="11"/>
        <v>0</v>
      </c>
    </row>
    <row r="85" spans="4:10" x14ac:dyDescent="0.25">
      <c r="D85" s="15">
        <f t="shared" si="12"/>
        <v>0</v>
      </c>
      <c r="J85" s="56">
        <f t="shared" si="11"/>
        <v>0</v>
      </c>
    </row>
    <row r="86" spans="4:10" x14ac:dyDescent="0.25">
      <c r="D86" s="15">
        <f t="shared" si="12"/>
        <v>0</v>
      </c>
      <c r="J86" s="56">
        <f t="shared" si="11"/>
        <v>0</v>
      </c>
    </row>
    <row r="87" spans="4:10" x14ac:dyDescent="0.25">
      <c r="D87" s="15">
        <f t="shared" si="12"/>
        <v>0</v>
      </c>
      <c r="J87" s="56">
        <f t="shared" si="11"/>
        <v>0</v>
      </c>
    </row>
    <row r="88" spans="4:10" x14ac:dyDescent="0.25">
      <c r="D88" s="15">
        <f t="shared" si="12"/>
        <v>0</v>
      </c>
      <c r="J88" s="56">
        <f t="shared" si="11"/>
        <v>0</v>
      </c>
    </row>
    <row r="89" spans="4:10" x14ac:dyDescent="0.25">
      <c r="D89" s="15">
        <f t="shared" si="12"/>
        <v>0</v>
      </c>
      <c r="J89" s="56">
        <f t="shared" si="11"/>
        <v>0</v>
      </c>
    </row>
    <row r="90" spans="4:10" x14ac:dyDescent="0.25">
      <c r="D90" s="15">
        <f t="shared" si="12"/>
        <v>0</v>
      </c>
      <c r="J90" s="56">
        <f t="shared" si="11"/>
        <v>0</v>
      </c>
    </row>
    <row r="91" spans="4:10" x14ac:dyDescent="0.25">
      <c r="D91" s="15">
        <f t="shared" si="12"/>
        <v>0</v>
      </c>
      <c r="J91" s="56">
        <f t="shared" si="11"/>
        <v>0</v>
      </c>
    </row>
    <row r="92" spans="4:10" x14ac:dyDescent="0.25">
      <c r="D92" s="15">
        <f t="shared" si="12"/>
        <v>0</v>
      </c>
      <c r="J92" s="56">
        <f t="shared" si="11"/>
        <v>0</v>
      </c>
    </row>
    <row r="93" spans="4:10" x14ac:dyDescent="0.25">
      <c r="D93" s="15">
        <f t="shared" si="12"/>
        <v>0</v>
      </c>
      <c r="J93" s="56">
        <f t="shared" si="11"/>
        <v>0</v>
      </c>
    </row>
    <row r="94" spans="4:10" x14ac:dyDescent="0.25">
      <c r="D94" s="15">
        <f t="shared" si="12"/>
        <v>0</v>
      </c>
      <c r="J94" s="56">
        <f t="shared" si="11"/>
        <v>0</v>
      </c>
    </row>
    <row r="95" spans="4:10" x14ac:dyDescent="0.25">
      <c r="D95" s="15">
        <f t="shared" si="12"/>
        <v>0</v>
      </c>
      <c r="J95" s="56">
        <f t="shared" si="11"/>
        <v>0</v>
      </c>
    </row>
    <row r="96" spans="4:10" x14ac:dyDescent="0.25">
      <c r="D96" s="15">
        <f t="shared" si="12"/>
        <v>0</v>
      </c>
      <c r="J96" s="56">
        <f t="shared" si="11"/>
        <v>0</v>
      </c>
    </row>
    <row r="97" spans="4:10" x14ac:dyDescent="0.25">
      <c r="D97" s="15">
        <f t="shared" si="12"/>
        <v>0</v>
      </c>
      <c r="J97" s="56">
        <f t="shared" si="11"/>
        <v>0</v>
      </c>
    </row>
    <row r="98" spans="4:10" x14ac:dyDescent="0.25">
      <c r="D98" s="15">
        <f t="shared" si="12"/>
        <v>0</v>
      </c>
      <c r="J98" s="56">
        <f t="shared" si="11"/>
        <v>0</v>
      </c>
    </row>
    <row r="99" spans="4:10" x14ac:dyDescent="0.25">
      <c r="D99" s="15">
        <f t="shared" si="12"/>
        <v>0</v>
      </c>
      <c r="J99" s="56">
        <f t="shared" si="11"/>
        <v>0</v>
      </c>
    </row>
    <row r="100" spans="4:10" x14ac:dyDescent="0.25">
      <c r="D100" s="15">
        <f t="shared" si="12"/>
        <v>0</v>
      </c>
      <c r="J100" s="56">
        <f t="shared" si="11"/>
        <v>0</v>
      </c>
    </row>
    <row r="101" spans="4:10" x14ac:dyDescent="0.25">
      <c r="D101" s="15">
        <f t="shared" si="12"/>
        <v>0</v>
      </c>
      <c r="J101" s="56">
        <f t="shared" si="11"/>
        <v>0</v>
      </c>
    </row>
    <row r="102" spans="4:10" x14ac:dyDescent="0.25">
      <c r="D102" s="15">
        <f t="shared" si="12"/>
        <v>0</v>
      </c>
      <c r="J102" s="56">
        <f t="shared" si="11"/>
        <v>0</v>
      </c>
    </row>
    <row r="103" spans="4:10" x14ac:dyDescent="0.25">
      <c r="D103" s="15">
        <f t="shared" si="12"/>
        <v>0</v>
      </c>
      <c r="J103" s="56">
        <f t="shared" si="11"/>
        <v>0</v>
      </c>
    </row>
    <row r="104" spans="4:10" x14ac:dyDescent="0.25">
      <c r="D104" s="15">
        <f t="shared" si="12"/>
        <v>0</v>
      </c>
      <c r="J104" s="56">
        <f t="shared" si="11"/>
        <v>0</v>
      </c>
    </row>
    <row r="105" spans="4:10" x14ac:dyDescent="0.25">
      <c r="D105" s="15">
        <f t="shared" si="12"/>
        <v>0</v>
      </c>
      <c r="J105" s="56">
        <f t="shared" si="11"/>
        <v>0</v>
      </c>
    </row>
    <row r="106" spans="4:10" x14ac:dyDescent="0.25">
      <c r="D106" s="15">
        <f t="shared" si="12"/>
        <v>0</v>
      </c>
      <c r="J106" s="56">
        <f t="shared" si="11"/>
        <v>0</v>
      </c>
    </row>
    <row r="107" spans="4:10" x14ac:dyDescent="0.25">
      <c r="D107" s="15">
        <f t="shared" si="12"/>
        <v>0</v>
      </c>
      <c r="J107" s="56">
        <f t="shared" si="11"/>
        <v>0</v>
      </c>
    </row>
    <row r="108" spans="4:10" x14ac:dyDescent="0.25">
      <c r="D108" s="15">
        <f t="shared" si="12"/>
        <v>0</v>
      </c>
      <c r="J108" s="56">
        <f t="shared" si="11"/>
        <v>0</v>
      </c>
    </row>
    <row r="109" spans="4:10" x14ac:dyDescent="0.25">
      <c r="D109" s="15">
        <f t="shared" si="12"/>
        <v>0</v>
      </c>
      <c r="J109" s="56">
        <f t="shared" si="11"/>
        <v>0</v>
      </c>
    </row>
    <row r="110" spans="4:10" x14ac:dyDescent="0.25">
      <c r="D110" s="15">
        <f t="shared" si="12"/>
        <v>0</v>
      </c>
      <c r="J110" s="56">
        <f t="shared" si="11"/>
        <v>0</v>
      </c>
    </row>
    <row r="111" spans="4:10" x14ac:dyDescent="0.25">
      <c r="D111" s="15">
        <f t="shared" si="12"/>
        <v>0</v>
      </c>
      <c r="J111" s="56">
        <f t="shared" si="11"/>
        <v>0</v>
      </c>
    </row>
    <row r="112" spans="4:10" x14ac:dyDescent="0.25">
      <c r="D112" s="15">
        <f t="shared" si="12"/>
        <v>0</v>
      </c>
      <c r="J112" s="56">
        <f t="shared" si="11"/>
        <v>0</v>
      </c>
    </row>
    <row r="113" spans="4:10" x14ac:dyDescent="0.25">
      <c r="D113" s="15">
        <f t="shared" si="12"/>
        <v>0</v>
      </c>
      <c r="J113" s="56">
        <f t="shared" si="11"/>
        <v>0</v>
      </c>
    </row>
    <row r="114" spans="4:10" x14ac:dyDescent="0.25">
      <c r="D114" s="15">
        <f t="shared" si="12"/>
        <v>0</v>
      </c>
      <c r="J114" s="56">
        <f t="shared" si="11"/>
        <v>0</v>
      </c>
    </row>
    <row r="115" spans="4:10" x14ac:dyDescent="0.25">
      <c r="D115" s="15">
        <f t="shared" si="12"/>
        <v>0</v>
      </c>
      <c r="J115" s="56">
        <f t="shared" si="11"/>
        <v>0</v>
      </c>
    </row>
    <row r="116" spans="4:10" x14ac:dyDescent="0.25">
      <c r="D116" s="15">
        <f t="shared" si="12"/>
        <v>0</v>
      </c>
      <c r="J116" s="56">
        <f t="shared" si="11"/>
        <v>0</v>
      </c>
    </row>
    <row r="117" spans="4:10" x14ac:dyDescent="0.25">
      <c r="D117" s="15">
        <f t="shared" si="12"/>
        <v>0</v>
      </c>
      <c r="J117" s="56">
        <f t="shared" si="11"/>
        <v>0</v>
      </c>
    </row>
    <row r="118" spans="4:10" x14ac:dyDescent="0.25">
      <c r="D118" s="15">
        <f t="shared" si="12"/>
        <v>0</v>
      </c>
      <c r="J118" s="56">
        <f t="shared" si="11"/>
        <v>0</v>
      </c>
    </row>
    <row r="119" spans="4:10" x14ac:dyDescent="0.25">
      <c r="D119" s="15">
        <f t="shared" si="12"/>
        <v>0</v>
      </c>
      <c r="J119" s="56">
        <f t="shared" si="11"/>
        <v>0</v>
      </c>
    </row>
    <row r="120" spans="4:10" x14ac:dyDescent="0.25">
      <c r="D120" s="15">
        <f t="shared" si="12"/>
        <v>0</v>
      </c>
      <c r="J120" s="56">
        <f t="shared" si="11"/>
        <v>0</v>
      </c>
    </row>
    <row r="121" spans="4:10" x14ac:dyDescent="0.25">
      <c r="D121" s="15">
        <f t="shared" si="12"/>
        <v>0</v>
      </c>
      <c r="J121" s="56">
        <f t="shared" si="11"/>
        <v>0</v>
      </c>
    </row>
    <row r="122" spans="4:10" x14ac:dyDescent="0.25">
      <c r="D122" s="15">
        <f t="shared" si="12"/>
        <v>0</v>
      </c>
      <c r="J122" s="56">
        <f t="shared" si="11"/>
        <v>0</v>
      </c>
    </row>
    <row r="123" spans="4:10" x14ac:dyDescent="0.25">
      <c r="D123" s="15">
        <f t="shared" si="12"/>
        <v>0</v>
      </c>
      <c r="J123" s="56">
        <f t="shared" si="11"/>
        <v>0</v>
      </c>
    </row>
    <row r="124" spans="4:10" x14ac:dyDescent="0.25">
      <c r="D124" s="15">
        <f t="shared" si="12"/>
        <v>0</v>
      </c>
      <c r="J124" s="56">
        <f t="shared" si="11"/>
        <v>0</v>
      </c>
    </row>
    <row r="125" spans="4:10" x14ac:dyDescent="0.25">
      <c r="D125" s="15">
        <f t="shared" si="12"/>
        <v>0</v>
      </c>
      <c r="J125" s="56">
        <f t="shared" si="11"/>
        <v>0</v>
      </c>
    </row>
    <row r="126" spans="4:10" x14ac:dyDescent="0.25">
      <c r="D126" s="15">
        <f t="shared" si="12"/>
        <v>0</v>
      </c>
      <c r="J126" s="56">
        <f t="shared" si="11"/>
        <v>0</v>
      </c>
    </row>
    <row r="127" spans="4:10" x14ac:dyDescent="0.25">
      <c r="D127" s="15">
        <f t="shared" si="12"/>
        <v>0</v>
      </c>
      <c r="J127" s="56">
        <f t="shared" si="11"/>
        <v>0</v>
      </c>
    </row>
    <row r="128" spans="4:10" x14ac:dyDescent="0.25">
      <c r="D128" s="15">
        <f t="shared" si="12"/>
        <v>0</v>
      </c>
      <c r="J128" s="56">
        <f t="shared" si="11"/>
        <v>0</v>
      </c>
    </row>
    <row r="129" spans="4:10" x14ac:dyDescent="0.25">
      <c r="D129" s="15">
        <f t="shared" si="12"/>
        <v>0</v>
      </c>
      <c r="J129" s="56">
        <f t="shared" si="11"/>
        <v>0</v>
      </c>
    </row>
    <row r="130" spans="4:10" x14ac:dyDescent="0.25">
      <c r="D130" s="15">
        <f t="shared" si="12"/>
        <v>0</v>
      </c>
      <c r="J130" s="56">
        <f t="shared" si="11"/>
        <v>0</v>
      </c>
    </row>
    <row r="131" spans="4:10" x14ac:dyDescent="0.25">
      <c r="D131" s="15">
        <f t="shared" si="12"/>
        <v>0</v>
      </c>
      <c r="J131" s="56">
        <f t="shared" si="11"/>
        <v>0</v>
      </c>
    </row>
    <row r="132" spans="4:10" x14ac:dyDescent="0.25">
      <c r="D132" s="15">
        <f t="shared" si="12"/>
        <v>0</v>
      </c>
      <c r="J132" s="56">
        <f t="shared" si="11"/>
        <v>0</v>
      </c>
    </row>
    <row r="133" spans="4:10" x14ac:dyDescent="0.25">
      <c r="D133" s="15">
        <f t="shared" si="12"/>
        <v>0</v>
      </c>
      <c r="J133" s="56">
        <f t="shared" si="11"/>
        <v>0</v>
      </c>
    </row>
    <row r="134" spans="4:10" x14ac:dyDescent="0.25">
      <c r="D134" s="15">
        <f t="shared" si="12"/>
        <v>0</v>
      </c>
      <c r="J134" s="56">
        <f t="shared" ref="J134:J197" si="13">D134+E134</f>
        <v>0</v>
      </c>
    </row>
    <row r="135" spans="4:10" x14ac:dyDescent="0.25">
      <c r="D135" s="15">
        <f t="shared" si="12"/>
        <v>0</v>
      </c>
      <c r="J135" s="56">
        <f t="shared" si="13"/>
        <v>0</v>
      </c>
    </row>
    <row r="136" spans="4:10" x14ac:dyDescent="0.25">
      <c r="D136" s="15">
        <f t="shared" ref="D136:D199" si="14">J135</f>
        <v>0</v>
      </c>
      <c r="J136" s="56">
        <f t="shared" si="13"/>
        <v>0</v>
      </c>
    </row>
    <row r="137" spans="4:10" x14ac:dyDescent="0.25">
      <c r="D137" s="15">
        <f t="shared" si="14"/>
        <v>0</v>
      </c>
      <c r="J137" s="56">
        <f t="shared" si="13"/>
        <v>0</v>
      </c>
    </row>
    <row r="138" spans="4:10" x14ac:dyDescent="0.25">
      <c r="D138" s="15">
        <f t="shared" si="14"/>
        <v>0</v>
      </c>
      <c r="J138" s="56">
        <f t="shared" si="13"/>
        <v>0</v>
      </c>
    </row>
    <row r="139" spans="4:10" x14ac:dyDescent="0.25">
      <c r="D139" s="15">
        <f t="shared" si="14"/>
        <v>0</v>
      </c>
      <c r="J139" s="56">
        <f t="shared" si="13"/>
        <v>0</v>
      </c>
    </row>
    <row r="140" spans="4:10" x14ac:dyDescent="0.25">
      <c r="D140" s="15">
        <f t="shared" si="14"/>
        <v>0</v>
      </c>
      <c r="J140" s="56">
        <f t="shared" si="13"/>
        <v>0</v>
      </c>
    </row>
    <row r="141" spans="4:10" x14ac:dyDescent="0.25">
      <c r="D141" s="15">
        <f t="shared" si="14"/>
        <v>0</v>
      </c>
      <c r="J141" s="56">
        <f t="shared" si="13"/>
        <v>0</v>
      </c>
    </row>
    <row r="142" spans="4:10" x14ac:dyDescent="0.25">
      <c r="D142" s="15">
        <f t="shared" si="14"/>
        <v>0</v>
      </c>
      <c r="J142" s="56">
        <f t="shared" si="13"/>
        <v>0</v>
      </c>
    </row>
    <row r="143" spans="4:10" x14ac:dyDescent="0.25">
      <c r="D143" s="15">
        <f t="shared" si="14"/>
        <v>0</v>
      </c>
      <c r="J143" s="56">
        <f t="shared" si="13"/>
        <v>0</v>
      </c>
    </row>
    <row r="144" spans="4:10" x14ac:dyDescent="0.25">
      <c r="D144" s="15">
        <f t="shared" si="14"/>
        <v>0</v>
      </c>
      <c r="J144" s="56">
        <f t="shared" si="13"/>
        <v>0</v>
      </c>
    </row>
    <row r="145" spans="4:10" x14ac:dyDescent="0.25">
      <c r="D145" s="15">
        <f t="shared" si="14"/>
        <v>0</v>
      </c>
      <c r="J145" s="56">
        <f t="shared" si="13"/>
        <v>0</v>
      </c>
    </row>
    <row r="146" spans="4:10" x14ac:dyDescent="0.25">
      <c r="D146" s="15">
        <f t="shared" si="14"/>
        <v>0</v>
      </c>
      <c r="J146" s="56">
        <f t="shared" si="13"/>
        <v>0</v>
      </c>
    </row>
    <row r="147" spans="4:10" x14ac:dyDescent="0.25">
      <c r="D147" s="15">
        <f t="shared" si="14"/>
        <v>0</v>
      </c>
      <c r="J147" s="56">
        <f t="shared" si="13"/>
        <v>0</v>
      </c>
    </row>
    <row r="148" spans="4:10" x14ac:dyDescent="0.25">
      <c r="D148" s="15">
        <f t="shared" si="14"/>
        <v>0</v>
      </c>
      <c r="J148" s="56">
        <f t="shared" si="13"/>
        <v>0</v>
      </c>
    </row>
    <row r="149" spans="4:10" x14ac:dyDescent="0.25">
      <c r="D149" s="15">
        <f t="shared" si="14"/>
        <v>0</v>
      </c>
      <c r="J149" s="56">
        <f t="shared" si="13"/>
        <v>0</v>
      </c>
    </row>
    <row r="150" spans="4:10" x14ac:dyDescent="0.25">
      <c r="D150" s="15">
        <f t="shared" si="14"/>
        <v>0</v>
      </c>
      <c r="J150" s="56">
        <f t="shared" si="13"/>
        <v>0</v>
      </c>
    </row>
    <row r="151" spans="4:10" x14ac:dyDescent="0.25">
      <c r="D151" s="15">
        <f t="shared" si="14"/>
        <v>0</v>
      </c>
      <c r="J151" s="56">
        <f t="shared" si="13"/>
        <v>0</v>
      </c>
    </row>
    <row r="152" spans="4:10" x14ac:dyDescent="0.25">
      <c r="D152" s="15">
        <f t="shared" si="14"/>
        <v>0</v>
      </c>
      <c r="J152" s="56">
        <f t="shared" si="13"/>
        <v>0</v>
      </c>
    </row>
    <row r="153" spans="4:10" x14ac:dyDescent="0.25">
      <c r="D153" s="15">
        <f t="shared" si="14"/>
        <v>0</v>
      </c>
      <c r="J153" s="56">
        <f t="shared" si="13"/>
        <v>0</v>
      </c>
    </row>
    <row r="154" spans="4:10" x14ac:dyDescent="0.25">
      <c r="D154" s="15">
        <f t="shared" si="14"/>
        <v>0</v>
      </c>
      <c r="J154" s="56">
        <f t="shared" si="13"/>
        <v>0</v>
      </c>
    </row>
    <row r="155" spans="4:10" x14ac:dyDescent="0.25">
      <c r="D155" s="15">
        <f t="shared" si="14"/>
        <v>0</v>
      </c>
      <c r="J155" s="56">
        <f t="shared" si="13"/>
        <v>0</v>
      </c>
    </row>
    <row r="156" spans="4:10" x14ac:dyDescent="0.25">
      <c r="D156" s="15">
        <f t="shared" si="14"/>
        <v>0</v>
      </c>
      <c r="J156" s="56">
        <f t="shared" si="13"/>
        <v>0</v>
      </c>
    </row>
    <row r="157" spans="4:10" x14ac:dyDescent="0.25">
      <c r="D157" s="15">
        <f t="shared" si="14"/>
        <v>0</v>
      </c>
      <c r="J157" s="56">
        <f t="shared" si="13"/>
        <v>0</v>
      </c>
    </row>
    <row r="158" spans="4:10" x14ac:dyDescent="0.25">
      <c r="D158" s="15">
        <f t="shared" si="14"/>
        <v>0</v>
      </c>
      <c r="J158" s="56">
        <f t="shared" si="13"/>
        <v>0</v>
      </c>
    </row>
    <row r="159" spans="4:10" x14ac:dyDescent="0.25">
      <c r="D159" s="15">
        <f t="shared" si="14"/>
        <v>0</v>
      </c>
      <c r="J159" s="56">
        <f t="shared" si="13"/>
        <v>0</v>
      </c>
    </row>
    <row r="160" spans="4:10" x14ac:dyDescent="0.25">
      <c r="D160" s="15">
        <f t="shared" si="14"/>
        <v>0</v>
      </c>
      <c r="J160" s="56">
        <f t="shared" si="13"/>
        <v>0</v>
      </c>
    </row>
    <row r="161" spans="4:10" x14ac:dyDescent="0.25">
      <c r="D161" s="15">
        <f t="shared" si="14"/>
        <v>0</v>
      </c>
      <c r="J161" s="56">
        <f t="shared" si="13"/>
        <v>0</v>
      </c>
    </row>
    <row r="162" spans="4:10" x14ac:dyDescent="0.25">
      <c r="D162" s="15">
        <f t="shared" si="14"/>
        <v>0</v>
      </c>
      <c r="J162" s="56">
        <f t="shared" si="13"/>
        <v>0</v>
      </c>
    </row>
    <row r="163" spans="4:10" x14ac:dyDescent="0.25">
      <c r="D163" s="15">
        <f t="shared" si="14"/>
        <v>0</v>
      </c>
      <c r="J163" s="56">
        <f t="shared" si="13"/>
        <v>0</v>
      </c>
    </row>
    <row r="164" spans="4:10" x14ac:dyDescent="0.25">
      <c r="D164" s="15">
        <f t="shared" si="14"/>
        <v>0</v>
      </c>
      <c r="J164" s="56">
        <f t="shared" si="13"/>
        <v>0</v>
      </c>
    </row>
    <row r="165" spans="4:10" x14ac:dyDescent="0.25">
      <c r="D165" s="15">
        <f t="shared" si="14"/>
        <v>0</v>
      </c>
      <c r="J165" s="56">
        <f t="shared" si="13"/>
        <v>0</v>
      </c>
    </row>
    <row r="166" spans="4:10" x14ac:dyDescent="0.25">
      <c r="D166" s="15">
        <f t="shared" si="14"/>
        <v>0</v>
      </c>
      <c r="J166" s="56">
        <f t="shared" si="13"/>
        <v>0</v>
      </c>
    </row>
    <row r="167" spans="4:10" x14ac:dyDescent="0.25">
      <c r="D167" s="15">
        <f t="shared" si="14"/>
        <v>0</v>
      </c>
      <c r="J167" s="56">
        <f t="shared" si="13"/>
        <v>0</v>
      </c>
    </row>
    <row r="168" spans="4:10" x14ac:dyDescent="0.25">
      <c r="D168" s="15">
        <f t="shared" si="14"/>
        <v>0</v>
      </c>
      <c r="J168" s="56">
        <f t="shared" si="13"/>
        <v>0</v>
      </c>
    </row>
    <row r="169" spans="4:10" x14ac:dyDescent="0.25">
      <c r="D169" s="15">
        <f t="shared" si="14"/>
        <v>0</v>
      </c>
      <c r="J169" s="56">
        <f t="shared" si="13"/>
        <v>0</v>
      </c>
    </row>
    <row r="170" spans="4:10" x14ac:dyDescent="0.25">
      <c r="D170" s="15">
        <f t="shared" si="14"/>
        <v>0</v>
      </c>
      <c r="J170" s="56">
        <f t="shared" si="13"/>
        <v>0</v>
      </c>
    </row>
    <row r="171" spans="4:10" x14ac:dyDescent="0.25">
      <c r="D171" s="15">
        <f t="shared" si="14"/>
        <v>0</v>
      </c>
      <c r="J171" s="56">
        <f t="shared" si="13"/>
        <v>0</v>
      </c>
    </row>
    <row r="172" spans="4:10" x14ac:dyDescent="0.25">
      <c r="D172" s="15">
        <f t="shared" si="14"/>
        <v>0</v>
      </c>
      <c r="J172" s="56">
        <f t="shared" si="13"/>
        <v>0</v>
      </c>
    </row>
    <row r="173" spans="4:10" x14ac:dyDescent="0.25">
      <c r="D173" s="15">
        <f t="shared" si="14"/>
        <v>0</v>
      </c>
      <c r="J173" s="56">
        <f t="shared" si="13"/>
        <v>0</v>
      </c>
    </row>
    <row r="174" spans="4:10" x14ac:dyDescent="0.25">
      <c r="D174" s="15">
        <f t="shared" si="14"/>
        <v>0</v>
      </c>
      <c r="J174" s="56">
        <f t="shared" si="13"/>
        <v>0</v>
      </c>
    </row>
    <row r="175" spans="4:10" x14ac:dyDescent="0.25">
      <c r="D175" s="15">
        <f t="shared" si="14"/>
        <v>0</v>
      </c>
      <c r="J175" s="56">
        <f t="shared" si="13"/>
        <v>0</v>
      </c>
    </row>
    <row r="176" spans="4:10" x14ac:dyDescent="0.25">
      <c r="D176" s="15">
        <f t="shared" si="14"/>
        <v>0</v>
      </c>
      <c r="J176" s="56">
        <f t="shared" si="13"/>
        <v>0</v>
      </c>
    </row>
    <row r="177" spans="4:10" x14ac:dyDescent="0.25">
      <c r="D177" s="15">
        <f t="shared" si="14"/>
        <v>0</v>
      </c>
      <c r="J177" s="56">
        <f t="shared" si="13"/>
        <v>0</v>
      </c>
    </row>
    <row r="178" spans="4:10" x14ac:dyDescent="0.25">
      <c r="D178" s="15">
        <f t="shared" si="14"/>
        <v>0</v>
      </c>
      <c r="J178" s="56">
        <f t="shared" si="13"/>
        <v>0</v>
      </c>
    </row>
    <row r="179" spans="4:10" x14ac:dyDescent="0.25">
      <c r="D179" s="15">
        <f t="shared" si="14"/>
        <v>0</v>
      </c>
      <c r="J179" s="56">
        <f t="shared" si="13"/>
        <v>0</v>
      </c>
    </row>
    <row r="180" spans="4:10" x14ac:dyDescent="0.25">
      <c r="D180" s="15">
        <f t="shared" si="14"/>
        <v>0</v>
      </c>
      <c r="J180" s="56">
        <f t="shared" si="13"/>
        <v>0</v>
      </c>
    </row>
    <row r="181" spans="4:10" x14ac:dyDescent="0.25">
      <c r="D181" s="15">
        <f t="shared" si="14"/>
        <v>0</v>
      </c>
      <c r="J181" s="56">
        <f t="shared" si="13"/>
        <v>0</v>
      </c>
    </row>
    <row r="182" spans="4:10" x14ac:dyDescent="0.25">
      <c r="D182" s="15">
        <f t="shared" si="14"/>
        <v>0</v>
      </c>
      <c r="J182" s="56">
        <f t="shared" si="13"/>
        <v>0</v>
      </c>
    </row>
    <row r="183" spans="4:10" x14ac:dyDescent="0.25">
      <c r="D183" s="15">
        <f t="shared" si="14"/>
        <v>0</v>
      </c>
      <c r="J183" s="56">
        <f t="shared" si="13"/>
        <v>0</v>
      </c>
    </row>
    <row r="184" spans="4:10" x14ac:dyDescent="0.25">
      <c r="D184" s="15">
        <f t="shared" si="14"/>
        <v>0</v>
      </c>
      <c r="J184" s="56">
        <f t="shared" si="13"/>
        <v>0</v>
      </c>
    </row>
    <row r="185" spans="4:10" x14ac:dyDescent="0.25">
      <c r="D185" s="15">
        <f t="shared" si="14"/>
        <v>0</v>
      </c>
      <c r="J185" s="56">
        <f t="shared" si="13"/>
        <v>0</v>
      </c>
    </row>
    <row r="186" spans="4:10" x14ac:dyDescent="0.25">
      <c r="D186" s="15">
        <f t="shared" si="14"/>
        <v>0</v>
      </c>
      <c r="J186" s="56">
        <f t="shared" si="13"/>
        <v>0</v>
      </c>
    </row>
    <row r="187" spans="4:10" x14ac:dyDescent="0.25">
      <c r="D187" s="15">
        <f t="shared" si="14"/>
        <v>0</v>
      </c>
      <c r="J187" s="56">
        <f t="shared" si="13"/>
        <v>0</v>
      </c>
    </row>
    <row r="188" spans="4:10" x14ac:dyDescent="0.25">
      <c r="D188" s="15">
        <f t="shared" si="14"/>
        <v>0</v>
      </c>
      <c r="J188" s="56">
        <f t="shared" si="13"/>
        <v>0</v>
      </c>
    </row>
    <row r="189" spans="4:10" x14ac:dyDescent="0.25">
      <c r="D189" s="15">
        <f t="shared" si="14"/>
        <v>0</v>
      </c>
      <c r="J189" s="56">
        <f t="shared" si="13"/>
        <v>0</v>
      </c>
    </row>
    <row r="190" spans="4:10" x14ac:dyDescent="0.25">
      <c r="D190" s="15">
        <f t="shared" si="14"/>
        <v>0</v>
      </c>
      <c r="J190" s="56">
        <f t="shared" si="13"/>
        <v>0</v>
      </c>
    </row>
    <row r="191" spans="4:10" x14ac:dyDescent="0.25">
      <c r="D191" s="15">
        <f t="shared" si="14"/>
        <v>0</v>
      </c>
      <c r="J191" s="56">
        <f t="shared" si="13"/>
        <v>0</v>
      </c>
    </row>
    <row r="192" spans="4:10" x14ac:dyDescent="0.25">
      <c r="D192" s="15">
        <f t="shared" si="14"/>
        <v>0</v>
      </c>
      <c r="J192" s="56">
        <f t="shared" si="13"/>
        <v>0</v>
      </c>
    </row>
    <row r="193" spans="4:10" x14ac:dyDescent="0.25">
      <c r="D193" s="15">
        <f t="shared" si="14"/>
        <v>0</v>
      </c>
      <c r="J193" s="56">
        <f t="shared" si="13"/>
        <v>0</v>
      </c>
    </row>
    <row r="194" spans="4:10" x14ac:dyDescent="0.25">
      <c r="D194" s="15">
        <f t="shared" si="14"/>
        <v>0</v>
      </c>
      <c r="J194" s="56">
        <f t="shared" si="13"/>
        <v>0</v>
      </c>
    </row>
    <row r="195" spans="4:10" x14ac:dyDescent="0.25">
      <c r="D195" s="15">
        <f t="shared" si="14"/>
        <v>0</v>
      </c>
      <c r="J195" s="56">
        <f t="shared" si="13"/>
        <v>0</v>
      </c>
    </row>
    <row r="196" spans="4:10" x14ac:dyDescent="0.25">
      <c r="D196" s="15">
        <f t="shared" si="14"/>
        <v>0</v>
      </c>
      <c r="J196" s="56">
        <f t="shared" si="13"/>
        <v>0</v>
      </c>
    </row>
    <row r="197" spans="4:10" x14ac:dyDescent="0.25">
      <c r="D197" s="15">
        <f t="shared" si="14"/>
        <v>0</v>
      </c>
      <c r="J197" s="56">
        <f t="shared" si="13"/>
        <v>0</v>
      </c>
    </row>
    <row r="198" spans="4:10" x14ac:dyDescent="0.25">
      <c r="D198" s="15">
        <f t="shared" si="14"/>
        <v>0</v>
      </c>
      <c r="J198" s="56">
        <f t="shared" ref="J198:J261" si="15">D198+E198</f>
        <v>0</v>
      </c>
    </row>
    <row r="199" spans="4:10" x14ac:dyDescent="0.25">
      <c r="D199" s="15">
        <f t="shared" si="14"/>
        <v>0</v>
      </c>
      <c r="J199" s="56">
        <f t="shared" si="15"/>
        <v>0</v>
      </c>
    </row>
    <row r="200" spans="4:10" x14ac:dyDescent="0.25">
      <c r="D200" s="15">
        <f t="shared" ref="D200:D263" si="16">J199</f>
        <v>0</v>
      </c>
      <c r="J200" s="56">
        <f t="shared" si="15"/>
        <v>0</v>
      </c>
    </row>
    <row r="201" spans="4:10" x14ac:dyDescent="0.25">
      <c r="D201" s="15">
        <f t="shared" si="16"/>
        <v>0</v>
      </c>
      <c r="J201" s="56">
        <f t="shared" si="15"/>
        <v>0</v>
      </c>
    </row>
    <row r="202" spans="4:10" x14ac:dyDescent="0.25">
      <c r="D202" s="15">
        <f t="shared" si="16"/>
        <v>0</v>
      </c>
      <c r="J202" s="56">
        <f t="shared" si="15"/>
        <v>0</v>
      </c>
    </row>
    <row r="203" spans="4:10" x14ac:dyDescent="0.25">
      <c r="D203" s="15">
        <f t="shared" si="16"/>
        <v>0</v>
      </c>
      <c r="J203" s="56">
        <f t="shared" si="15"/>
        <v>0</v>
      </c>
    </row>
    <row r="204" spans="4:10" x14ac:dyDescent="0.25">
      <c r="D204" s="15">
        <f t="shared" si="16"/>
        <v>0</v>
      </c>
      <c r="J204" s="56">
        <f t="shared" si="15"/>
        <v>0</v>
      </c>
    </row>
    <row r="205" spans="4:10" x14ac:dyDescent="0.25">
      <c r="D205" s="15">
        <f t="shared" si="16"/>
        <v>0</v>
      </c>
      <c r="J205" s="56">
        <f t="shared" si="15"/>
        <v>0</v>
      </c>
    </row>
    <row r="206" spans="4:10" x14ac:dyDescent="0.25">
      <c r="D206" s="15">
        <f t="shared" si="16"/>
        <v>0</v>
      </c>
      <c r="J206" s="56">
        <f t="shared" si="15"/>
        <v>0</v>
      </c>
    </row>
    <row r="207" spans="4:10" x14ac:dyDescent="0.25">
      <c r="D207" s="15">
        <f t="shared" si="16"/>
        <v>0</v>
      </c>
      <c r="J207" s="56">
        <f t="shared" si="15"/>
        <v>0</v>
      </c>
    </row>
    <row r="208" spans="4:10" x14ac:dyDescent="0.25">
      <c r="D208" s="15">
        <f t="shared" si="16"/>
        <v>0</v>
      </c>
      <c r="J208" s="56">
        <f t="shared" si="15"/>
        <v>0</v>
      </c>
    </row>
    <row r="209" spans="4:10" x14ac:dyDescent="0.25">
      <c r="D209" s="15">
        <f t="shared" si="16"/>
        <v>0</v>
      </c>
      <c r="J209" s="56">
        <f t="shared" si="15"/>
        <v>0</v>
      </c>
    </row>
    <row r="210" spans="4:10" x14ac:dyDescent="0.25">
      <c r="D210" s="15">
        <f t="shared" si="16"/>
        <v>0</v>
      </c>
      <c r="J210" s="56">
        <f t="shared" si="15"/>
        <v>0</v>
      </c>
    </row>
    <row r="211" spans="4:10" x14ac:dyDescent="0.25">
      <c r="D211" s="15">
        <f t="shared" si="16"/>
        <v>0</v>
      </c>
      <c r="J211" s="56">
        <f t="shared" si="15"/>
        <v>0</v>
      </c>
    </row>
    <row r="212" spans="4:10" x14ac:dyDescent="0.25">
      <c r="D212" s="15">
        <f t="shared" si="16"/>
        <v>0</v>
      </c>
      <c r="J212" s="56">
        <f t="shared" si="15"/>
        <v>0</v>
      </c>
    </row>
    <row r="213" spans="4:10" x14ac:dyDescent="0.25">
      <c r="D213" s="15">
        <f t="shared" si="16"/>
        <v>0</v>
      </c>
      <c r="J213" s="56">
        <f t="shared" si="15"/>
        <v>0</v>
      </c>
    </row>
    <row r="214" spans="4:10" x14ac:dyDescent="0.25">
      <c r="D214" s="15">
        <f t="shared" si="16"/>
        <v>0</v>
      </c>
      <c r="J214" s="56">
        <f t="shared" si="15"/>
        <v>0</v>
      </c>
    </row>
    <row r="215" spans="4:10" x14ac:dyDescent="0.25">
      <c r="D215" s="15">
        <f t="shared" si="16"/>
        <v>0</v>
      </c>
      <c r="J215" s="56">
        <f t="shared" si="15"/>
        <v>0</v>
      </c>
    </row>
    <row r="216" spans="4:10" x14ac:dyDescent="0.25">
      <c r="D216" s="15">
        <f t="shared" si="16"/>
        <v>0</v>
      </c>
      <c r="J216" s="56">
        <f t="shared" si="15"/>
        <v>0</v>
      </c>
    </row>
    <row r="217" spans="4:10" x14ac:dyDescent="0.25">
      <c r="D217" s="15">
        <f t="shared" si="16"/>
        <v>0</v>
      </c>
      <c r="J217" s="56">
        <f t="shared" si="15"/>
        <v>0</v>
      </c>
    </row>
    <row r="218" spans="4:10" x14ac:dyDescent="0.25">
      <c r="D218" s="15">
        <f t="shared" si="16"/>
        <v>0</v>
      </c>
      <c r="J218" s="56">
        <f t="shared" si="15"/>
        <v>0</v>
      </c>
    </row>
    <row r="219" spans="4:10" x14ac:dyDescent="0.25">
      <c r="D219" s="15">
        <f t="shared" si="16"/>
        <v>0</v>
      </c>
      <c r="J219" s="56">
        <f t="shared" si="15"/>
        <v>0</v>
      </c>
    </row>
    <row r="220" spans="4:10" x14ac:dyDescent="0.25">
      <c r="D220" s="15">
        <f t="shared" si="16"/>
        <v>0</v>
      </c>
      <c r="J220" s="56">
        <f t="shared" si="15"/>
        <v>0</v>
      </c>
    </row>
    <row r="221" spans="4:10" x14ac:dyDescent="0.25">
      <c r="D221" s="15">
        <f t="shared" si="16"/>
        <v>0</v>
      </c>
      <c r="J221" s="56">
        <f t="shared" si="15"/>
        <v>0</v>
      </c>
    </row>
    <row r="222" spans="4:10" x14ac:dyDescent="0.25">
      <c r="D222" s="15">
        <f t="shared" si="16"/>
        <v>0</v>
      </c>
      <c r="J222" s="56">
        <f t="shared" si="15"/>
        <v>0</v>
      </c>
    </row>
    <row r="223" spans="4:10" x14ac:dyDescent="0.25">
      <c r="D223" s="15">
        <f t="shared" si="16"/>
        <v>0</v>
      </c>
      <c r="J223" s="56">
        <f t="shared" si="15"/>
        <v>0</v>
      </c>
    </row>
    <row r="224" spans="4:10" x14ac:dyDescent="0.25">
      <c r="D224" s="15">
        <f t="shared" si="16"/>
        <v>0</v>
      </c>
      <c r="J224" s="56">
        <f t="shared" si="15"/>
        <v>0</v>
      </c>
    </row>
    <row r="225" spans="4:10" x14ac:dyDescent="0.25">
      <c r="D225" s="15">
        <f t="shared" si="16"/>
        <v>0</v>
      </c>
      <c r="J225" s="56">
        <f t="shared" si="15"/>
        <v>0</v>
      </c>
    </row>
    <row r="226" spans="4:10" x14ac:dyDescent="0.25">
      <c r="D226" s="15">
        <f t="shared" si="16"/>
        <v>0</v>
      </c>
      <c r="J226" s="56">
        <f t="shared" si="15"/>
        <v>0</v>
      </c>
    </row>
    <row r="227" spans="4:10" x14ac:dyDescent="0.25">
      <c r="D227" s="15">
        <f t="shared" si="16"/>
        <v>0</v>
      </c>
      <c r="J227" s="56">
        <f t="shared" si="15"/>
        <v>0</v>
      </c>
    </row>
    <row r="228" spans="4:10" x14ac:dyDescent="0.25">
      <c r="D228" s="15">
        <f t="shared" si="16"/>
        <v>0</v>
      </c>
      <c r="J228" s="56">
        <f t="shared" si="15"/>
        <v>0</v>
      </c>
    </row>
    <row r="229" spans="4:10" x14ac:dyDescent="0.25">
      <c r="D229" s="15">
        <f t="shared" si="16"/>
        <v>0</v>
      </c>
      <c r="J229" s="56">
        <f t="shared" si="15"/>
        <v>0</v>
      </c>
    </row>
    <row r="230" spans="4:10" x14ac:dyDescent="0.25">
      <c r="D230" s="15">
        <f t="shared" si="16"/>
        <v>0</v>
      </c>
      <c r="J230" s="56">
        <f t="shared" si="15"/>
        <v>0</v>
      </c>
    </row>
    <row r="231" spans="4:10" x14ac:dyDescent="0.25">
      <c r="D231" s="15">
        <f t="shared" si="16"/>
        <v>0</v>
      </c>
      <c r="J231" s="56">
        <f t="shared" si="15"/>
        <v>0</v>
      </c>
    </row>
    <row r="232" spans="4:10" x14ac:dyDescent="0.25">
      <c r="D232" s="15">
        <f t="shared" si="16"/>
        <v>0</v>
      </c>
      <c r="J232" s="56">
        <f t="shared" si="15"/>
        <v>0</v>
      </c>
    </row>
    <row r="233" spans="4:10" x14ac:dyDescent="0.25">
      <c r="D233" s="15">
        <f t="shared" si="16"/>
        <v>0</v>
      </c>
      <c r="J233" s="56">
        <f t="shared" si="15"/>
        <v>0</v>
      </c>
    </row>
    <row r="234" spans="4:10" x14ac:dyDescent="0.25">
      <c r="D234" s="15">
        <f t="shared" si="16"/>
        <v>0</v>
      </c>
      <c r="J234" s="56">
        <f t="shared" si="15"/>
        <v>0</v>
      </c>
    </row>
    <row r="235" spans="4:10" x14ac:dyDescent="0.25">
      <c r="D235" s="15">
        <f t="shared" si="16"/>
        <v>0</v>
      </c>
      <c r="J235" s="56">
        <f t="shared" si="15"/>
        <v>0</v>
      </c>
    </row>
    <row r="236" spans="4:10" x14ac:dyDescent="0.25">
      <c r="D236" s="15">
        <f t="shared" si="16"/>
        <v>0</v>
      </c>
      <c r="J236" s="56">
        <f t="shared" si="15"/>
        <v>0</v>
      </c>
    </row>
    <row r="237" spans="4:10" x14ac:dyDescent="0.25">
      <c r="D237" s="15">
        <f t="shared" si="16"/>
        <v>0</v>
      </c>
      <c r="J237" s="56">
        <f t="shared" si="15"/>
        <v>0</v>
      </c>
    </row>
    <row r="238" spans="4:10" x14ac:dyDescent="0.25">
      <c r="D238" s="15">
        <f t="shared" si="16"/>
        <v>0</v>
      </c>
      <c r="J238" s="56">
        <f t="shared" si="15"/>
        <v>0</v>
      </c>
    </row>
    <row r="239" spans="4:10" x14ac:dyDescent="0.25">
      <c r="D239" s="15">
        <f t="shared" si="16"/>
        <v>0</v>
      </c>
      <c r="J239" s="56">
        <f t="shared" si="15"/>
        <v>0</v>
      </c>
    </row>
    <row r="240" spans="4:10" x14ac:dyDescent="0.25">
      <c r="D240" s="15">
        <f t="shared" si="16"/>
        <v>0</v>
      </c>
      <c r="J240" s="56">
        <f t="shared" si="15"/>
        <v>0</v>
      </c>
    </row>
    <row r="241" spans="4:10" x14ac:dyDescent="0.25">
      <c r="D241" s="15">
        <f t="shared" si="16"/>
        <v>0</v>
      </c>
      <c r="J241" s="56">
        <f t="shared" si="15"/>
        <v>0</v>
      </c>
    </row>
    <row r="242" spans="4:10" x14ac:dyDescent="0.25">
      <c r="D242" s="15">
        <f t="shared" si="16"/>
        <v>0</v>
      </c>
      <c r="J242" s="56">
        <f t="shared" si="15"/>
        <v>0</v>
      </c>
    </row>
    <row r="243" spans="4:10" x14ac:dyDescent="0.25">
      <c r="D243" s="15">
        <f t="shared" si="16"/>
        <v>0</v>
      </c>
      <c r="J243" s="56">
        <f t="shared" si="15"/>
        <v>0</v>
      </c>
    </row>
    <row r="244" spans="4:10" x14ac:dyDescent="0.25">
      <c r="D244" s="15">
        <f t="shared" si="16"/>
        <v>0</v>
      </c>
      <c r="J244" s="56">
        <f t="shared" si="15"/>
        <v>0</v>
      </c>
    </row>
    <row r="245" spans="4:10" x14ac:dyDescent="0.25">
      <c r="D245" s="15">
        <f t="shared" si="16"/>
        <v>0</v>
      </c>
      <c r="J245" s="56">
        <f t="shared" si="15"/>
        <v>0</v>
      </c>
    </row>
    <row r="246" spans="4:10" x14ac:dyDescent="0.25">
      <c r="D246" s="15">
        <f t="shared" si="16"/>
        <v>0</v>
      </c>
      <c r="J246" s="56">
        <f t="shared" si="15"/>
        <v>0</v>
      </c>
    </row>
    <row r="247" spans="4:10" x14ac:dyDescent="0.25">
      <c r="D247" s="15">
        <f t="shared" si="16"/>
        <v>0</v>
      </c>
      <c r="J247" s="56">
        <f t="shared" si="15"/>
        <v>0</v>
      </c>
    </row>
    <row r="248" spans="4:10" x14ac:dyDescent="0.25">
      <c r="D248" s="15">
        <f t="shared" si="16"/>
        <v>0</v>
      </c>
      <c r="J248" s="56">
        <f t="shared" si="15"/>
        <v>0</v>
      </c>
    </row>
    <row r="249" spans="4:10" x14ac:dyDescent="0.25">
      <c r="D249" s="15">
        <f t="shared" si="16"/>
        <v>0</v>
      </c>
      <c r="J249" s="56">
        <f t="shared" si="15"/>
        <v>0</v>
      </c>
    </row>
    <row r="250" spans="4:10" x14ac:dyDescent="0.25">
      <c r="D250" s="15">
        <f t="shared" si="16"/>
        <v>0</v>
      </c>
      <c r="J250" s="56">
        <f t="shared" si="15"/>
        <v>0</v>
      </c>
    </row>
    <row r="251" spans="4:10" x14ac:dyDescent="0.25">
      <c r="D251" s="15">
        <f t="shared" si="16"/>
        <v>0</v>
      </c>
      <c r="J251" s="56">
        <f t="shared" si="15"/>
        <v>0</v>
      </c>
    </row>
    <row r="252" spans="4:10" x14ac:dyDescent="0.25">
      <c r="D252" s="15">
        <f t="shared" si="16"/>
        <v>0</v>
      </c>
      <c r="J252" s="56">
        <f t="shared" si="15"/>
        <v>0</v>
      </c>
    </row>
    <row r="253" spans="4:10" x14ac:dyDescent="0.25">
      <c r="D253" s="15">
        <f t="shared" si="16"/>
        <v>0</v>
      </c>
      <c r="J253" s="56">
        <f t="shared" si="15"/>
        <v>0</v>
      </c>
    </row>
    <row r="254" spans="4:10" x14ac:dyDescent="0.25">
      <c r="D254" s="15">
        <f t="shared" si="16"/>
        <v>0</v>
      </c>
      <c r="J254" s="56">
        <f t="shared" si="15"/>
        <v>0</v>
      </c>
    </row>
    <row r="255" spans="4:10" x14ac:dyDescent="0.25">
      <c r="D255" s="15">
        <f t="shared" si="16"/>
        <v>0</v>
      </c>
      <c r="J255" s="56">
        <f t="shared" si="15"/>
        <v>0</v>
      </c>
    </row>
    <row r="256" spans="4:10" x14ac:dyDescent="0.25">
      <c r="D256" s="15">
        <f t="shared" si="16"/>
        <v>0</v>
      </c>
      <c r="J256" s="56">
        <f t="shared" si="15"/>
        <v>0</v>
      </c>
    </row>
    <row r="257" spans="4:10" x14ac:dyDescent="0.25">
      <c r="D257" s="15">
        <f t="shared" si="16"/>
        <v>0</v>
      </c>
      <c r="J257" s="56">
        <f t="shared" si="15"/>
        <v>0</v>
      </c>
    </row>
    <row r="258" spans="4:10" x14ac:dyDescent="0.25">
      <c r="D258" s="15">
        <f t="shared" si="16"/>
        <v>0</v>
      </c>
      <c r="J258" s="56">
        <f t="shared" si="15"/>
        <v>0</v>
      </c>
    </row>
    <row r="259" spans="4:10" x14ac:dyDescent="0.25">
      <c r="D259" s="15">
        <f t="shared" si="16"/>
        <v>0</v>
      </c>
      <c r="J259" s="56">
        <f t="shared" si="15"/>
        <v>0</v>
      </c>
    </row>
    <row r="260" spans="4:10" x14ac:dyDescent="0.25">
      <c r="D260" s="15">
        <f t="shared" si="16"/>
        <v>0</v>
      </c>
      <c r="J260" s="56">
        <f t="shared" si="15"/>
        <v>0</v>
      </c>
    </row>
    <row r="261" spans="4:10" x14ac:dyDescent="0.25">
      <c r="D261" s="15">
        <f t="shared" si="16"/>
        <v>0</v>
      </c>
      <c r="J261" s="56">
        <f t="shared" si="15"/>
        <v>0</v>
      </c>
    </row>
    <row r="262" spans="4:10" x14ac:dyDescent="0.25">
      <c r="D262" s="15">
        <f t="shared" si="16"/>
        <v>0</v>
      </c>
      <c r="J262" s="56">
        <f t="shared" ref="J262:J325" si="17">D262+E262</f>
        <v>0</v>
      </c>
    </row>
    <row r="263" spans="4:10" x14ac:dyDescent="0.25">
      <c r="D263" s="15">
        <f t="shared" si="16"/>
        <v>0</v>
      </c>
      <c r="J263" s="56">
        <f t="shared" si="17"/>
        <v>0</v>
      </c>
    </row>
    <row r="264" spans="4:10" x14ac:dyDescent="0.25">
      <c r="D264" s="15">
        <f t="shared" ref="D264:D327" si="18">J263</f>
        <v>0</v>
      </c>
      <c r="J264" s="56">
        <f t="shared" si="17"/>
        <v>0</v>
      </c>
    </row>
    <row r="265" spans="4:10" x14ac:dyDescent="0.25">
      <c r="D265" s="15">
        <f t="shared" si="18"/>
        <v>0</v>
      </c>
      <c r="J265" s="56">
        <f t="shared" si="17"/>
        <v>0</v>
      </c>
    </row>
    <row r="266" spans="4:10" x14ac:dyDescent="0.25">
      <c r="D266" s="15">
        <f t="shared" si="18"/>
        <v>0</v>
      </c>
      <c r="J266" s="56">
        <f t="shared" si="17"/>
        <v>0</v>
      </c>
    </row>
    <row r="267" spans="4:10" x14ac:dyDescent="0.25">
      <c r="D267" s="15">
        <f t="shared" si="18"/>
        <v>0</v>
      </c>
      <c r="J267" s="56">
        <f t="shared" si="17"/>
        <v>0</v>
      </c>
    </row>
    <row r="268" spans="4:10" x14ac:dyDescent="0.25">
      <c r="D268" s="15">
        <f t="shared" si="18"/>
        <v>0</v>
      </c>
      <c r="J268" s="56">
        <f t="shared" si="17"/>
        <v>0</v>
      </c>
    </row>
    <row r="269" spans="4:10" x14ac:dyDescent="0.25">
      <c r="D269" s="15">
        <f t="shared" si="18"/>
        <v>0</v>
      </c>
      <c r="J269" s="56">
        <f t="shared" si="17"/>
        <v>0</v>
      </c>
    </row>
    <row r="270" spans="4:10" x14ac:dyDescent="0.25">
      <c r="D270" s="15">
        <f t="shared" si="18"/>
        <v>0</v>
      </c>
      <c r="J270" s="56">
        <f t="shared" si="17"/>
        <v>0</v>
      </c>
    </row>
    <row r="271" spans="4:10" x14ac:dyDescent="0.25">
      <c r="D271" s="15">
        <f t="shared" si="18"/>
        <v>0</v>
      </c>
      <c r="J271" s="56">
        <f t="shared" si="17"/>
        <v>0</v>
      </c>
    </row>
    <row r="272" spans="4:10" x14ac:dyDescent="0.25">
      <c r="D272" s="15">
        <f t="shared" si="18"/>
        <v>0</v>
      </c>
      <c r="J272" s="56">
        <f t="shared" si="17"/>
        <v>0</v>
      </c>
    </row>
    <row r="273" spans="4:10" x14ac:dyDescent="0.25">
      <c r="D273" s="15">
        <f t="shared" si="18"/>
        <v>0</v>
      </c>
      <c r="J273" s="56">
        <f t="shared" si="17"/>
        <v>0</v>
      </c>
    </row>
    <row r="274" spans="4:10" x14ac:dyDescent="0.25">
      <c r="D274" s="15">
        <f t="shared" si="18"/>
        <v>0</v>
      </c>
      <c r="J274" s="56">
        <f t="shared" si="17"/>
        <v>0</v>
      </c>
    </row>
    <row r="275" spans="4:10" x14ac:dyDescent="0.25">
      <c r="D275" s="15">
        <f t="shared" si="18"/>
        <v>0</v>
      </c>
      <c r="J275" s="56">
        <f t="shared" si="17"/>
        <v>0</v>
      </c>
    </row>
    <row r="276" spans="4:10" x14ac:dyDescent="0.25">
      <c r="D276" s="15">
        <f t="shared" si="18"/>
        <v>0</v>
      </c>
      <c r="J276" s="56">
        <f t="shared" si="17"/>
        <v>0</v>
      </c>
    </row>
    <row r="277" spans="4:10" x14ac:dyDescent="0.25">
      <c r="D277" s="15">
        <f t="shared" si="18"/>
        <v>0</v>
      </c>
      <c r="J277" s="56">
        <f t="shared" si="17"/>
        <v>0</v>
      </c>
    </row>
    <row r="278" spans="4:10" x14ac:dyDescent="0.25">
      <c r="D278" s="15">
        <f t="shared" si="18"/>
        <v>0</v>
      </c>
      <c r="J278" s="56">
        <f t="shared" si="17"/>
        <v>0</v>
      </c>
    </row>
    <row r="279" spans="4:10" x14ac:dyDescent="0.25">
      <c r="D279" s="15">
        <f t="shared" si="18"/>
        <v>0</v>
      </c>
      <c r="J279" s="56">
        <f t="shared" si="17"/>
        <v>0</v>
      </c>
    </row>
    <row r="280" spans="4:10" x14ac:dyDescent="0.25">
      <c r="D280" s="15">
        <f t="shared" si="18"/>
        <v>0</v>
      </c>
      <c r="J280" s="56">
        <f t="shared" si="17"/>
        <v>0</v>
      </c>
    </row>
    <row r="281" spans="4:10" x14ac:dyDescent="0.25">
      <c r="D281" s="15">
        <f t="shared" si="18"/>
        <v>0</v>
      </c>
      <c r="J281" s="56">
        <f t="shared" si="17"/>
        <v>0</v>
      </c>
    </row>
    <row r="282" spans="4:10" x14ac:dyDescent="0.25">
      <c r="D282" s="15">
        <f t="shared" si="18"/>
        <v>0</v>
      </c>
      <c r="J282" s="56">
        <f t="shared" si="17"/>
        <v>0</v>
      </c>
    </row>
    <row r="283" spans="4:10" x14ac:dyDescent="0.25">
      <c r="D283" s="15">
        <f t="shared" si="18"/>
        <v>0</v>
      </c>
      <c r="J283" s="56">
        <f t="shared" si="17"/>
        <v>0</v>
      </c>
    </row>
    <row r="284" spans="4:10" x14ac:dyDescent="0.25">
      <c r="D284" s="15">
        <f t="shared" si="18"/>
        <v>0</v>
      </c>
      <c r="J284" s="56">
        <f t="shared" si="17"/>
        <v>0</v>
      </c>
    </row>
    <row r="285" spans="4:10" x14ac:dyDescent="0.25">
      <c r="D285" s="15">
        <f t="shared" si="18"/>
        <v>0</v>
      </c>
      <c r="J285" s="56">
        <f t="shared" si="17"/>
        <v>0</v>
      </c>
    </row>
    <row r="286" spans="4:10" x14ac:dyDescent="0.25">
      <c r="D286" s="15">
        <f t="shared" si="18"/>
        <v>0</v>
      </c>
      <c r="J286" s="56">
        <f t="shared" si="17"/>
        <v>0</v>
      </c>
    </row>
    <row r="287" spans="4:10" x14ac:dyDescent="0.25">
      <c r="D287" s="15">
        <f t="shared" si="18"/>
        <v>0</v>
      </c>
      <c r="J287" s="56">
        <f t="shared" si="17"/>
        <v>0</v>
      </c>
    </row>
    <row r="288" spans="4:10" x14ac:dyDescent="0.25">
      <c r="D288" s="15">
        <f t="shared" si="18"/>
        <v>0</v>
      </c>
      <c r="J288" s="56">
        <f t="shared" si="17"/>
        <v>0</v>
      </c>
    </row>
    <row r="289" spans="4:10" x14ac:dyDescent="0.25">
      <c r="D289" s="15">
        <f t="shared" si="18"/>
        <v>0</v>
      </c>
      <c r="J289" s="56">
        <f t="shared" si="17"/>
        <v>0</v>
      </c>
    </row>
    <row r="290" spans="4:10" x14ac:dyDescent="0.25">
      <c r="D290" s="15">
        <f t="shared" si="18"/>
        <v>0</v>
      </c>
      <c r="J290" s="56">
        <f t="shared" si="17"/>
        <v>0</v>
      </c>
    </row>
    <row r="291" spans="4:10" x14ac:dyDescent="0.25">
      <c r="D291" s="15">
        <f t="shared" si="18"/>
        <v>0</v>
      </c>
      <c r="J291" s="56">
        <f t="shared" si="17"/>
        <v>0</v>
      </c>
    </row>
    <row r="292" spans="4:10" x14ac:dyDescent="0.25">
      <c r="D292" s="15">
        <f t="shared" si="18"/>
        <v>0</v>
      </c>
      <c r="J292" s="56">
        <f t="shared" si="17"/>
        <v>0</v>
      </c>
    </row>
    <row r="293" spans="4:10" x14ac:dyDescent="0.25">
      <c r="D293" s="15">
        <f t="shared" si="18"/>
        <v>0</v>
      </c>
      <c r="J293" s="56">
        <f t="shared" si="17"/>
        <v>0</v>
      </c>
    </row>
    <row r="294" spans="4:10" x14ac:dyDescent="0.25">
      <c r="D294" s="15">
        <f t="shared" si="18"/>
        <v>0</v>
      </c>
      <c r="J294" s="56">
        <f t="shared" si="17"/>
        <v>0</v>
      </c>
    </row>
    <row r="295" spans="4:10" x14ac:dyDescent="0.25">
      <c r="D295" s="15">
        <f t="shared" si="18"/>
        <v>0</v>
      </c>
      <c r="J295" s="56">
        <f t="shared" si="17"/>
        <v>0</v>
      </c>
    </row>
    <row r="296" spans="4:10" x14ac:dyDescent="0.25">
      <c r="D296" s="15">
        <f t="shared" si="18"/>
        <v>0</v>
      </c>
      <c r="J296" s="56">
        <f t="shared" si="17"/>
        <v>0</v>
      </c>
    </row>
    <row r="297" spans="4:10" x14ac:dyDescent="0.25">
      <c r="D297" s="15">
        <f t="shared" si="18"/>
        <v>0</v>
      </c>
      <c r="J297" s="56">
        <f t="shared" si="17"/>
        <v>0</v>
      </c>
    </row>
    <row r="298" spans="4:10" x14ac:dyDescent="0.25">
      <c r="D298" s="15">
        <f t="shared" si="18"/>
        <v>0</v>
      </c>
      <c r="J298" s="56">
        <f t="shared" si="17"/>
        <v>0</v>
      </c>
    </row>
    <row r="299" spans="4:10" x14ac:dyDescent="0.25">
      <c r="D299" s="15">
        <f t="shared" si="18"/>
        <v>0</v>
      </c>
      <c r="J299" s="56">
        <f t="shared" si="17"/>
        <v>0</v>
      </c>
    </row>
    <row r="300" spans="4:10" x14ac:dyDescent="0.25">
      <c r="D300" s="15">
        <f t="shared" si="18"/>
        <v>0</v>
      </c>
      <c r="J300" s="56">
        <f t="shared" si="17"/>
        <v>0</v>
      </c>
    </row>
    <row r="301" spans="4:10" x14ac:dyDescent="0.25">
      <c r="D301" s="15">
        <f t="shared" si="18"/>
        <v>0</v>
      </c>
      <c r="J301" s="56">
        <f t="shared" si="17"/>
        <v>0</v>
      </c>
    </row>
    <row r="302" spans="4:10" x14ac:dyDescent="0.25">
      <c r="D302" s="15">
        <f t="shared" si="18"/>
        <v>0</v>
      </c>
      <c r="J302" s="56">
        <f t="shared" si="17"/>
        <v>0</v>
      </c>
    </row>
    <row r="303" spans="4:10" x14ac:dyDescent="0.25">
      <c r="D303" s="15">
        <f t="shared" si="18"/>
        <v>0</v>
      </c>
      <c r="J303" s="56">
        <f t="shared" si="17"/>
        <v>0</v>
      </c>
    </row>
    <row r="304" spans="4:10" x14ac:dyDescent="0.25">
      <c r="D304" s="15">
        <f t="shared" si="18"/>
        <v>0</v>
      </c>
      <c r="J304" s="56">
        <f t="shared" si="17"/>
        <v>0</v>
      </c>
    </row>
    <row r="305" spans="4:10" x14ac:dyDescent="0.25">
      <c r="D305" s="15">
        <f t="shared" si="18"/>
        <v>0</v>
      </c>
      <c r="J305" s="56">
        <f t="shared" si="17"/>
        <v>0</v>
      </c>
    </row>
    <row r="306" spans="4:10" x14ac:dyDescent="0.25">
      <c r="D306" s="15">
        <f t="shared" si="18"/>
        <v>0</v>
      </c>
      <c r="J306" s="56">
        <f t="shared" si="17"/>
        <v>0</v>
      </c>
    </row>
    <row r="307" spans="4:10" x14ac:dyDescent="0.25">
      <c r="D307" s="15">
        <f t="shared" si="18"/>
        <v>0</v>
      </c>
      <c r="J307" s="56">
        <f t="shared" si="17"/>
        <v>0</v>
      </c>
    </row>
    <row r="308" spans="4:10" x14ac:dyDescent="0.25">
      <c r="D308" s="15">
        <f t="shared" si="18"/>
        <v>0</v>
      </c>
      <c r="J308" s="56">
        <f t="shared" si="17"/>
        <v>0</v>
      </c>
    </row>
    <row r="309" spans="4:10" x14ac:dyDescent="0.25">
      <c r="D309" s="15">
        <f t="shared" si="18"/>
        <v>0</v>
      </c>
      <c r="J309" s="56">
        <f t="shared" si="17"/>
        <v>0</v>
      </c>
    </row>
    <row r="310" spans="4:10" x14ac:dyDescent="0.25">
      <c r="D310" s="15">
        <f t="shared" si="18"/>
        <v>0</v>
      </c>
      <c r="J310" s="56">
        <f t="shared" si="17"/>
        <v>0</v>
      </c>
    </row>
    <row r="311" spans="4:10" x14ac:dyDescent="0.25">
      <c r="D311" s="15">
        <f t="shared" si="18"/>
        <v>0</v>
      </c>
      <c r="J311" s="56">
        <f t="shared" si="17"/>
        <v>0</v>
      </c>
    </row>
    <row r="312" spans="4:10" x14ac:dyDescent="0.25">
      <c r="D312" s="15">
        <f t="shared" si="18"/>
        <v>0</v>
      </c>
      <c r="J312" s="56">
        <f t="shared" si="17"/>
        <v>0</v>
      </c>
    </row>
    <row r="313" spans="4:10" x14ac:dyDescent="0.25">
      <c r="D313" s="15">
        <f t="shared" si="18"/>
        <v>0</v>
      </c>
      <c r="J313" s="56">
        <f t="shared" si="17"/>
        <v>0</v>
      </c>
    </row>
    <row r="314" spans="4:10" x14ac:dyDescent="0.25">
      <c r="D314" s="15">
        <f t="shared" si="18"/>
        <v>0</v>
      </c>
      <c r="J314" s="56">
        <f t="shared" si="17"/>
        <v>0</v>
      </c>
    </row>
    <row r="315" spans="4:10" x14ac:dyDescent="0.25">
      <c r="D315" s="15">
        <f t="shared" si="18"/>
        <v>0</v>
      </c>
      <c r="J315" s="56">
        <f t="shared" si="17"/>
        <v>0</v>
      </c>
    </row>
    <row r="316" spans="4:10" x14ac:dyDescent="0.25">
      <c r="D316" s="15">
        <f t="shared" si="18"/>
        <v>0</v>
      </c>
      <c r="J316" s="56">
        <f t="shared" si="17"/>
        <v>0</v>
      </c>
    </row>
    <row r="317" spans="4:10" x14ac:dyDescent="0.25">
      <c r="D317" s="15">
        <f t="shared" si="18"/>
        <v>0</v>
      </c>
      <c r="J317" s="56">
        <f t="shared" si="17"/>
        <v>0</v>
      </c>
    </row>
    <row r="318" spans="4:10" x14ac:dyDescent="0.25">
      <c r="D318" s="15">
        <f t="shared" si="18"/>
        <v>0</v>
      </c>
      <c r="J318" s="56">
        <f t="shared" si="17"/>
        <v>0</v>
      </c>
    </row>
    <row r="319" spans="4:10" x14ac:dyDescent="0.25">
      <c r="D319" s="15">
        <f t="shared" si="18"/>
        <v>0</v>
      </c>
      <c r="J319" s="56">
        <f t="shared" si="17"/>
        <v>0</v>
      </c>
    </row>
    <row r="320" spans="4:10" x14ac:dyDescent="0.25">
      <c r="D320" s="15">
        <f t="shared" si="18"/>
        <v>0</v>
      </c>
      <c r="J320" s="56">
        <f t="shared" si="17"/>
        <v>0</v>
      </c>
    </row>
    <row r="321" spans="4:10" x14ac:dyDescent="0.25">
      <c r="D321" s="15">
        <f t="shared" si="18"/>
        <v>0</v>
      </c>
      <c r="J321" s="56">
        <f t="shared" si="17"/>
        <v>0</v>
      </c>
    </row>
    <row r="322" spans="4:10" x14ac:dyDescent="0.25">
      <c r="D322" s="15">
        <f t="shared" si="18"/>
        <v>0</v>
      </c>
      <c r="J322" s="56">
        <f t="shared" si="17"/>
        <v>0</v>
      </c>
    </row>
    <row r="323" spans="4:10" x14ac:dyDescent="0.25">
      <c r="D323" s="15">
        <f t="shared" si="18"/>
        <v>0</v>
      </c>
      <c r="J323" s="56">
        <f t="shared" si="17"/>
        <v>0</v>
      </c>
    </row>
    <row r="324" spans="4:10" x14ac:dyDescent="0.25">
      <c r="D324" s="15">
        <f t="shared" si="18"/>
        <v>0</v>
      </c>
      <c r="J324" s="56">
        <f t="shared" si="17"/>
        <v>0</v>
      </c>
    </row>
    <row r="325" spans="4:10" x14ac:dyDescent="0.25">
      <c r="D325" s="15">
        <f t="shared" si="18"/>
        <v>0</v>
      </c>
      <c r="J325" s="56">
        <f t="shared" si="17"/>
        <v>0</v>
      </c>
    </row>
    <row r="326" spans="4:10" x14ac:dyDescent="0.25">
      <c r="D326" s="15">
        <f t="shared" si="18"/>
        <v>0</v>
      </c>
      <c r="J326" s="56">
        <f t="shared" ref="J326:J389" si="19">D326+E326</f>
        <v>0</v>
      </c>
    </row>
    <row r="327" spans="4:10" x14ac:dyDescent="0.25">
      <c r="D327" s="15">
        <f t="shared" si="18"/>
        <v>0</v>
      </c>
      <c r="J327" s="56">
        <f t="shared" si="19"/>
        <v>0</v>
      </c>
    </row>
    <row r="328" spans="4:10" x14ac:dyDescent="0.25">
      <c r="D328" s="15">
        <f t="shared" ref="D328:D391" si="20">J327</f>
        <v>0</v>
      </c>
      <c r="J328" s="56">
        <f t="shared" si="19"/>
        <v>0</v>
      </c>
    </row>
    <row r="329" spans="4:10" x14ac:dyDescent="0.25">
      <c r="D329" s="15">
        <f t="shared" si="20"/>
        <v>0</v>
      </c>
      <c r="J329" s="56">
        <f t="shared" si="19"/>
        <v>0</v>
      </c>
    </row>
    <row r="330" spans="4:10" x14ac:dyDescent="0.25">
      <c r="D330" s="15">
        <f t="shared" si="20"/>
        <v>0</v>
      </c>
      <c r="J330" s="56">
        <f t="shared" si="19"/>
        <v>0</v>
      </c>
    </row>
    <row r="331" spans="4:10" x14ac:dyDescent="0.25">
      <c r="D331" s="15">
        <f t="shared" si="20"/>
        <v>0</v>
      </c>
      <c r="J331" s="56">
        <f t="shared" si="19"/>
        <v>0</v>
      </c>
    </row>
    <row r="332" spans="4:10" x14ac:dyDescent="0.25">
      <c r="D332" s="15">
        <f t="shared" si="20"/>
        <v>0</v>
      </c>
      <c r="J332" s="56">
        <f t="shared" si="19"/>
        <v>0</v>
      </c>
    </row>
    <row r="333" spans="4:10" x14ac:dyDescent="0.25">
      <c r="D333" s="15">
        <f t="shared" si="20"/>
        <v>0</v>
      </c>
      <c r="J333" s="56">
        <f t="shared" si="19"/>
        <v>0</v>
      </c>
    </row>
    <row r="334" spans="4:10" x14ac:dyDescent="0.25">
      <c r="D334" s="15">
        <f t="shared" si="20"/>
        <v>0</v>
      </c>
      <c r="J334" s="56">
        <f t="shared" si="19"/>
        <v>0</v>
      </c>
    </row>
    <row r="335" spans="4:10" x14ac:dyDescent="0.25">
      <c r="D335" s="15">
        <f t="shared" si="20"/>
        <v>0</v>
      </c>
      <c r="J335" s="56">
        <f t="shared" si="19"/>
        <v>0</v>
      </c>
    </row>
    <row r="336" spans="4:10" x14ac:dyDescent="0.25">
      <c r="D336" s="15">
        <f t="shared" si="20"/>
        <v>0</v>
      </c>
      <c r="J336" s="56">
        <f t="shared" si="19"/>
        <v>0</v>
      </c>
    </row>
    <row r="337" spans="4:10" x14ac:dyDescent="0.25">
      <c r="D337" s="15">
        <f t="shared" si="20"/>
        <v>0</v>
      </c>
      <c r="J337" s="56">
        <f t="shared" si="19"/>
        <v>0</v>
      </c>
    </row>
    <row r="338" spans="4:10" x14ac:dyDescent="0.25">
      <c r="D338" s="15">
        <f t="shared" si="20"/>
        <v>0</v>
      </c>
      <c r="J338" s="56">
        <f t="shared" si="19"/>
        <v>0</v>
      </c>
    </row>
    <row r="339" spans="4:10" x14ac:dyDescent="0.25">
      <c r="D339" s="15">
        <f t="shared" si="20"/>
        <v>0</v>
      </c>
      <c r="J339" s="56">
        <f t="shared" si="19"/>
        <v>0</v>
      </c>
    </row>
    <row r="340" spans="4:10" x14ac:dyDescent="0.25">
      <c r="D340" s="15">
        <f t="shared" si="20"/>
        <v>0</v>
      </c>
      <c r="J340" s="56">
        <f t="shared" si="19"/>
        <v>0</v>
      </c>
    </row>
    <row r="341" spans="4:10" x14ac:dyDescent="0.25">
      <c r="D341" s="15">
        <f t="shared" si="20"/>
        <v>0</v>
      </c>
      <c r="J341" s="56">
        <f t="shared" si="19"/>
        <v>0</v>
      </c>
    </row>
    <row r="342" spans="4:10" x14ac:dyDescent="0.25">
      <c r="D342" s="15">
        <f t="shared" si="20"/>
        <v>0</v>
      </c>
      <c r="J342" s="56">
        <f t="shared" si="19"/>
        <v>0</v>
      </c>
    </row>
    <row r="343" spans="4:10" x14ac:dyDescent="0.25">
      <c r="D343" s="15">
        <f t="shared" si="20"/>
        <v>0</v>
      </c>
      <c r="J343" s="56">
        <f t="shared" si="19"/>
        <v>0</v>
      </c>
    </row>
    <row r="344" spans="4:10" x14ac:dyDescent="0.25">
      <c r="D344" s="15">
        <f t="shared" si="20"/>
        <v>0</v>
      </c>
      <c r="J344" s="56">
        <f t="shared" si="19"/>
        <v>0</v>
      </c>
    </row>
    <row r="345" spans="4:10" x14ac:dyDescent="0.25">
      <c r="D345" s="15">
        <f t="shared" si="20"/>
        <v>0</v>
      </c>
      <c r="J345" s="56">
        <f t="shared" si="19"/>
        <v>0</v>
      </c>
    </row>
    <row r="346" spans="4:10" x14ac:dyDescent="0.25">
      <c r="D346" s="15">
        <f t="shared" si="20"/>
        <v>0</v>
      </c>
      <c r="J346" s="56">
        <f t="shared" si="19"/>
        <v>0</v>
      </c>
    </row>
    <row r="347" spans="4:10" x14ac:dyDescent="0.25">
      <c r="D347" s="15">
        <f t="shared" si="20"/>
        <v>0</v>
      </c>
      <c r="J347" s="56">
        <f t="shared" si="19"/>
        <v>0</v>
      </c>
    </row>
    <row r="348" spans="4:10" x14ac:dyDescent="0.25">
      <c r="D348" s="15">
        <f t="shared" si="20"/>
        <v>0</v>
      </c>
      <c r="J348" s="56">
        <f t="shared" si="19"/>
        <v>0</v>
      </c>
    </row>
    <row r="349" spans="4:10" x14ac:dyDescent="0.25">
      <c r="D349" s="15">
        <f t="shared" si="20"/>
        <v>0</v>
      </c>
      <c r="J349" s="56">
        <f t="shared" si="19"/>
        <v>0</v>
      </c>
    </row>
    <row r="350" spans="4:10" x14ac:dyDescent="0.25">
      <c r="D350" s="15">
        <f t="shared" si="20"/>
        <v>0</v>
      </c>
      <c r="J350" s="56">
        <f t="shared" si="19"/>
        <v>0</v>
      </c>
    </row>
    <row r="351" spans="4:10" x14ac:dyDescent="0.25">
      <c r="D351" s="15">
        <f t="shared" si="20"/>
        <v>0</v>
      </c>
      <c r="J351" s="56">
        <f t="shared" si="19"/>
        <v>0</v>
      </c>
    </row>
    <row r="352" spans="4:10" x14ac:dyDescent="0.25">
      <c r="D352" s="15">
        <f t="shared" si="20"/>
        <v>0</v>
      </c>
      <c r="J352" s="56">
        <f t="shared" si="19"/>
        <v>0</v>
      </c>
    </row>
    <row r="353" spans="4:10" x14ac:dyDescent="0.25">
      <c r="D353" s="15">
        <f t="shared" si="20"/>
        <v>0</v>
      </c>
      <c r="J353" s="56">
        <f t="shared" si="19"/>
        <v>0</v>
      </c>
    </row>
    <row r="354" spans="4:10" x14ac:dyDescent="0.25">
      <c r="D354" s="15">
        <f t="shared" si="20"/>
        <v>0</v>
      </c>
      <c r="J354" s="56">
        <f t="shared" si="19"/>
        <v>0</v>
      </c>
    </row>
    <row r="355" spans="4:10" x14ac:dyDescent="0.25">
      <c r="D355" s="15">
        <f t="shared" si="20"/>
        <v>0</v>
      </c>
      <c r="J355" s="56">
        <f t="shared" si="19"/>
        <v>0</v>
      </c>
    </row>
    <row r="356" spans="4:10" x14ac:dyDescent="0.25">
      <c r="D356" s="15">
        <f t="shared" si="20"/>
        <v>0</v>
      </c>
      <c r="J356" s="56">
        <f t="shared" si="19"/>
        <v>0</v>
      </c>
    </row>
    <row r="357" spans="4:10" x14ac:dyDescent="0.25">
      <c r="D357" s="15">
        <f t="shared" si="20"/>
        <v>0</v>
      </c>
      <c r="J357" s="56">
        <f t="shared" si="19"/>
        <v>0</v>
      </c>
    </row>
    <row r="358" spans="4:10" x14ac:dyDescent="0.25">
      <c r="D358" s="15">
        <f t="shared" si="20"/>
        <v>0</v>
      </c>
      <c r="J358" s="56">
        <f t="shared" si="19"/>
        <v>0</v>
      </c>
    </row>
    <row r="359" spans="4:10" x14ac:dyDescent="0.25">
      <c r="D359" s="15">
        <f t="shared" si="20"/>
        <v>0</v>
      </c>
      <c r="J359" s="56">
        <f t="shared" si="19"/>
        <v>0</v>
      </c>
    </row>
    <row r="360" spans="4:10" x14ac:dyDescent="0.25">
      <c r="D360" s="15">
        <f t="shared" si="20"/>
        <v>0</v>
      </c>
      <c r="J360" s="56">
        <f t="shared" si="19"/>
        <v>0</v>
      </c>
    </row>
    <row r="361" spans="4:10" x14ac:dyDescent="0.25">
      <c r="D361" s="15">
        <f t="shared" si="20"/>
        <v>0</v>
      </c>
      <c r="J361" s="56">
        <f t="shared" si="19"/>
        <v>0</v>
      </c>
    </row>
    <row r="362" spans="4:10" x14ac:dyDescent="0.25">
      <c r="D362" s="15">
        <f t="shared" si="20"/>
        <v>0</v>
      </c>
      <c r="J362" s="56">
        <f t="shared" si="19"/>
        <v>0</v>
      </c>
    </row>
    <row r="363" spans="4:10" x14ac:dyDescent="0.25">
      <c r="D363" s="15">
        <f t="shared" si="20"/>
        <v>0</v>
      </c>
      <c r="J363" s="56">
        <f t="shared" si="19"/>
        <v>0</v>
      </c>
    </row>
    <row r="364" spans="4:10" x14ac:dyDescent="0.25">
      <c r="D364" s="15">
        <f t="shared" si="20"/>
        <v>0</v>
      </c>
      <c r="J364" s="56">
        <f t="shared" si="19"/>
        <v>0</v>
      </c>
    </row>
    <row r="365" spans="4:10" x14ac:dyDescent="0.25">
      <c r="D365" s="15">
        <f t="shared" si="20"/>
        <v>0</v>
      </c>
      <c r="J365" s="56">
        <f t="shared" si="19"/>
        <v>0</v>
      </c>
    </row>
    <row r="366" spans="4:10" x14ac:dyDescent="0.25">
      <c r="D366" s="15">
        <f t="shared" si="20"/>
        <v>0</v>
      </c>
      <c r="J366" s="56">
        <f t="shared" si="19"/>
        <v>0</v>
      </c>
    </row>
    <row r="367" spans="4:10" x14ac:dyDescent="0.25">
      <c r="D367" s="15">
        <f t="shared" si="20"/>
        <v>0</v>
      </c>
      <c r="J367" s="56">
        <f t="shared" si="19"/>
        <v>0</v>
      </c>
    </row>
    <row r="368" spans="4:10" x14ac:dyDescent="0.25">
      <c r="D368" s="15">
        <f t="shared" si="20"/>
        <v>0</v>
      </c>
      <c r="J368" s="56">
        <f t="shared" si="19"/>
        <v>0</v>
      </c>
    </row>
    <row r="369" spans="4:10" x14ac:dyDescent="0.25">
      <c r="D369" s="15">
        <f t="shared" si="20"/>
        <v>0</v>
      </c>
      <c r="J369" s="56">
        <f t="shared" si="19"/>
        <v>0</v>
      </c>
    </row>
    <row r="370" spans="4:10" x14ac:dyDescent="0.25">
      <c r="D370" s="15">
        <f t="shared" si="20"/>
        <v>0</v>
      </c>
      <c r="J370" s="56">
        <f t="shared" si="19"/>
        <v>0</v>
      </c>
    </row>
    <row r="371" spans="4:10" x14ac:dyDescent="0.25">
      <c r="D371" s="15">
        <f t="shared" si="20"/>
        <v>0</v>
      </c>
      <c r="J371" s="56">
        <f t="shared" si="19"/>
        <v>0</v>
      </c>
    </row>
    <row r="372" spans="4:10" x14ac:dyDescent="0.25">
      <c r="D372" s="15">
        <f t="shared" si="20"/>
        <v>0</v>
      </c>
      <c r="J372" s="56">
        <f t="shared" si="19"/>
        <v>0</v>
      </c>
    </row>
    <row r="373" spans="4:10" x14ac:dyDescent="0.25">
      <c r="D373" s="15">
        <f t="shared" si="20"/>
        <v>0</v>
      </c>
      <c r="J373" s="56">
        <f t="shared" si="19"/>
        <v>0</v>
      </c>
    </row>
    <row r="374" spans="4:10" x14ac:dyDescent="0.25">
      <c r="D374" s="15">
        <f t="shared" si="20"/>
        <v>0</v>
      </c>
      <c r="J374" s="56">
        <f t="shared" si="19"/>
        <v>0</v>
      </c>
    </row>
    <row r="375" spans="4:10" x14ac:dyDescent="0.25">
      <c r="D375" s="15">
        <f t="shared" si="20"/>
        <v>0</v>
      </c>
      <c r="J375" s="56">
        <f t="shared" si="19"/>
        <v>0</v>
      </c>
    </row>
    <row r="376" spans="4:10" x14ac:dyDescent="0.25">
      <c r="D376" s="15">
        <f t="shared" si="20"/>
        <v>0</v>
      </c>
      <c r="J376" s="56">
        <f t="shared" si="19"/>
        <v>0</v>
      </c>
    </row>
    <row r="377" spans="4:10" x14ac:dyDescent="0.25">
      <c r="D377" s="15">
        <f t="shared" si="20"/>
        <v>0</v>
      </c>
      <c r="J377" s="56">
        <f t="shared" si="19"/>
        <v>0</v>
      </c>
    </row>
    <row r="378" spans="4:10" x14ac:dyDescent="0.25">
      <c r="D378" s="15">
        <f t="shared" si="20"/>
        <v>0</v>
      </c>
      <c r="J378" s="56">
        <f t="shared" si="19"/>
        <v>0</v>
      </c>
    </row>
    <row r="379" spans="4:10" x14ac:dyDescent="0.25">
      <c r="D379" s="15">
        <f t="shared" si="20"/>
        <v>0</v>
      </c>
      <c r="J379" s="56">
        <f t="shared" si="19"/>
        <v>0</v>
      </c>
    </row>
    <row r="380" spans="4:10" x14ac:dyDescent="0.25">
      <c r="D380" s="15">
        <f t="shared" si="20"/>
        <v>0</v>
      </c>
      <c r="J380" s="56">
        <f t="shared" si="19"/>
        <v>0</v>
      </c>
    </row>
    <row r="381" spans="4:10" x14ac:dyDescent="0.25">
      <c r="D381" s="15">
        <f t="shared" si="20"/>
        <v>0</v>
      </c>
      <c r="J381" s="56">
        <f t="shared" si="19"/>
        <v>0</v>
      </c>
    </row>
    <row r="382" spans="4:10" x14ac:dyDescent="0.25">
      <c r="D382" s="15">
        <f t="shared" si="20"/>
        <v>0</v>
      </c>
      <c r="J382" s="56">
        <f t="shared" si="19"/>
        <v>0</v>
      </c>
    </row>
    <row r="383" spans="4:10" x14ac:dyDescent="0.25">
      <c r="D383" s="15">
        <f t="shared" si="20"/>
        <v>0</v>
      </c>
      <c r="J383" s="56">
        <f t="shared" si="19"/>
        <v>0</v>
      </c>
    </row>
    <row r="384" spans="4:10" x14ac:dyDescent="0.25">
      <c r="D384" s="15">
        <f t="shared" si="20"/>
        <v>0</v>
      </c>
      <c r="J384" s="56">
        <f t="shared" si="19"/>
        <v>0</v>
      </c>
    </row>
    <row r="385" spans="4:10" x14ac:dyDescent="0.25">
      <c r="D385" s="15">
        <f t="shared" si="20"/>
        <v>0</v>
      </c>
      <c r="J385" s="56">
        <f t="shared" si="19"/>
        <v>0</v>
      </c>
    </row>
    <row r="386" spans="4:10" x14ac:dyDescent="0.25">
      <c r="D386" s="15">
        <f t="shared" si="20"/>
        <v>0</v>
      </c>
      <c r="J386" s="56">
        <f t="shared" si="19"/>
        <v>0</v>
      </c>
    </row>
    <row r="387" spans="4:10" x14ac:dyDescent="0.25">
      <c r="D387" s="15">
        <f t="shared" si="20"/>
        <v>0</v>
      </c>
      <c r="J387" s="56">
        <f t="shared" si="19"/>
        <v>0</v>
      </c>
    </row>
    <row r="388" spans="4:10" x14ac:dyDescent="0.25">
      <c r="D388" s="15">
        <f t="shared" si="20"/>
        <v>0</v>
      </c>
      <c r="J388" s="56">
        <f t="shared" si="19"/>
        <v>0</v>
      </c>
    </row>
    <row r="389" spans="4:10" x14ac:dyDescent="0.25">
      <c r="D389" s="15">
        <f t="shared" si="20"/>
        <v>0</v>
      </c>
      <c r="J389" s="56">
        <f t="shared" si="19"/>
        <v>0</v>
      </c>
    </row>
    <row r="390" spans="4:10" x14ac:dyDescent="0.25">
      <c r="D390" s="15">
        <f t="shared" si="20"/>
        <v>0</v>
      </c>
      <c r="J390" s="56">
        <f t="shared" ref="J390:J453" si="21">D390+E390</f>
        <v>0</v>
      </c>
    </row>
    <row r="391" spans="4:10" x14ac:dyDescent="0.25">
      <c r="D391" s="15">
        <f t="shared" si="20"/>
        <v>0</v>
      </c>
      <c r="J391" s="56">
        <f t="shared" si="21"/>
        <v>0</v>
      </c>
    </row>
    <row r="392" spans="4:10" x14ac:dyDescent="0.25">
      <c r="D392" s="15">
        <f t="shared" ref="D392:D455" si="22">J391</f>
        <v>0</v>
      </c>
      <c r="J392" s="56">
        <f t="shared" si="21"/>
        <v>0</v>
      </c>
    </row>
    <row r="393" spans="4:10" x14ac:dyDescent="0.25">
      <c r="D393" s="15">
        <f t="shared" si="22"/>
        <v>0</v>
      </c>
      <c r="J393" s="56">
        <f t="shared" si="21"/>
        <v>0</v>
      </c>
    </row>
    <row r="394" spans="4:10" x14ac:dyDescent="0.25">
      <c r="D394" s="15">
        <f t="shared" si="22"/>
        <v>0</v>
      </c>
      <c r="J394" s="56">
        <f t="shared" si="21"/>
        <v>0</v>
      </c>
    </row>
    <row r="395" spans="4:10" x14ac:dyDescent="0.25">
      <c r="D395" s="15">
        <f t="shared" si="22"/>
        <v>0</v>
      </c>
      <c r="J395" s="56">
        <f t="shared" si="21"/>
        <v>0</v>
      </c>
    </row>
    <row r="396" spans="4:10" x14ac:dyDescent="0.25">
      <c r="D396" s="15">
        <f t="shared" si="22"/>
        <v>0</v>
      </c>
      <c r="J396" s="56">
        <f t="shared" si="21"/>
        <v>0</v>
      </c>
    </row>
    <row r="397" spans="4:10" x14ac:dyDescent="0.25">
      <c r="D397" s="15">
        <f t="shared" si="22"/>
        <v>0</v>
      </c>
      <c r="J397" s="56">
        <f t="shared" si="21"/>
        <v>0</v>
      </c>
    </row>
    <row r="398" spans="4:10" x14ac:dyDescent="0.25">
      <c r="D398" s="15">
        <f t="shared" si="22"/>
        <v>0</v>
      </c>
      <c r="J398" s="56">
        <f t="shared" si="21"/>
        <v>0</v>
      </c>
    </row>
    <row r="399" spans="4:10" x14ac:dyDescent="0.25">
      <c r="D399" s="15">
        <f t="shared" si="22"/>
        <v>0</v>
      </c>
      <c r="J399" s="56">
        <f t="shared" si="21"/>
        <v>0</v>
      </c>
    </row>
    <row r="400" spans="4:10" x14ac:dyDescent="0.25">
      <c r="D400" s="15">
        <f t="shared" si="22"/>
        <v>0</v>
      </c>
      <c r="J400" s="56">
        <f t="shared" si="21"/>
        <v>0</v>
      </c>
    </row>
    <row r="401" spans="4:10" x14ac:dyDescent="0.25">
      <c r="D401" s="15">
        <f t="shared" si="22"/>
        <v>0</v>
      </c>
      <c r="J401" s="56">
        <f t="shared" si="21"/>
        <v>0</v>
      </c>
    </row>
    <row r="402" spans="4:10" x14ac:dyDescent="0.25">
      <c r="D402" s="15">
        <f t="shared" si="22"/>
        <v>0</v>
      </c>
      <c r="J402" s="56">
        <f t="shared" si="21"/>
        <v>0</v>
      </c>
    </row>
    <row r="403" spans="4:10" x14ac:dyDescent="0.25">
      <c r="D403" s="15">
        <f t="shared" si="22"/>
        <v>0</v>
      </c>
      <c r="J403" s="56">
        <f t="shared" si="21"/>
        <v>0</v>
      </c>
    </row>
    <row r="404" spans="4:10" x14ac:dyDescent="0.25">
      <c r="D404" s="15">
        <f t="shared" si="22"/>
        <v>0</v>
      </c>
      <c r="J404" s="56">
        <f t="shared" si="21"/>
        <v>0</v>
      </c>
    </row>
    <row r="405" spans="4:10" x14ac:dyDescent="0.25">
      <c r="D405" s="15">
        <f t="shared" si="22"/>
        <v>0</v>
      </c>
      <c r="J405" s="56">
        <f t="shared" si="21"/>
        <v>0</v>
      </c>
    </row>
    <row r="406" spans="4:10" x14ac:dyDescent="0.25">
      <c r="D406" s="15">
        <f t="shared" si="22"/>
        <v>0</v>
      </c>
      <c r="J406" s="56">
        <f t="shared" si="21"/>
        <v>0</v>
      </c>
    </row>
    <row r="407" spans="4:10" x14ac:dyDescent="0.25">
      <c r="D407" s="15">
        <f t="shared" si="22"/>
        <v>0</v>
      </c>
      <c r="J407" s="56">
        <f t="shared" si="21"/>
        <v>0</v>
      </c>
    </row>
    <row r="408" spans="4:10" x14ac:dyDescent="0.25">
      <c r="D408" s="15">
        <f t="shared" si="22"/>
        <v>0</v>
      </c>
      <c r="J408" s="56">
        <f t="shared" si="21"/>
        <v>0</v>
      </c>
    </row>
    <row r="409" spans="4:10" x14ac:dyDescent="0.25">
      <c r="D409" s="15">
        <f t="shared" si="22"/>
        <v>0</v>
      </c>
      <c r="J409" s="56">
        <f t="shared" si="21"/>
        <v>0</v>
      </c>
    </row>
    <row r="410" spans="4:10" x14ac:dyDescent="0.25">
      <c r="D410" s="15">
        <f t="shared" si="22"/>
        <v>0</v>
      </c>
      <c r="J410" s="56">
        <f t="shared" si="21"/>
        <v>0</v>
      </c>
    </row>
    <row r="411" spans="4:10" x14ac:dyDescent="0.25">
      <c r="D411" s="15">
        <f t="shared" si="22"/>
        <v>0</v>
      </c>
      <c r="J411" s="56">
        <f t="shared" si="21"/>
        <v>0</v>
      </c>
    </row>
    <row r="412" spans="4:10" x14ac:dyDescent="0.25">
      <c r="D412" s="15">
        <f t="shared" si="22"/>
        <v>0</v>
      </c>
      <c r="J412" s="56">
        <f t="shared" si="21"/>
        <v>0</v>
      </c>
    </row>
    <row r="413" spans="4:10" x14ac:dyDescent="0.25">
      <c r="D413" s="15">
        <f t="shared" si="22"/>
        <v>0</v>
      </c>
      <c r="J413" s="56">
        <f t="shared" si="21"/>
        <v>0</v>
      </c>
    </row>
    <row r="414" spans="4:10" x14ac:dyDescent="0.25">
      <c r="D414" s="15">
        <f t="shared" si="22"/>
        <v>0</v>
      </c>
      <c r="J414" s="56">
        <f t="shared" si="21"/>
        <v>0</v>
      </c>
    </row>
    <row r="415" spans="4:10" x14ac:dyDescent="0.25">
      <c r="D415" s="15">
        <f t="shared" si="22"/>
        <v>0</v>
      </c>
      <c r="J415" s="56">
        <f t="shared" si="21"/>
        <v>0</v>
      </c>
    </row>
    <row r="416" spans="4:10" x14ac:dyDescent="0.25">
      <c r="D416" s="15">
        <f t="shared" si="22"/>
        <v>0</v>
      </c>
      <c r="J416" s="56">
        <f t="shared" si="21"/>
        <v>0</v>
      </c>
    </row>
    <row r="417" spans="4:10" x14ac:dyDescent="0.25">
      <c r="D417" s="15">
        <f t="shared" si="22"/>
        <v>0</v>
      </c>
      <c r="J417" s="56">
        <f t="shared" si="21"/>
        <v>0</v>
      </c>
    </row>
    <row r="418" spans="4:10" x14ac:dyDescent="0.25">
      <c r="D418" s="15">
        <f t="shared" si="22"/>
        <v>0</v>
      </c>
      <c r="J418" s="56">
        <f t="shared" si="21"/>
        <v>0</v>
      </c>
    </row>
    <row r="419" spans="4:10" x14ac:dyDescent="0.25">
      <c r="D419" s="15">
        <f t="shared" si="22"/>
        <v>0</v>
      </c>
      <c r="J419" s="56">
        <f t="shared" si="21"/>
        <v>0</v>
      </c>
    </row>
    <row r="420" spans="4:10" x14ac:dyDescent="0.25">
      <c r="D420" s="15">
        <f t="shared" si="22"/>
        <v>0</v>
      </c>
      <c r="J420" s="56">
        <f t="shared" si="21"/>
        <v>0</v>
      </c>
    </row>
    <row r="421" spans="4:10" x14ac:dyDescent="0.25">
      <c r="D421" s="15">
        <f t="shared" si="22"/>
        <v>0</v>
      </c>
      <c r="J421" s="56">
        <f t="shared" si="21"/>
        <v>0</v>
      </c>
    </row>
    <row r="422" spans="4:10" x14ac:dyDescent="0.25">
      <c r="D422" s="15">
        <f t="shared" si="22"/>
        <v>0</v>
      </c>
      <c r="J422" s="56">
        <f t="shared" si="21"/>
        <v>0</v>
      </c>
    </row>
    <row r="423" spans="4:10" x14ac:dyDescent="0.25">
      <c r="D423" s="15">
        <f t="shared" si="22"/>
        <v>0</v>
      </c>
      <c r="J423" s="56">
        <f t="shared" si="21"/>
        <v>0</v>
      </c>
    </row>
    <row r="424" spans="4:10" x14ac:dyDescent="0.25">
      <c r="D424" s="15">
        <f t="shared" si="22"/>
        <v>0</v>
      </c>
      <c r="J424" s="56">
        <f t="shared" si="21"/>
        <v>0</v>
      </c>
    </row>
    <row r="425" spans="4:10" x14ac:dyDescent="0.25">
      <c r="D425" s="15">
        <f t="shared" si="22"/>
        <v>0</v>
      </c>
      <c r="J425" s="56">
        <f t="shared" si="21"/>
        <v>0</v>
      </c>
    </row>
    <row r="426" spans="4:10" x14ac:dyDescent="0.25">
      <c r="D426" s="15">
        <f t="shared" si="22"/>
        <v>0</v>
      </c>
      <c r="J426" s="56">
        <f t="shared" si="21"/>
        <v>0</v>
      </c>
    </row>
    <row r="427" spans="4:10" x14ac:dyDescent="0.25">
      <c r="D427" s="15">
        <f t="shared" si="22"/>
        <v>0</v>
      </c>
      <c r="J427" s="56">
        <f t="shared" si="21"/>
        <v>0</v>
      </c>
    </row>
    <row r="428" spans="4:10" x14ac:dyDescent="0.25">
      <c r="D428" s="15">
        <f t="shared" si="22"/>
        <v>0</v>
      </c>
      <c r="J428" s="56">
        <f t="shared" si="21"/>
        <v>0</v>
      </c>
    </row>
    <row r="429" spans="4:10" x14ac:dyDescent="0.25">
      <c r="D429" s="15">
        <f t="shared" si="22"/>
        <v>0</v>
      </c>
      <c r="J429" s="56">
        <f t="shared" si="21"/>
        <v>0</v>
      </c>
    </row>
    <row r="430" spans="4:10" x14ac:dyDescent="0.25">
      <c r="D430" s="15">
        <f t="shared" si="22"/>
        <v>0</v>
      </c>
      <c r="J430" s="56">
        <f t="shared" si="21"/>
        <v>0</v>
      </c>
    </row>
    <row r="431" spans="4:10" x14ac:dyDescent="0.25">
      <c r="D431" s="15">
        <f t="shared" si="22"/>
        <v>0</v>
      </c>
      <c r="J431" s="56">
        <f t="shared" si="21"/>
        <v>0</v>
      </c>
    </row>
    <row r="432" spans="4:10" x14ac:dyDescent="0.25">
      <c r="D432" s="15">
        <f t="shared" si="22"/>
        <v>0</v>
      </c>
      <c r="J432" s="56">
        <f t="shared" si="21"/>
        <v>0</v>
      </c>
    </row>
    <row r="433" spans="4:10" x14ac:dyDescent="0.25">
      <c r="D433" s="15">
        <f t="shared" si="22"/>
        <v>0</v>
      </c>
      <c r="J433" s="56">
        <f t="shared" si="21"/>
        <v>0</v>
      </c>
    </row>
    <row r="434" spans="4:10" x14ac:dyDescent="0.25">
      <c r="D434" s="15">
        <f t="shared" si="22"/>
        <v>0</v>
      </c>
      <c r="J434" s="56">
        <f t="shared" si="21"/>
        <v>0</v>
      </c>
    </row>
    <row r="435" spans="4:10" x14ac:dyDescent="0.25">
      <c r="D435" s="15">
        <f t="shared" si="22"/>
        <v>0</v>
      </c>
      <c r="J435" s="56">
        <f t="shared" si="21"/>
        <v>0</v>
      </c>
    </row>
    <row r="436" spans="4:10" x14ac:dyDescent="0.25">
      <c r="D436" s="15">
        <f t="shared" si="22"/>
        <v>0</v>
      </c>
      <c r="J436" s="56">
        <f t="shared" si="21"/>
        <v>0</v>
      </c>
    </row>
    <row r="437" spans="4:10" x14ac:dyDescent="0.25">
      <c r="D437" s="15">
        <f t="shared" si="22"/>
        <v>0</v>
      </c>
      <c r="J437" s="56">
        <f t="shared" si="21"/>
        <v>0</v>
      </c>
    </row>
    <row r="438" spans="4:10" x14ac:dyDescent="0.25">
      <c r="D438" s="15">
        <f t="shared" si="22"/>
        <v>0</v>
      </c>
      <c r="J438" s="56">
        <f t="shared" si="21"/>
        <v>0</v>
      </c>
    </row>
    <row r="439" spans="4:10" x14ac:dyDescent="0.25">
      <c r="D439" s="15">
        <f t="shared" si="22"/>
        <v>0</v>
      </c>
      <c r="J439" s="56">
        <f t="shared" si="21"/>
        <v>0</v>
      </c>
    </row>
    <row r="440" spans="4:10" x14ac:dyDescent="0.25">
      <c r="D440" s="15">
        <f t="shared" si="22"/>
        <v>0</v>
      </c>
      <c r="J440" s="56">
        <f t="shared" si="21"/>
        <v>0</v>
      </c>
    </row>
    <row r="441" spans="4:10" x14ac:dyDescent="0.25">
      <c r="D441" s="15">
        <f t="shared" si="22"/>
        <v>0</v>
      </c>
      <c r="J441" s="56">
        <f t="shared" si="21"/>
        <v>0</v>
      </c>
    </row>
    <row r="442" spans="4:10" x14ac:dyDescent="0.25">
      <c r="D442" s="15">
        <f t="shared" si="22"/>
        <v>0</v>
      </c>
      <c r="J442" s="56">
        <f t="shared" si="21"/>
        <v>0</v>
      </c>
    </row>
    <row r="443" spans="4:10" x14ac:dyDescent="0.25">
      <c r="D443" s="15">
        <f t="shared" si="22"/>
        <v>0</v>
      </c>
      <c r="J443" s="56">
        <f t="shared" si="21"/>
        <v>0</v>
      </c>
    </row>
    <row r="444" spans="4:10" x14ac:dyDescent="0.25">
      <c r="D444" s="15">
        <f t="shared" si="22"/>
        <v>0</v>
      </c>
      <c r="J444" s="56">
        <f t="shared" si="21"/>
        <v>0</v>
      </c>
    </row>
    <row r="445" spans="4:10" x14ac:dyDescent="0.25">
      <c r="D445" s="15">
        <f t="shared" si="22"/>
        <v>0</v>
      </c>
      <c r="J445" s="56">
        <f t="shared" si="21"/>
        <v>0</v>
      </c>
    </row>
    <row r="446" spans="4:10" x14ac:dyDescent="0.25">
      <c r="D446" s="15">
        <f t="shared" si="22"/>
        <v>0</v>
      </c>
      <c r="J446" s="56">
        <f t="shared" si="21"/>
        <v>0</v>
      </c>
    </row>
    <row r="447" spans="4:10" x14ac:dyDescent="0.25">
      <c r="D447" s="15">
        <f t="shared" si="22"/>
        <v>0</v>
      </c>
      <c r="J447" s="56">
        <f t="shared" si="21"/>
        <v>0</v>
      </c>
    </row>
    <row r="448" spans="4:10" x14ac:dyDescent="0.25">
      <c r="D448" s="15">
        <f t="shared" si="22"/>
        <v>0</v>
      </c>
      <c r="J448" s="56">
        <f t="shared" si="21"/>
        <v>0</v>
      </c>
    </row>
    <row r="449" spans="4:10" x14ac:dyDescent="0.25">
      <c r="D449" s="15">
        <f t="shared" si="22"/>
        <v>0</v>
      </c>
      <c r="J449" s="56">
        <f t="shared" si="21"/>
        <v>0</v>
      </c>
    </row>
    <row r="450" spans="4:10" x14ac:dyDescent="0.25">
      <c r="D450" s="15">
        <f t="shared" si="22"/>
        <v>0</v>
      </c>
      <c r="J450" s="56">
        <f t="shared" si="21"/>
        <v>0</v>
      </c>
    </row>
    <row r="451" spans="4:10" x14ac:dyDescent="0.25">
      <c r="D451" s="15">
        <f t="shared" si="22"/>
        <v>0</v>
      </c>
      <c r="J451" s="56">
        <f t="shared" si="21"/>
        <v>0</v>
      </c>
    </row>
    <row r="452" spans="4:10" x14ac:dyDescent="0.25">
      <c r="D452" s="15">
        <f t="shared" si="22"/>
        <v>0</v>
      </c>
      <c r="J452" s="56">
        <f t="shared" si="21"/>
        <v>0</v>
      </c>
    </row>
    <row r="453" spans="4:10" x14ac:dyDescent="0.25">
      <c r="D453" s="15">
        <f t="shared" si="22"/>
        <v>0</v>
      </c>
      <c r="J453" s="56">
        <f t="shared" si="21"/>
        <v>0</v>
      </c>
    </row>
    <row r="454" spans="4:10" x14ac:dyDescent="0.25">
      <c r="D454" s="15">
        <f t="shared" si="22"/>
        <v>0</v>
      </c>
      <c r="J454" s="56">
        <f t="shared" ref="J454:J517" si="23">D454+E454</f>
        <v>0</v>
      </c>
    </row>
    <row r="455" spans="4:10" x14ac:dyDescent="0.25">
      <c r="D455" s="15">
        <f t="shared" si="22"/>
        <v>0</v>
      </c>
      <c r="J455" s="56">
        <f t="shared" si="23"/>
        <v>0</v>
      </c>
    </row>
    <row r="456" spans="4:10" x14ac:dyDescent="0.25">
      <c r="D456" s="15">
        <f t="shared" ref="D456:D519" si="24">J455</f>
        <v>0</v>
      </c>
      <c r="J456" s="56">
        <f t="shared" si="23"/>
        <v>0</v>
      </c>
    </row>
    <row r="457" spans="4:10" x14ac:dyDescent="0.25">
      <c r="D457" s="15">
        <f t="shared" si="24"/>
        <v>0</v>
      </c>
      <c r="J457" s="56">
        <f t="shared" si="23"/>
        <v>0</v>
      </c>
    </row>
    <row r="458" spans="4:10" x14ac:dyDescent="0.25">
      <c r="D458" s="15">
        <f t="shared" si="24"/>
        <v>0</v>
      </c>
      <c r="J458" s="56">
        <f t="shared" si="23"/>
        <v>0</v>
      </c>
    </row>
    <row r="459" spans="4:10" x14ac:dyDescent="0.25">
      <c r="D459" s="15">
        <f t="shared" si="24"/>
        <v>0</v>
      </c>
      <c r="J459" s="56">
        <f t="shared" si="23"/>
        <v>0</v>
      </c>
    </row>
    <row r="460" spans="4:10" x14ac:dyDescent="0.25">
      <c r="D460" s="15">
        <f t="shared" si="24"/>
        <v>0</v>
      </c>
      <c r="J460" s="56">
        <f t="shared" si="23"/>
        <v>0</v>
      </c>
    </row>
    <row r="461" spans="4:10" x14ac:dyDescent="0.25">
      <c r="D461" s="15">
        <f t="shared" si="24"/>
        <v>0</v>
      </c>
      <c r="J461" s="56">
        <f t="shared" si="23"/>
        <v>0</v>
      </c>
    </row>
    <row r="462" spans="4:10" x14ac:dyDescent="0.25">
      <c r="D462" s="15">
        <f t="shared" si="24"/>
        <v>0</v>
      </c>
      <c r="J462" s="56">
        <f t="shared" si="23"/>
        <v>0</v>
      </c>
    </row>
    <row r="463" spans="4:10" x14ac:dyDescent="0.25">
      <c r="D463" s="15">
        <f t="shared" si="24"/>
        <v>0</v>
      </c>
      <c r="J463" s="56">
        <f t="shared" si="23"/>
        <v>0</v>
      </c>
    </row>
    <row r="464" spans="4:10" x14ac:dyDescent="0.25">
      <c r="D464" s="15">
        <f t="shared" si="24"/>
        <v>0</v>
      </c>
      <c r="J464" s="56">
        <f t="shared" si="23"/>
        <v>0</v>
      </c>
    </row>
    <row r="465" spans="4:10" x14ac:dyDescent="0.25">
      <c r="D465" s="15">
        <f t="shared" si="24"/>
        <v>0</v>
      </c>
      <c r="J465" s="56">
        <f t="shared" si="23"/>
        <v>0</v>
      </c>
    </row>
    <row r="466" spans="4:10" x14ac:dyDescent="0.25">
      <c r="D466" s="15">
        <f t="shared" si="24"/>
        <v>0</v>
      </c>
      <c r="J466" s="56">
        <f t="shared" si="23"/>
        <v>0</v>
      </c>
    </row>
    <row r="467" spans="4:10" x14ac:dyDescent="0.25">
      <c r="D467" s="15">
        <f t="shared" si="24"/>
        <v>0</v>
      </c>
      <c r="J467" s="56">
        <f t="shared" si="23"/>
        <v>0</v>
      </c>
    </row>
    <row r="468" spans="4:10" x14ac:dyDescent="0.25">
      <c r="D468" s="15">
        <f t="shared" si="24"/>
        <v>0</v>
      </c>
      <c r="J468" s="56">
        <f t="shared" si="23"/>
        <v>0</v>
      </c>
    </row>
    <row r="469" spans="4:10" x14ac:dyDescent="0.25">
      <c r="D469" s="15">
        <f t="shared" si="24"/>
        <v>0</v>
      </c>
      <c r="J469" s="56">
        <f t="shared" si="23"/>
        <v>0</v>
      </c>
    </row>
    <row r="470" spans="4:10" x14ac:dyDescent="0.25">
      <c r="D470" s="15">
        <f t="shared" si="24"/>
        <v>0</v>
      </c>
      <c r="J470" s="56">
        <f t="shared" si="23"/>
        <v>0</v>
      </c>
    </row>
    <row r="471" spans="4:10" x14ac:dyDescent="0.25">
      <c r="D471" s="15">
        <f t="shared" si="24"/>
        <v>0</v>
      </c>
      <c r="J471" s="56">
        <f t="shared" si="23"/>
        <v>0</v>
      </c>
    </row>
    <row r="472" spans="4:10" x14ac:dyDescent="0.25">
      <c r="D472" s="15">
        <f t="shared" si="24"/>
        <v>0</v>
      </c>
      <c r="J472" s="56">
        <f t="shared" si="23"/>
        <v>0</v>
      </c>
    </row>
    <row r="473" spans="4:10" x14ac:dyDescent="0.25">
      <c r="D473" s="15">
        <f t="shared" si="24"/>
        <v>0</v>
      </c>
      <c r="J473" s="56">
        <f t="shared" si="23"/>
        <v>0</v>
      </c>
    </row>
    <row r="474" spans="4:10" x14ac:dyDescent="0.25">
      <c r="D474" s="15">
        <f t="shared" si="24"/>
        <v>0</v>
      </c>
      <c r="J474" s="56">
        <f t="shared" si="23"/>
        <v>0</v>
      </c>
    </row>
    <row r="475" spans="4:10" x14ac:dyDescent="0.25">
      <c r="D475" s="15">
        <f t="shared" si="24"/>
        <v>0</v>
      </c>
      <c r="J475" s="56">
        <f t="shared" si="23"/>
        <v>0</v>
      </c>
    </row>
    <row r="476" spans="4:10" x14ac:dyDescent="0.25">
      <c r="D476" s="15">
        <f t="shared" si="24"/>
        <v>0</v>
      </c>
      <c r="J476" s="56">
        <f t="shared" si="23"/>
        <v>0</v>
      </c>
    </row>
    <row r="477" spans="4:10" x14ac:dyDescent="0.25">
      <c r="D477" s="15">
        <f t="shared" si="24"/>
        <v>0</v>
      </c>
      <c r="J477" s="56">
        <f t="shared" si="23"/>
        <v>0</v>
      </c>
    </row>
    <row r="478" spans="4:10" x14ac:dyDescent="0.25">
      <c r="D478" s="15">
        <f t="shared" si="24"/>
        <v>0</v>
      </c>
      <c r="J478" s="56">
        <f t="shared" si="23"/>
        <v>0</v>
      </c>
    </row>
    <row r="479" spans="4:10" x14ac:dyDescent="0.25">
      <c r="D479" s="15">
        <f t="shared" si="24"/>
        <v>0</v>
      </c>
      <c r="J479" s="56">
        <f t="shared" si="23"/>
        <v>0</v>
      </c>
    </row>
    <row r="480" spans="4:10" x14ac:dyDescent="0.25">
      <c r="D480" s="15">
        <f t="shared" si="24"/>
        <v>0</v>
      </c>
      <c r="J480" s="56">
        <f t="shared" si="23"/>
        <v>0</v>
      </c>
    </row>
    <row r="481" spans="4:10" x14ac:dyDescent="0.25">
      <c r="D481" s="15">
        <f t="shared" si="24"/>
        <v>0</v>
      </c>
      <c r="J481" s="56">
        <f t="shared" si="23"/>
        <v>0</v>
      </c>
    </row>
    <row r="482" spans="4:10" x14ac:dyDescent="0.25">
      <c r="D482" s="15">
        <f t="shared" si="24"/>
        <v>0</v>
      </c>
      <c r="J482" s="56">
        <f t="shared" si="23"/>
        <v>0</v>
      </c>
    </row>
    <row r="483" spans="4:10" x14ac:dyDescent="0.25">
      <c r="D483" s="15">
        <f t="shared" si="24"/>
        <v>0</v>
      </c>
      <c r="J483" s="56">
        <f t="shared" si="23"/>
        <v>0</v>
      </c>
    </row>
    <row r="484" spans="4:10" x14ac:dyDescent="0.25">
      <c r="D484" s="15">
        <f t="shared" si="24"/>
        <v>0</v>
      </c>
      <c r="J484" s="56">
        <f t="shared" si="23"/>
        <v>0</v>
      </c>
    </row>
    <row r="485" spans="4:10" x14ac:dyDescent="0.25">
      <c r="D485" s="15">
        <f t="shared" si="24"/>
        <v>0</v>
      </c>
      <c r="J485" s="56">
        <f t="shared" si="23"/>
        <v>0</v>
      </c>
    </row>
    <row r="486" spans="4:10" x14ac:dyDescent="0.25">
      <c r="D486" s="15">
        <f t="shared" si="24"/>
        <v>0</v>
      </c>
      <c r="J486" s="56">
        <f t="shared" si="23"/>
        <v>0</v>
      </c>
    </row>
    <row r="487" spans="4:10" x14ac:dyDescent="0.25">
      <c r="D487" s="15">
        <f t="shared" si="24"/>
        <v>0</v>
      </c>
      <c r="J487" s="56">
        <f t="shared" si="23"/>
        <v>0</v>
      </c>
    </row>
    <row r="488" spans="4:10" x14ac:dyDescent="0.25">
      <c r="D488" s="15">
        <f t="shared" si="24"/>
        <v>0</v>
      </c>
      <c r="J488" s="56">
        <f t="shared" si="23"/>
        <v>0</v>
      </c>
    </row>
    <row r="489" spans="4:10" x14ac:dyDescent="0.25">
      <c r="D489" s="15">
        <f t="shared" si="24"/>
        <v>0</v>
      </c>
      <c r="J489" s="56">
        <f t="shared" si="23"/>
        <v>0</v>
      </c>
    </row>
    <row r="490" spans="4:10" x14ac:dyDescent="0.25">
      <c r="D490" s="15">
        <f t="shared" si="24"/>
        <v>0</v>
      </c>
      <c r="J490" s="56">
        <f t="shared" si="23"/>
        <v>0</v>
      </c>
    </row>
    <row r="491" spans="4:10" x14ac:dyDescent="0.25">
      <c r="D491" s="15">
        <f t="shared" si="24"/>
        <v>0</v>
      </c>
      <c r="J491" s="56">
        <f t="shared" si="23"/>
        <v>0</v>
      </c>
    </row>
    <row r="492" spans="4:10" x14ac:dyDescent="0.25">
      <c r="D492" s="15">
        <f t="shared" si="24"/>
        <v>0</v>
      </c>
      <c r="J492" s="56">
        <f t="shared" si="23"/>
        <v>0</v>
      </c>
    </row>
    <row r="493" spans="4:10" x14ac:dyDescent="0.25">
      <c r="D493" s="15">
        <f t="shared" si="24"/>
        <v>0</v>
      </c>
      <c r="J493" s="56">
        <f t="shared" si="23"/>
        <v>0</v>
      </c>
    </row>
    <row r="494" spans="4:10" x14ac:dyDescent="0.25">
      <c r="D494" s="15">
        <f t="shared" si="24"/>
        <v>0</v>
      </c>
      <c r="J494" s="56">
        <f t="shared" si="23"/>
        <v>0</v>
      </c>
    </row>
    <row r="495" spans="4:10" x14ac:dyDescent="0.25">
      <c r="D495" s="15">
        <f t="shared" si="24"/>
        <v>0</v>
      </c>
      <c r="J495" s="56">
        <f t="shared" si="23"/>
        <v>0</v>
      </c>
    </row>
    <row r="496" spans="4:10" x14ac:dyDescent="0.25">
      <c r="D496" s="15">
        <f t="shared" si="24"/>
        <v>0</v>
      </c>
      <c r="J496" s="56">
        <f t="shared" si="23"/>
        <v>0</v>
      </c>
    </row>
    <row r="497" spans="4:10" x14ac:dyDescent="0.25">
      <c r="D497" s="15">
        <f t="shared" si="24"/>
        <v>0</v>
      </c>
      <c r="J497" s="56">
        <f t="shared" si="23"/>
        <v>0</v>
      </c>
    </row>
    <row r="498" spans="4:10" x14ac:dyDescent="0.25">
      <c r="D498" s="15">
        <f t="shared" si="24"/>
        <v>0</v>
      </c>
      <c r="J498" s="56">
        <f t="shared" si="23"/>
        <v>0</v>
      </c>
    </row>
    <row r="499" spans="4:10" x14ac:dyDescent="0.25">
      <c r="D499" s="15">
        <f t="shared" si="24"/>
        <v>0</v>
      </c>
      <c r="J499" s="56">
        <f t="shared" si="23"/>
        <v>0</v>
      </c>
    </row>
    <row r="500" spans="4:10" x14ac:dyDescent="0.25">
      <c r="D500" s="15">
        <f t="shared" si="24"/>
        <v>0</v>
      </c>
      <c r="J500" s="56">
        <f t="shared" si="23"/>
        <v>0</v>
      </c>
    </row>
    <row r="501" spans="4:10" x14ac:dyDescent="0.25">
      <c r="D501" s="15">
        <f t="shared" si="24"/>
        <v>0</v>
      </c>
      <c r="J501" s="56">
        <f t="shared" si="23"/>
        <v>0</v>
      </c>
    </row>
    <row r="502" spans="4:10" x14ac:dyDescent="0.25">
      <c r="D502" s="15">
        <f t="shared" si="24"/>
        <v>0</v>
      </c>
      <c r="J502" s="56">
        <f t="shared" si="23"/>
        <v>0</v>
      </c>
    </row>
    <row r="503" spans="4:10" x14ac:dyDescent="0.25">
      <c r="D503" s="15">
        <f t="shared" si="24"/>
        <v>0</v>
      </c>
      <c r="J503" s="56">
        <f t="shared" si="23"/>
        <v>0</v>
      </c>
    </row>
    <row r="504" spans="4:10" x14ac:dyDescent="0.25">
      <c r="D504" s="15">
        <f t="shared" si="24"/>
        <v>0</v>
      </c>
      <c r="J504" s="56">
        <f t="shared" si="23"/>
        <v>0</v>
      </c>
    </row>
    <row r="505" spans="4:10" x14ac:dyDescent="0.25">
      <c r="D505" s="15">
        <f t="shared" si="24"/>
        <v>0</v>
      </c>
      <c r="J505" s="56">
        <f t="shared" si="23"/>
        <v>0</v>
      </c>
    </row>
    <row r="506" spans="4:10" x14ac:dyDescent="0.25">
      <c r="D506" s="15">
        <f t="shared" si="24"/>
        <v>0</v>
      </c>
      <c r="J506" s="56">
        <f t="shared" si="23"/>
        <v>0</v>
      </c>
    </row>
    <row r="507" spans="4:10" x14ac:dyDescent="0.25">
      <c r="D507" s="15">
        <f t="shared" si="24"/>
        <v>0</v>
      </c>
      <c r="J507" s="56">
        <f t="shared" si="23"/>
        <v>0</v>
      </c>
    </row>
    <row r="508" spans="4:10" x14ac:dyDescent="0.25">
      <c r="D508" s="15">
        <f t="shared" si="24"/>
        <v>0</v>
      </c>
      <c r="J508" s="56">
        <f t="shared" si="23"/>
        <v>0</v>
      </c>
    </row>
    <row r="509" spans="4:10" x14ac:dyDescent="0.25">
      <c r="D509" s="15">
        <f t="shared" si="24"/>
        <v>0</v>
      </c>
      <c r="J509" s="56">
        <f t="shared" si="23"/>
        <v>0</v>
      </c>
    </row>
    <row r="510" spans="4:10" x14ac:dyDescent="0.25">
      <c r="D510" s="15">
        <f t="shared" si="24"/>
        <v>0</v>
      </c>
      <c r="J510" s="56">
        <f t="shared" si="23"/>
        <v>0</v>
      </c>
    </row>
    <row r="511" spans="4:10" x14ac:dyDescent="0.25">
      <c r="D511" s="15">
        <f t="shared" si="24"/>
        <v>0</v>
      </c>
      <c r="J511" s="56">
        <f t="shared" si="23"/>
        <v>0</v>
      </c>
    </row>
    <row r="512" spans="4:10" x14ac:dyDescent="0.25">
      <c r="D512" s="15">
        <f t="shared" si="24"/>
        <v>0</v>
      </c>
      <c r="J512" s="56">
        <f t="shared" si="23"/>
        <v>0</v>
      </c>
    </row>
    <row r="513" spans="4:10" x14ac:dyDescent="0.25">
      <c r="D513" s="15">
        <f t="shared" si="24"/>
        <v>0</v>
      </c>
      <c r="J513" s="56">
        <f t="shared" si="23"/>
        <v>0</v>
      </c>
    </row>
    <row r="514" spans="4:10" x14ac:dyDescent="0.25">
      <c r="D514" s="15">
        <f t="shared" si="24"/>
        <v>0</v>
      </c>
      <c r="J514" s="56">
        <f t="shared" si="23"/>
        <v>0</v>
      </c>
    </row>
    <row r="515" spans="4:10" x14ac:dyDescent="0.25">
      <c r="D515" s="15">
        <f t="shared" si="24"/>
        <v>0</v>
      </c>
      <c r="J515" s="56">
        <f t="shared" si="23"/>
        <v>0</v>
      </c>
    </row>
    <row r="516" spans="4:10" x14ac:dyDescent="0.25">
      <c r="D516" s="15">
        <f t="shared" si="24"/>
        <v>0</v>
      </c>
      <c r="J516" s="56">
        <f t="shared" si="23"/>
        <v>0</v>
      </c>
    </row>
    <row r="517" spans="4:10" x14ac:dyDescent="0.25">
      <c r="D517" s="15">
        <f t="shared" si="24"/>
        <v>0</v>
      </c>
      <c r="J517" s="56">
        <f t="shared" si="23"/>
        <v>0</v>
      </c>
    </row>
    <row r="518" spans="4:10" x14ac:dyDescent="0.25">
      <c r="D518" s="15">
        <f t="shared" si="24"/>
        <v>0</v>
      </c>
      <c r="J518" s="56">
        <f t="shared" ref="J518:J581" si="25">D518+E518</f>
        <v>0</v>
      </c>
    </row>
    <row r="519" spans="4:10" x14ac:dyDescent="0.25">
      <c r="D519" s="15">
        <f t="shared" si="24"/>
        <v>0</v>
      </c>
      <c r="J519" s="56">
        <f t="shared" si="25"/>
        <v>0</v>
      </c>
    </row>
    <row r="520" spans="4:10" x14ac:dyDescent="0.25">
      <c r="D520" s="15">
        <f t="shared" ref="D520:D583" si="26">J519</f>
        <v>0</v>
      </c>
      <c r="J520" s="56">
        <f t="shared" si="25"/>
        <v>0</v>
      </c>
    </row>
    <row r="521" spans="4:10" x14ac:dyDescent="0.25">
      <c r="D521" s="15">
        <f t="shared" si="26"/>
        <v>0</v>
      </c>
      <c r="J521" s="56">
        <f t="shared" si="25"/>
        <v>0</v>
      </c>
    </row>
    <row r="522" spans="4:10" x14ac:dyDescent="0.25">
      <c r="D522" s="15">
        <f t="shared" si="26"/>
        <v>0</v>
      </c>
      <c r="J522" s="56">
        <f t="shared" si="25"/>
        <v>0</v>
      </c>
    </row>
    <row r="523" spans="4:10" x14ac:dyDescent="0.25">
      <c r="D523" s="15">
        <f t="shared" si="26"/>
        <v>0</v>
      </c>
      <c r="J523" s="56">
        <f t="shared" si="25"/>
        <v>0</v>
      </c>
    </row>
    <row r="524" spans="4:10" x14ac:dyDescent="0.25">
      <c r="D524" s="15">
        <f t="shared" si="26"/>
        <v>0</v>
      </c>
      <c r="J524" s="56">
        <f t="shared" si="25"/>
        <v>0</v>
      </c>
    </row>
    <row r="525" spans="4:10" x14ac:dyDescent="0.25">
      <c r="D525" s="15">
        <f t="shared" si="26"/>
        <v>0</v>
      </c>
      <c r="J525" s="56">
        <f t="shared" si="25"/>
        <v>0</v>
      </c>
    </row>
    <row r="526" spans="4:10" x14ac:dyDescent="0.25">
      <c r="D526" s="15">
        <f t="shared" si="26"/>
        <v>0</v>
      </c>
      <c r="J526" s="56">
        <f t="shared" si="25"/>
        <v>0</v>
      </c>
    </row>
    <row r="527" spans="4:10" x14ac:dyDescent="0.25">
      <c r="D527" s="15">
        <f t="shared" si="26"/>
        <v>0</v>
      </c>
      <c r="J527" s="56">
        <f t="shared" si="25"/>
        <v>0</v>
      </c>
    </row>
    <row r="528" spans="4:10" x14ac:dyDescent="0.25">
      <c r="D528" s="15">
        <f t="shared" si="26"/>
        <v>0</v>
      </c>
      <c r="J528" s="56">
        <f t="shared" si="25"/>
        <v>0</v>
      </c>
    </row>
    <row r="529" spans="4:10" x14ac:dyDescent="0.25">
      <c r="D529" s="15">
        <f t="shared" si="26"/>
        <v>0</v>
      </c>
      <c r="J529" s="56">
        <f t="shared" si="25"/>
        <v>0</v>
      </c>
    </row>
    <row r="530" spans="4:10" x14ac:dyDescent="0.25">
      <c r="D530" s="15">
        <f t="shared" si="26"/>
        <v>0</v>
      </c>
      <c r="J530" s="56">
        <f t="shared" si="25"/>
        <v>0</v>
      </c>
    </row>
    <row r="531" spans="4:10" x14ac:dyDescent="0.25">
      <c r="D531" s="15">
        <f t="shared" si="26"/>
        <v>0</v>
      </c>
      <c r="J531" s="56">
        <f t="shared" si="25"/>
        <v>0</v>
      </c>
    </row>
    <row r="532" spans="4:10" x14ac:dyDescent="0.25">
      <c r="D532" s="15">
        <f t="shared" si="26"/>
        <v>0</v>
      </c>
      <c r="J532" s="56">
        <f t="shared" si="25"/>
        <v>0</v>
      </c>
    </row>
    <row r="533" spans="4:10" x14ac:dyDescent="0.25">
      <c r="D533" s="15">
        <f t="shared" si="26"/>
        <v>0</v>
      </c>
      <c r="J533" s="56">
        <f t="shared" si="25"/>
        <v>0</v>
      </c>
    </row>
    <row r="534" spans="4:10" x14ac:dyDescent="0.25">
      <c r="D534" s="15">
        <f t="shared" si="26"/>
        <v>0</v>
      </c>
      <c r="J534" s="56">
        <f t="shared" si="25"/>
        <v>0</v>
      </c>
    </row>
    <row r="535" spans="4:10" x14ac:dyDescent="0.25">
      <c r="D535" s="15">
        <f t="shared" si="26"/>
        <v>0</v>
      </c>
      <c r="J535" s="56">
        <f t="shared" si="25"/>
        <v>0</v>
      </c>
    </row>
    <row r="536" spans="4:10" x14ac:dyDescent="0.25">
      <c r="D536" s="15">
        <f t="shared" si="26"/>
        <v>0</v>
      </c>
      <c r="J536" s="56">
        <f t="shared" si="25"/>
        <v>0</v>
      </c>
    </row>
    <row r="537" spans="4:10" x14ac:dyDescent="0.25">
      <c r="D537" s="15">
        <f t="shared" si="26"/>
        <v>0</v>
      </c>
      <c r="J537" s="56">
        <f t="shared" si="25"/>
        <v>0</v>
      </c>
    </row>
    <row r="538" spans="4:10" x14ac:dyDescent="0.25">
      <c r="D538" s="15">
        <f t="shared" si="26"/>
        <v>0</v>
      </c>
      <c r="J538" s="56">
        <f t="shared" si="25"/>
        <v>0</v>
      </c>
    </row>
    <row r="539" spans="4:10" x14ac:dyDescent="0.25">
      <c r="D539" s="15">
        <f t="shared" si="26"/>
        <v>0</v>
      </c>
      <c r="J539" s="56">
        <f t="shared" si="25"/>
        <v>0</v>
      </c>
    </row>
    <row r="540" spans="4:10" x14ac:dyDescent="0.25">
      <c r="D540" s="15">
        <f t="shared" si="26"/>
        <v>0</v>
      </c>
      <c r="J540" s="56">
        <f t="shared" si="25"/>
        <v>0</v>
      </c>
    </row>
    <row r="541" spans="4:10" x14ac:dyDescent="0.25">
      <c r="D541" s="15">
        <f t="shared" si="26"/>
        <v>0</v>
      </c>
      <c r="J541" s="56">
        <f t="shared" si="25"/>
        <v>0</v>
      </c>
    </row>
    <row r="542" spans="4:10" x14ac:dyDescent="0.25">
      <c r="D542" s="15">
        <f t="shared" si="26"/>
        <v>0</v>
      </c>
      <c r="J542" s="56">
        <f t="shared" si="25"/>
        <v>0</v>
      </c>
    </row>
    <row r="543" spans="4:10" x14ac:dyDescent="0.25">
      <c r="D543" s="15">
        <f t="shared" si="26"/>
        <v>0</v>
      </c>
      <c r="J543" s="56">
        <f t="shared" si="25"/>
        <v>0</v>
      </c>
    </row>
    <row r="544" spans="4:10" x14ac:dyDescent="0.25">
      <c r="D544" s="15">
        <f t="shared" si="26"/>
        <v>0</v>
      </c>
      <c r="J544" s="56">
        <f t="shared" si="25"/>
        <v>0</v>
      </c>
    </row>
    <row r="545" spans="4:10" x14ac:dyDescent="0.25">
      <c r="D545" s="15">
        <f t="shared" si="26"/>
        <v>0</v>
      </c>
      <c r="J545" s="56">
        <f t="shared" si="25"/>
        <v>0</v>
      </c>
    </row>
    <row r="546" spans="4:10" x14ac:dyDescent="0.25">
      <c r="D546" s="15">
        <f t="shared" si="26"/>
        <v>0</v>
      </c>
      <c r="J546" s="56">
        <f t="shared" si="25"/>
        <v>0</v>
      </c>
    </row>
    <row r="547" spans="4:10" x14ac:dyDescent="0.25">
      <c r="D547" s="15">
        <f t="shared" si="26"/>
        <v>0</v>
      </c>
      <c r="J547" s="56">
        <f t="shared" si="25"/>
        <v>0</v>
      </c>
    </row>
    <row r="548" spans="4:10" x14ac:dyDescent="0.25">
      <c r="D548" s="15">
        <f t="shared" si="26"/>
        <v>0</v>
      </c>
      <c r="J548" s="56">
        <f t="shared" si="25"/>
        <v>0</v>
      </c>
    </row>
    <row r="549" spans="4:10" x14ac:dyDescent="0.25">
      <c r="D549" s="15">
        <f t="shared" si="26"/>
        <v>0</v>
      </c>
      <c r="J549" s="56">
        <f t="shared" si="25"/>
        <v>0</v>
      </c>
    </row>
    <row r="550" spans="4:10" x14ac:dyDescent="0.25">
      <c r="D550" s="15">
        <f t="shared" si="26"/>
        <v>0</v>
      </c>
      <c r="J550" s="56">
        <f t="shared" si="25"/>
        <v>0</v>
      </c>
    </row>
    <row r="551" spans="4:10" x14ac:dyDescent="0.25">
      <c r="D551" s="15">
        <f t="shared" si="26"/>
        <v>0</v>
      </c>
      <c r="J551" s="56">
        <f t="shared" si="25"/>
        <v>0</v>
      </c>
    </row>
    <row r="552" spans="4:10" x14ac:dyDescent="0.25">
      <c r="D552" s="15">
        <f t="shared" si="26"/>
        <v>0</v>
      </c>
      <c r="J552" s="56">
        <f t="shared" si="25"/>
        <v>0</v>
      </c>
    </row>
    <row r="553" spans="4:10" x14ac:dyDescent="0.25">
      <c r="D553" s="15">
        <f t="shared" si="26"/>
        <v>0</v>
      </c>
      <c r="J553" s="56">
        <f t="shared" si="25"/>
        <v>0</v>
      </c>
    </row>
    <row r="554" spans="4:10" x14ac:dyDescent="0.25">
      <c r="D554" s="15">
        <f t="shared" si="26"/>
        <v>0</v>
      </c>
      <c r="J554" s="56">
        <f t="shared" si="25"/>
        <v>0</v>
      </c>
    </row>
    <row r="555" spans="4:10" x14ac:dyDescent="0.25">
      <c r="D555" s="15">
        <f t="shared" si="26"/>
        <v>0</v>
      </c>
      <c r="J555" s="56">
        <f t="shared" si="25"/>
        <v>0</v>
      </c>
    </row>
    <row r="556" spans="4:10" x14ac:dyDescent="0.25">
      <c r="D556" s="15">
        <f t="shared" si="26"/>
        <v>0</v>
      </c>
      <c r="J556" s="56">
        <f t="shared" si="25"/>
        <v>0</v>
      </c>
    </row>
    <row r="557" spans="4:10" x14ac:dyDescent="0.25">
      <c r="D557" s="15">
        <f t="shared" si="26"/>
        <v>0</v>
      </c>
      <c r="J557" s="56">
        <f t="shared" si="25"/>
        <v>0</v>
      </c>
    </row>
    <row r="558" spans="4:10" x14ac:dyDescent="0.25">
      <c r="D558" s="15">
        <f t="shared" si="26"/>
        <v>0</v>
      </c>
      <c r="J558" s="56">
        <f t="shared" si="25"/>
        <v>0</v>
      </c>
    </row>
    <row r="559" spans="4:10" x14ac:dyDescent="0.25">
      <c r="D559" s="15">
        <f t="shared" si="26"/>
        <v>0</v>
      </c>
      <c r="J559" s="56">
        <f t="shared" si="25"/>
        <v>0</v>
      </c>
    </row>
    <row r="560" spans="4:10" x14ac:dyDescent="0.25">
      <c r="D560" s="15">
        <f t="shared" si="26"/>
        <v>0</v>
      </c>
      <c r="J560" s="56">
        <f t="shared" si="25"/>
        <v>0</v>
      </c>
    </row>
    <row r="561" spans="4:10" x14ac:dyDescent="0.25">
      <c r="D561" s="15">
        <f t="shared" si="26"/>
        <v>0</v>
      </c>
      <c r="J561" s="56">
        <f t="shared" si="25"/>
        <v>0</v>
      </c>
    </row>
    <row r="562" spans="4:10" x14ac:dyDescent="0.25">
      <c r="D562" s="15">
        <f t="shared" si="26"/>
        <v>0</v>
      </c>
      <c r="J562" s="56">
        <f t="shared" si="25"/>
        <v>0</v>
      </c>
    </row>
    <row r="563" spans="4:10" x14ac:dyDescent="0.25">
      <c r="D563" s="15">
        <f t="shared" si="26"/>
        <v>0</v>
      </c>
      <c r="J563" s="56">
        <f t="shared" si="25"/>
        <v>0</v>
      </c>
    </row>
    <row r="564" spans="4:10" x14ac:dyDescent="0.25">
      <c r="D564" s="15">
        <f t="shared" si="26"/>
        <v>0</v>
      </c>
      <c r="J564" s="56">
        <f t="shared" si="25"/>
        <v>0</v>
      </c>
    </row>
    <row r="565" spans="4:10" x14ac:dyDescent="0.25">
      <c r="D565" s="15">
        <f t="shared" si="26"/>
        <v>0</v>
      </c>
      <c r="J565" s="56">
        <f t="shared" si="25"/>
        <v>0</v>
      </c>
    </row>
    <row r="566" spans="4:10" x14ac:dyDescent="0.25">
      <c r="D566" s="15">
        <f t="shared" si="26"/>
        <v>0</v>
      </c>
      <c r="J566" s="56">
        <f t="shared" si="25"/>
        <v>0</v>
      </c>
    </row>
    <row r="567" spans="4:10" x14ac:dyDescent="0.25">
      <c r="D567" s="15">
        <f t="shared" si="26"/>
        <v>0</v>
      </c>
      <c r="J567" s="56">
        <f t="shared" si="25"/>
        <v>0</v>
      </c>
    </row>
    <row r="568" spans="4:10" x14ac:dyDescent="0.25">
      <c r="D568" s="15">
        <f t="shared" si="26"/>
        <v>0</v>
      </c>
      <c r="J568" s="56">
        <f t="shared" si="25"/>
        <v>0</v>
      </c>
    </row>
    <row r="569" spans="4:10" x14ac:dyDescent="0.25">
      <c r="D569" s="15">
        <f t="shared" si="26"/>
        <v>0</v>
      </c>
      <c r="J569" s="56">
        <f t="shared" si="25"/>
        <v>0</v>
      </c>
    </row>
    <row r="570" spans="4:10" x14ac:dyDescent="0.25">
      <c r="D570" s="15">
        <f t="shared" si="26"/>
        <v>0</v>
      </c>
      <c r="J570" s="56">
        <f t="shared" si="25"/>
        <v>0</v>
      </c>
    </row>
    <row r="571" spans="4:10" x14ac:dyDescent="0.25">
      <c r="D571" s="15">
        <f t="shared" si="26"/>
        <v>0</v>
      </c>
      <c r="J571" s="56">
        <f t="shared" si="25"/>
        <v>0</v>
      </c>
    </row>
    <row r="572" spans="4:10" x14ac:dyDescent="0.25">
      <c r="D572" s="15">
        <f t="shared" si="26"/>
        <v>0</v>
      </c>
      <c r="J572" s="56">
        <f t="shared" si="25"/>
        <v>0</v>
      </c>
    </row>
    <row r="573" spans="4:10" x14ac:dyDescent="0.25">
      <c r="D573" s="15">
        <f t="shared" si="26"/>
        <v>0</v>
      </c>
      <c r="J573" s="56">
        <f t="shared" si="25"/>
        <v>0</v>
      </c>
    </row>
    <row r="574" spans="4:10" x14ac:dyDescent="0.25">
      <c r="D574" s="15">
        <f t="shared" si="26"/>
        <v>0</v>
      </c>
      <c r="J574" s="56">
        <f t="shared" si="25"/>
        <v>0</v>
      </c>
    </row>
    <row r="575" spans="4:10" x14ac:dyDescent="0.25">
      <c r="D575" s="15">
        <f t="shared" si="26"/>
        <v>0</v>
      </c>
      <c r="J575" s="56">
        <f t="shared" si="25"/>
        <v>0</v>
      </c>
    </row>
    <row r="576" spans="4:10" x14ac:dyDescent="0.25">
      <c r="D576" s="15">
        <f t="shared" si="26"/>
        <v>0</v>
      </c>
      <c r="J576" s="56">
        <f t="shared" si="25"/>
        <v>0</v>
      </c>
    </row>
    <row r="577" spans="4:10" x14ac:dyDescent="0.25">
      <c r="D577" s="15">
        <f t="shared" si="26"/>
        <v>0</v>
      </c>
      <c r="J577" s="56">
        <f t="shared" si="25"/>
        <v>0</v>
      </c>
    </row>
    <row r="578" spans="4:10" x14ac:dyDescent="0.25">
      <c r="D578" s="15">
        <f t="shared" si="26"/>
        <v>0</v>
      </c>
      <c r="J578" s="56">
        <f t="shared" si="25"/>
        <v>0</v>
      </c>
    </row>
    <row r="579" spans="4:10" x14ac:dyDescent="0.25">
      <c r="D579" s="15">
        <f t="shared" si="26"/>
        <v>0</v>
      </c>
      <c r="J579" s="56">
        <f t="shared" si="25"/>
        <v>0</v>
      </c>
    </row>
    <row r="580" spans="4:10" x14ac:dyDescent="0.25">
      <c r="D580" s="15">
        <f t="shared" si="26"/>
        <v>0</v>
      </c>
      <c r="J580" s="56">
        <f t="shared" si="25"/>
        <v>0</v>
      </c>
    </row>
    <row r="581" spans="4:10" x14ac:dyDescent="0.25">
      <c r="D581" s="15">
        <f t="shared" si="26"/>
        <v>0</v>
      </c>
      <c r="J581" s="56">
        <f t="shared" si="25"/>
        <v>0</v>
      </c>
    </row>
    <row r="582" spans="4:10" x14ac:dyDescent="0.25">
      <c r="D582" s="15">
        <f t="shared" si="26"/>
        <v>0</v>
      </c>
      <c r="J582" s="56">
        <f t="shared" ref="J582:J645" si="27">D582+E582</f>
        <v>0</v>
      </c>
    </row>
    <row r="583" spans="4:10" x14ac:dyDescent="0.25">
      <c r="D583" s="15">
        <f t="shared" si="26"/>
        <v>0</v>
      </c>
      <c r="J583" s="56">
        <f t="shared" si="27"/>
        <v>0</v>
      </c>
    </row>
    <row r="584" spans="4:10" x14ac:dyDescent="0.25">
      <c r="D584" s="15">
        <f t="shared" ref="D584:D647" si="28">J583</f>
        <v>0</v>
      </c>
      <c r="J584" s="56">
        <f t="shared" si="27"/>
        <v>0</v>
      </c>
    </row>
    <row r="585" spans="4:10" x14ac:dyDescent="0.25">
      <c r="D585" s="15">
        <f t="shared" si="28"/>
        <v>0</v>
      </c>
      <c r="J585" s="56">
        <f t="shared" si="27"/>
        <v>0</v>
      </c>
    </row>
    <row r="586" spans="4:10" x14ac:dyDescent="0.25">
      <c r="D586" s="15">
        <f t="shared" si="28"/>
        <v>0</v>
      </c>
      <c r="J586" s="56">
        <f t="shared" si="27"/>
        <v>0</v>
      </c>
    </row>
    <row r="587" spans="4:10" x14ac:dyDescent="0.25">
      <c r="D587" s="15">
        <f t="shared" si="28"/>
        <v>0</v>
      </c>
      <c r="J587" s="56">
        <f t="shared" si="27"/>
        <v>0</v>
      </c>
    </row>
    <row r="588" spans="4:10" x14ac:dyDescent="0.25">
      <c r="D588" s="15">
        <f t="shared" si="28"/>
        <v>0</v>
      </c>
      <c r="J588" s="56">
        <f t="shared" si="27"/>
        <v>0</v>
      </c>
    </row>
    <row r="589" spans="4:10" x14ac:dyDescent="0.25">
      <c r="D589" s="15">
        <f t="shared" si="28"/>
        <v>0</v>
      </c>
      <c r="J589" s="56">
        <f t="shared" si="27"/>
        <v>0</v>
      </c>
    </row>
    <row r="590" spans="4:10" x14ac:dyDescent="0.25">
      <c r="D590" s="15">
        <f t="shared" si="28"/>
        <v>0</v>
      </c>
      <c r="J590" s="56">
        <f t="shared" si="27"/>
        <v>0</v>
      </c>
    </row>
    <row r="591" spans="4:10" x14ac:dyDescent="0.25">
      <c r="D591" s="15">
        <f t="shared" si="28"/>
        <v>0</v>
      </c>
      <c r="J591" s="56">
        <f t="shared" si="27"/>
        <v>0</v>
      </c>
    </row>
    <row r="592" spans="4:10" x14ac:dyDescent="0.25">
      <c r="D592" s="15">
        <f t="shared" si="28"/>
        <v>0</v>
      </c>
      <c r="J592" s="56">
        <f t="shared" si="27"/>
        <v>0</v>
      </c>
    </row>
    <row r="593" spans="4:10" x14ac:dyDescent="0.25">
      <c r="D593" s="15">
        <f t="shared" si="28"/>
        <v>0</v>
      </c>
      <c r="J593" s="56">
        <f t="shared" si="27"/>
        <v>0</v>
      </c>
    </row>
    <row r="594" spans="4:10" x14ac:dyDescent="0.25">
      <c r="D594" s="15">
        <f t="shared" si="28"/>
        <v>0</v>
      </c>
      <c r="J594" s="56">
        <f t="shared" si="27"/>
        <v>0</v>
      </c>
    </row>
    <row r="595" spans="4:10" x14ac:dyDescent="0.25">
      <c r="D595" s="15">
        <f t="shared" si="28"/>
        <v>0</v>
      </c>
      <c r="J595" s="56">
        <f t="shared" si="27"/>
        <v>0</v>
      </c>
    </row>
    <row r="596" spans="4:10" x14ac:dyDescent="0.25">
      <c r="D596" s="15">
        <f t="shared" si="28"/>
        <v>0</v>
      </c>
      <c r="J596" s="56">
        <f t="shared" si="27"/>
        <v>0</v>
      </c>
    </row>
    <row r="597" spans="4:10" x14ac:dyDescent="0.25">
      <c r="D597" s="15">
        <f t="shared" si="28"/>
        <v>0</v>
      </c>
      <c r="J597" s="56">
        <f t="shared" si="27"/>
        <v>0</v>
      </c>
    </row>
    <row r="598" spans="4:10" x14ac:dyDescent="0.25">
      <c r="D598" s="15">
        <f t="shared" si="28"/>
        <v>0</v>
      </c>
      <c r="J598" s="56">
        <f t="shared" si="27"/>
        <v>0</v>
      </c>
    </row>
    <row r="599" spans="4:10" x14ac:dyDescent="0.25">
      <c r="D599" s="15">
        <f t="shared" si="28"/>
        <v>0</v>
      </c>
      <c r="J599" s="56">
        <f t="shared" si="27"/>
        <v>0</v>
      </c>
    </row>
    <row r="600" spans="4:10" x14ac:dyDescent="0.25">
      <c r="D600" s="15">
        <f t="shared" si="28"/>
        <v>0</v>
      </c>
      <c r="J600" s="56">
        <f t="shared" si="27"/>
        <v>0</v>
      </c>
    </row>
    <row r="601" spans="4:10" x14ac:dyDescent="0.25">
      <c r="D601" s="15">
        <f t="shared" si="28"/>
        <v>0</v>
      </c>
      <c r="J601" s="56">
        <f t="shared" si="27"/>
        <v>0</v>
      </c>
    </row>
    <row r="602" spans="4:10" x14ac:dyDescent="0.25">
      <c r="D602" s="15">
        <f t="shared" si="28"/>
        <v>0</v>
      </c>
      <c r="J602" s="56">
        <f t="shared" si="27"/>
        <v>0</v>
      </c>
    </row>
    <row r="603" spans="4:10" x14ac:dyDescent="0.25">
      <c r="D603" s="15">
        <f t="shared" si="28"/>
        <v>0</v>
      </c>
      <c r="J603" s="56">
        <f t="shared" si="27"/>
        <v>0</v>
      </c>
    </row>
    <row r="604" spans="4:10" x14ac:dyDescent="0.25">
      <c r="D604" s="15">
        <f t="shared" si="28"/>
        <v>0</v>
      </c>
      <c r="J604" s="56">
        <f t="shared" si="27"/>
        <v>0</v>
      </c>
    </row>
    <row r="605" spans="4:10" x14ac:dyDescent="0.25">
      <c r="D605" s="15">
        <f t="shared" si="28"/>
        <v>0</v>
      </c>
      <c r="J605" s="56">
        <f t="shared" si="27"/>
        <v>0</v>
      </c>
    </row>
    <row r="606" spans="4:10" x14ac:dyDescent="0.25">
      <c r="D606" s="15">
        <f t="shared" si="28"/>
        <v>0</v>
      </c>
      <c r="J606" s="56">
        <f t="shared" si="27"/>
        <v>0</v>
      </c>
    </row>
    <row r="607" spans="4:10" x14ac:dyDescent="0.25">
      <c r="D607" s="15">
        <f t="shared" si="28"/>
        <v>0</v>
      </c>
      <c r="J607" s="56">
        <f t="shared" si="27"/>
        <v>0</v>
      </c>
    </row>
    <row r="608" spans="4:10" x14ac:dyDescent="0.25">
      <c r="D608" s="15">
        <f t="shared" si="28"/>
        <v>0</v>
      </c>
      <c r="J608" s="56">
        <f t="shared" si="27"/>
        <v>0</v>
      </c>
    </row>
    <row r="609" spans="4:10" x14ac:dyDescent="0.25">
      <c r="D609" s="15">
        <f t="shared" si="28"/>
        <v>0</v>
      </c>
      <c r="J609" s="56">
        <f t="shared" si="27"/>
        <v>0</v>
      </c>
    </row>
    <row r="610" spans="4:10" x14ac:dyDescent="0.25">
      <c r="D610" s="15">
        <f t="shared" si="28"/>
        <v>0</v>
      </c>
      <c r="J610" s="56">
        <f t="shared" si="27"/>
        <v>0</v>
      </c>
    </row>
    <row r="611" spans="4:10" x14ac:dyDescent="0.25">
      <c r="D611" s="15">
        <f t="shared" si="28"/>
        <v>0</v>
      </c>
      <c r="J611" s="56">
        <f t="shared" si="27"/>
        <v>0</v>
      </c>
    </row>
    <row r="612" spans="4:10" x14ac:dyDescent="0.25">
      <c r="D612" s="15">
        <f t="shared" si="28"/>
        <v>0</v>
      </c>
      <c r="J612" s="56">
        <f t="shared" si="27"/>
        <v>0</v>
      </c>
    </row>
    <row r="613" spans="4:10" x14ac:dyDescent="0.25">
      <c r="D613" s="15">
        <f t="shared" si="28"/>
        <v>0</v>
      </c>
      <c r="J613" s="56">
        <f t="shared" si="27"/>
        <v>0</v>
      </c>
    </row>
    <row r="614" spans="4:10" x14ac:dyDescent="0.25">
      <c r="D614" s="15">
        <f t="shared" si="28"/>
        <v>0</v>
      </c>
      <c r="J614" s="56">
        <f t="shared" si="27"/>
        <v>0</v>
      </c>
    </row>
    <row r="615" spans="4:10" x14ac:dyDescent="0.25">
      <c r="D615" s="15">
        <f t="shared" si="28"/>
        <v>0</v>
      </c>
      <c r="J615" s="56">
        <f t="shared" si="27"/>
        <v>0</v>
      </c>
    </row>
    <row r="616" spans="4:10" x14ac:dyDescent="0.25">
      <c r="D616" s="15">
        <f t="shared" si="28"/>
        <v>0</v>
      </c>
      <c r="J616" s="56">
        <f t="shared" si="27"/>
        <v>0</v>
      </c>
    </row>
    <row r="617" spans="4:10" x14ac:dyDescent="0.25">
      <c r="D617" s="15">
        <f t="shared" si="28"/>
        <v>0</v>
      </c>
      <c r="J617" s="56">
        <f t="shared" si="27"/>
        <v>0</v>
      </c>
    </row>
    <row r="618" spans="4:10" x14ac:dyDescent="0.25">
      <c r="D618" s="15">
        <f t="shared" si="28"/>
        <v>0</v>
      </c>
      <c r="J618" s="56">
        <f t="shared" si="27"/>
        <v>0</v>
      </c>
    </row>
    <row r="619" spans="4:10" x14ac:dyDescent="0.25">
      <c r="D619" s="15">
        <f t="shared" si="28"/>
        <v>0</v>
      </c>
      <c r="J619" s="56">
        <f t="shared" si="27"/>
        <v>0</v>
      </c>
    </row>
    <row r="620" spans="4:10" x14ac:dyDescent="0.25">
      <c r="D620" s="15">
        <f t="shared" si="28"/>
        <v>0</v>
      </c>
      <c r="J620" s="56">
        <f t="shared" si="27"/>
        <v>0</v>
      </c>
    </row>
    <row r="621" spans="4:10" x14ac:dyDescent="0.25">
      <c r="D621" s="15">
        <f t="shared" si="28"/>
        <v>0</v>
      </c>
      <c r="J621" s="56">
        <f t="shared" si="27"/>
        <v>0</v>
      </c>
    </row>
    <row r="622" spans="4:10" x14ac:dyDescent="0.25">
      <c r="D622" s="15">
        <f t="shared" si="28"/>
        <v>0</v>
      </c>
      <c r="J622" s="56">
        <f t="shared" si="27"/>
        <v>0</v>
      </c>
    </row>
    <row r="623" spans="4:10" x14ac:dyDescent="0.25">
      <c r="D623" s="15">
        <f t="shared" si="28"/>
        <v>0</v>
      </c>
      <c r="J623" s="56">
        <f t="shared" si="27"/>
        <v>0</v>
      </c>
    </row>
    <row r="624" spans="4:10" x14ac:dyDescent="0.25">
      <c r="D624" s="15">
        <f t="shared" si="28"/>
        <v>0</v>
      </c>
      <c r="J624" s="56">
        <f t="shared" si="27"/>
        <v>0</v>
      </c>
    </row>
    <row r="625" spans="4:10" x14ac:dyDescent="0.25">
      <c r="D625" s="15">
        <f t="shared" si="28"/>
        <v>0</v>
      </c>
      <c r="J625" s="56">
        <f t="shared" si="27"/>
        <v>0</v>
      </c>
    </row>
    <row r="626" spans="4:10" x14ac:dyDescent="0.25">
      <c r="D626" s="15">
        <f t="shared" si="28"/>
        <v>0</v>
      </c>
      <c r="J626" s="56">
        <f t="shared" si="27"/>
        <v>0</v>
      </c>
    </row>
    <row r="627" spans="4:10" x14ac:dyDescent="0.25">
      <c r="D627" s="15">
        <f t="shared" si="28"/>
        <v>0</v>
      </c>
      <c r="J627" s="56">
        <f t="shared" si="27"/>
        <v>0</v>
      </c>
    </row>
    <row r="628" spans="4:10" x14ac:dyDescent="0.25">
      <c r="D628" s="15">
        <f t="shared" si="28"/>
        <v>0</v>
      </c>
      <c r="J628" s="56">
        <f t="shared" si="27"/>
        <v>0</v>
      </c>
    </row>
    <row r="629" spans="4:10" x14ac:dyDescent="0.25">
      <c r="D629" s="15">
        <f t="shared" si="28"/>
        <v>0</v>
      </c>
      <c r="J629" s="56">
        <f t="shared" si="27"/>
        <v>0</v>
      </c>
    </row>
    <row r="630" spans="4:10" x14ac:dyDescent="0.25">
      <c r="D630" s="15">
        <f t="shared" si="28"/>
        <v>0</v>
      </c>
      <c r="J630" s="56">
        <f t="shared" si="27"/>
        <v>0</v>
      </c>
    </row>
    <row r="631" spans="4:10" x14ac:dyDescent="0.25">
      <c r="D631" s="15">
        <f t="shared" si="28"/>
        <v>0</v>
      </c>
      <c r="J631" s="56">
        <f t="shared" si="27"/>
        <v>0</v>
      </c>
    </row>
    <row r="632" spans="4:10" x14ac:dyDescent="0.25">
      <c r="D632" s="15">
        <f t="shared" si="28"/>
        <v>0</v>
      </c>
      <c r="J632" s="56">
        <f t="shared" si="27"/>
        <v>0</v>
      </c>
    </row>
    <row r="633" spans="4:10" x14ac:dyDescent="0.25">
      <c r="D633" s="15">
        <f t="shared" si="28"/>
        <v>0</v>
      </c>
      <c r="J633" s="56">
        <f t="shared" si="27"/>
        <v>0</v>
      </c>
    </row>
    <row r="634" spans="4:10" x14ac:dyDescent="0.25">
      <c r="D634" s="15">
        <f t="shared" si="28"/>
        <v>0</v>
      </c>
      <c r="J634" s="56">
        <f t="shared" si="27"/>
        <v>0</v>
      </c>
    </row>
    <row r="635" spans="4:10" x14ac:dyDescent="0.25">
      <c r="D635" s="15">
        <f t="shared" si="28"/>
        <v>0</v>
      </c>
      <c r="J635" s="56">
        <f t="shared" si="27"/>
        <v>0</v>
      </c>
    </row>
    <row r="636" spans="4:10" x14ac:dyDescent="0.25">
      <c r="D636" s="15">
        <f t="shared" si="28"/>
        <v>0</v>
      </c>
      <c r="J636" s="56">
        <f t="shared" si="27"/>
        <v>0</v>
      </c>
    </row>
    <row r="637" spans="4:10" x14ac:dyDescent="0.25">
      <c r="D637" s="15">
        <f t="shared" si="28"/>
        <v>0</v>
      </c>
      <c r="J637" s="56">
        <f t="shared" si="27"/>
        <v>0</v>
      </c>
    </row>
    <row r="638" spans="4:10" x14ac:dyDescent="0.25">
      <c r="D638" s="15">
        <f t="shared" si="28"/>
        <v>0</v>
      </c>
      <c r="J638" s="56">
        <f t="shared" si="27"/>
        <v>0</v>
      </c>
    </row>
    <row r="639" spans="4:10" x14ac:dyDescent="0.25">
      <c r="D639" s="15">
        <f t="shared" si="28"/>
        <v>0</v>
      </c>
      <c r="J639" s="56">
        <f t="shared" si="27"/>
        <v>0</v>
      </c>
    </row>
    <row r="640" spans="4:10" x14ac:dyDescent="0.25">
      <c r="D640" s="15">
        <f t="shared" si="28"/>
        <v>0</v>
      </c>
      <c r="J640" s="56">
        <f t="shared" si="27"/>
        <v>0</v>
      </c>
    </row>
    <row r="641" spans="4:10" x14ac:dyDescent="0.25">
      <c r="D641" s="15">
        <f t="shared" si="28"/>
        <v>0</v>
      </c>
      <c r="J641" s="56">
        <f t="shared" si="27"/>
        <v>0</v>
      </c>
    </row>
    <row r="642" spans="4:10" x14ac:dyDescent="0.25">
      <c r="D642" s="15">
        <f t="shared" si="28"/>
        <v>0</v>
      </c>
      <c r="J642" s="56">
        <f t="shared" si="27"/>
        <v>0</v>
      </c>
    </row>
    <row r="643" spans="4:10" x14ac:dyDescent="0.25">
      <c r="D643" s="15">
        <f t="shared" si="28"/>
        <v>0</v>
      </c>
      <c r="J643" s="56">
        <f t="shared" si="27"/>
        <v>0</v>
      </c>
    </row>
    <row r="644" spans="4:10" x14ac:dyDescent="0.25">
      <c r="D644" s="15">
        <f t="shared" si="28"/>
        <v>0</v>
      </c>
      <c r="J644" s="56">
        <f t="shared" si="27"/>
        <v>0</v>
      </c>
    </row>
    <row r="645" spans="4:10" x14ac:dyDescent="0.25">
      <c r="D645" s="15">
        <f t="shared" si="28"/>
        <v>0</v>
      </c>
      <c r="J645" s="56">
        <f t="shared" si="27"/>
        <v>0</v>
      </c>
    </row>
    <row r="646" spans="4:10" x14ac:dyDescent="0.25">
      <c r="D646" s="15">
        <f t="shared" si="28"/>
        <v>0</v>
      </c>
      <c r="J646" s="56">
        <f t="shared" ref="J646:J709" si="29">D646+E646</f>
        <v>0</v>
      </c>
    </row>
    <row r="647" spans="4:10" x14ac:dyDescent="0.25">
      <c r="D647" s="15">
        <f t="shared" si="28"/>
        <v>0</v>
      </c>
      <c r="J647" s="56">
        <f t="shared" si="29"/>
        <v>0</v>
      </c>
    </row>
    <row r="648" spans="4:10" x14ac:dyDescent="0.25">
      <c r="D648" s="15">
        <f t="shared" ref="D648:D711" si="30">J647</f>
        <v>0</v>
      </c>
      <c r="J648" s="56">
        <f t="shared" si="29"/>
        <v>0</v>
      </c>
    </row>
    <row r="649" spans="4:10" x14ac:dyDescent="0.25">
      <c r="D649" s="15">
        <f t="shared" si="30"/>
        <v>0</v>
      </c>
      <c r="J649" s="56">
        <f t="shared" si="29"/>
        <v>0</v>
      </c>
    </row>
    <row r="650" spans="4:10" x14ac:dyDescent="0.25">
      <c r="D650" s="15">
        <f t="shared" si="30"/>
        <v>0</v>
      </c>
      <c r="J650" s="56">
        <f t="shared" si="29"/>
        <v>0</v>
      </c>
    </row>
    <row r="651" spans="4:10" x14ac:dyDescent="0.25">
      <c r="D651" s="15">
        <f t="shared" si="30"/>
        <v>0</v>
      </c>
      <c r="J651" s="56">
        <f t="shared" si="29"/>
        <v>0</v>
      </c>
    </row>
    <row r="652" spans="4:10" x14ac:dyDescent="0.25">
      <c r="D652" s="15">
        <f t="shared" si="30"/>
        <v>0</v>
      </c>
      <c r="J652" s="56">
        <f t="shared" si="29"/>
        <v>0</v>
      </c>
    </row>
    <row r="653" spans="4:10" x14ac:dyDescent="0.25">
      <c r="D653" s="15">
        <f t="shared" si="30"/>
        <v>0</v>
      </c>
      <c r="J653" s="56">
        <f t="shared" si="29"/>
        <v>0</v>
      </c>
    </row>
    <row r="654" spans="4:10" x14ac:dyDescent="0.25">
      <c r="D654" s="15">
        <f t="shared" si="30"/>
        <v>0</v>
      </c>
      <c r="J654" s="56">
        <f t="shared" si="29"/>
        <v>0</v>
      </c>
    </row>
    <row r="655" spans="4:10" x14ac:dyDescent="0.25">
      <c r="D655" s="15">
        <f t="shared" si="30"/>
        <v>0</v>
      </c>
      <c r="J655" s="56">
        <f t="shared" si="29"/>
        <v>0</v>
      </c>
    </row>
    <row r="656" spans="4:10" x14ac:dyDescent="0.25">
      <c r="D656" s="15">
        <f t="shared" si="30"/>
        <v>0</v>
      </c>
      <c r="J656" s="56">
        <f t="shared" si="29"/>
        <v>0</v>
      </c>
    </row>
    <row r="657" spans="4:10" x14ac:dyDescent="0.25">
      <c r="D657" s="15">
        <f t="shared" si="30"/>
        <v>0</v>
      </c>
      <c r="J657" s="56">
        <f t="shared" si="29"/>
        <v>0</v>
      </c>
    </row>
    <row r="658" spans="4:10" x14ac:dyDescent="0.25">
      <c r="D658" s="15">
        <f t="shared" si="30"/>
        <v>0</v>
      </c>
      <c r="J658" s="56">
        <f t="shared" si="29"/>
        <v>0</v>
      </c>
    </row>
    <row r="659" spans="4:10" x14ac:dyDescent="0.25">
      <c r="D659" s="15">
        <f t="shared" si="30"/>
        <v>0</v>
      </c>
      <c r="J659" s="56">
        <f t="shared" si="29"/>
        <v>0</v>
      </c>
    </row>
    <row r="660" spans="4:10" x14ac:dyDescent="0.25">
      <c r="D660" s="15">
        <f t="shared" si="30"/>
        <v>0</v>
      </c>
      <c r="J660" s="56">
        <f t="shared" si="29"/>
        <v>0</v>
      </c>
    </row>
    <row r="661" spans="4:10" x14ac:dyDescent="0.25">
      <c r="D661" s="15">
        <f t="shared" si="30"/>
        <v>0</v>
      </c>
      <c r="J661" s="56">
        <f t="shared" si="29"/>
        <v>0</v>
      </c>
    </row>
    <row r="662" spans="4:10" x14ac:dyDescent="0.25">
      <c r="D662" s="15">
        <f t="shared" si="30"/>
        <v>0</v>
      </c>
      <c r="J662" s="56">
        <f t="shared" si="29"/>
        <v>0</v>
      </c>
    </row>
    <row r="663" spans="4:10" x14ac:dyDescent="0.25">
      <c r="D663" s="15">
        <f t="shared" si="30"/>
        <v>0</v>
      </c>
      <c r="J663" s="56">
        <f t="shared" si="29"/>
        <v>0</v>
      </c>
    </row>
    <row r="664" spans="4:10" x14ac:dyDescent="0.25">
      <c r="D664" s="15">
        <f t="shared" si="30"/>
        <v>0</v>
      </c>
      <c r="J664" s="56">
        <f t="shared" si="29"/>
        <v>0</v>
      </c>
    </row>
    <row r="665" spans="4:10" x14ac:dyDescent="0.25">
      <c r="D665" s="15">
        <f t="shared" si="30"/>
        <v>0</v>
      </c>
      <c r="J665" s="56">
        <f t="shared" si="29"/>
        <v>0</v>
      </c>
    </row>
    <row r="666" spans="4:10" x14ac:dyDescent="0.25">
      <c r="D666" s="15">
        <f t="shared" si="30"/>
        <v>0</v>
      </c>
      <c r="J666" s="56">
        <f t="shared" si="29"/>
        <v>0</v>
      </c>
    </row>
    <row r="667" spans="4:10" x14ac:dyDescent="0.25">
      <c r="D667" s="15">
        <f t="shared" si="30"/>
        <v>0</v>
      </c>
      <c r="J667" s="56">
        <f t="shared" si="29"/>
        <v>0</v>
      </c>
    </row>
    <row r="668" spans="4:10" x14ac:dyDescent="0.25">
      <c r="D668" s="15">
        <f t="shared" si="30"/>
        <v>0</v>
      </c>
      <c r="J668" s="56">
        <f t="shared" si="29"/>
        <v>0</v>
      </c>
    </row>
    <row r="669" spans="4:10" x14ac:dyDescent="0.25">
      <c r="D669" s="15">
        <f t="shared" si="30"/>
        <v>0</v>
      </c>
      <c r="J669" s="56">
        <f t="shared" si="29"/>
        <v>0</v>
      </c>
    </row>
    <row r="670" spans="4:10" x14ac:dyDescent="0.25">
      <c r="D670" s="15">
        <f t="shared" si="30"/>
        <v>0</v>
      </c>
      <c r="J670" s="56">
        <f t="shared" si="29"/>
        <v>0</v>
      </c>
    </row>
    <row r="671" spans="4:10" x14ac:dyDescent="0.25">
      <c r="D671" s="15">
        <f t="shared" si="30"/>
        <v>0</v>
      </c>
      <c r="J671" s="56">
        <f t="shared" si="29"/>
        <v>0</v>
      </c>
    </row>
    <row r="672" spans="4:10" x14ac:dyDescent="0.25">
      <c r="D672" s="15">
        <f t="shared" si="30"/>
        <v>0</v>
      </c>
      <c r="J672" s="56">
        <f t="shared" si="29"/>
        <v>0</v>
      </c>
    </row>
    <row r="673" spans="4:10" x14ac:dyDescent="0.25">
      <c r="D673" s="15">
        <f t="shared" si="30"/>
        <v>0</v>
      </c>
      <c r="J673" s="56">
        <f t="shared" si="29"/>
        <v>0</v>
      </c>
    </row>
    <row r="674" spans="4:10" x14ac:dyDescent="0.25">
      <c r="D674" s="15">
        <f t="shared" si="30"/>
        <v>0</v>
      </c>
      <c r="J674" s="56">
        <f t="shared" si="29"/>
        <v>0</v>
      </c>
    </row>
    <row r="675" spans="4:10" x14ac:dyDescent="0.25">
      <c r="D675" s="15">
        <f t="shared" si="30"/>
        <v>0</v>
      </c>
      <c r="J675" s="56">
        <f t="shared" si="29"/>
        <v>0</v>
      </c>
    </row>
    <row r="676" spans="4:10" x14ac:dyDescent="0.25">
      <c r="D676" s="15">
        <f t="shared" si="30"/>
        <v>0</v>
      </c>
      <c r="J676" s="56">
        <f t="shared" si="29"/>
        <v>0</v>
      </c>
    </row>
    <row r="677" spans="4:10" x14ac:dyDescent="0.25">
      <c r="D677" s="15">
        <f t="shared" si="30"/>
        <v>0</v>
      </c>
      <c r="J677" s="56">
        <f t="shared" si="29"/>
        <v>0</v>
      </c>
    </row>
    <row r="678" spans="4:10" x14ac:dyDescent="0.25">
      <c r="D678" s="15">
        <f t="shared" si="30"/>
        <v>0</v>
      </c>
      <c r="J678" s="56">
        <f t="shared" si="29"/>
        <v>0</v>
      </c>
    </row>
    <row r="679" spans="4:10" x14ac:dyDescent="0.25">
      <c r="D679" s="15">
        <f t="shared" si="30"/>
        <v>0</v>
      </c>
      <c r="J679" s="56">
        <f t="shared" si="29"/>
        <v>0</v>
      </c>
    </row>
    <row r="680" spans="4:10" x14ac:dyDescent="0.25">
      <c r="D680" s="15">
        <f t="shared" si="30"/>
        <v>0</v>
      </c>
      <c r="J680" s="56">
        <f t="shared" si="29"/>
        <v>0</v>
      </c>
    </row>
    <row r="681" spans="4:10" x14ac:dyDescent="0.25">
      <c r="D681" s="15">
        <f t="shared" si="30"/>
        <v>0</v>
      </c>
      <c r="J681" s="56">
        <f t="shared" si="29"/>
        <v>0</v>
      </c>
    </row>
    <row r="682" spans="4:10" x14ac:dyDescent="0.25">
      <c r="D682" s="15">
        <f t="shared" si="30"/>
        <v>0</v>
      </c>
      <c r="J682" s="56">
        <f t="shared" si="29"/>
        <v>0</v>
      </c>
    </row>
    <row r="683" spans="4:10" x14ac:dyDescent="0.25">
      <c r="D683" s="15">
        <f t="shared" si="30"/>
        <v>0</v>
      </c>
      <c r="J683" s="56">
        <f t="shared" si="29"/>
        <v>0</v>
      </c>
    </row>
    <row r="684" spans="4:10" x14ac:dyDescent="0.25">
      <c r="D684" s="15">
        <f t="shared" si="30"/>
        <v>0</v>
      </c>
      <c r="J684" s="56">
        <f t="shared" si="29"/>
        <v>0</v>
      </c>
    </row>
    <row r="685" spans="4:10" x14ac:dyDescent="0.25">
      <c r="D685" s="15">
        <f t="shared" si="30"/>
        <v>0</v>
      </c>
      <c r="J685" s="56">
        <f t="shared" si="29"/>
        <v>0</v>
      </c>
    </row>
    <row r="686" spans="4:10" x14ac:dyDescent="0.25">
      <c r="D686" s="15">
        <f t="shared" si="30"/>
        <v>0</v>
      </c>
      <c r="J686" s="56">
        <f t="shared" si="29"/>
        <v>0</v>
      </c>
    </row>
    <row r="687" spans="4:10" x14ac:dyDescent="0.25">
      <c r="D687" s="15">
        <f t="shared" si="30"/>
        <v>0</v>
      </c>
      <c r="J687" s="56">
        <f t="shared" si="29"/>
        <v>0</v>
      </c>
    </row>
    <row r="688" spans="4:10" x14ac:dyDescent="0.25">
      <c r="D688" s="15">
        <f t="shared" si="30"/>
        <v>0</v>
      </c>
      <c r="J688" s="56">
        <f t="shared" si="29"/>
        <v>0</v>
      </c>
    </row>
    <row r="689" spans="4:10" x14ac:dyDescent="0.25">
      <c r="D689" s="15">
        <f t="shared" si="30"/>
        <v>0</v>
      </c>
      <c r="J689" s="56">
        <f t="shared" si="29"/>
        <v>0</v>
      </c>
    </row>
    <row r="690" spans="4:10" x14ac:dyDescent="0.25">
      <c r="D690" s="15">
        <f t="shared" si="30"/>
        <v>0</v>
      </c>
      <c r="J690" s="56">
        <f t="shared" si="29"/>
        <v>0</v>
      </c>
    </row>
    <row r="691" spans="4:10" x14ac:dyDescent="0.25">
      <c r="D691" s="15">
        <f t="shared" si="30"/>
        <v>0</v>
      </c>
      <c r="J691" s="56">
        <f t="shared" si="29"/>
        <v>0</v>
      </c>
    </row>
    <row r="692" spans="4:10" x14ac:dyDescent="0.25">
      <c r="D692" s="15">
        <f t="shared" si="30"/>
        <v>0</v>
      </c>
      <c r="J692" s="56">
        <f t="shared" si="29"/>
        <v>0</v>
      </c>
    </row>
    <row r="693" spans="4:10" x14ac:dyDescent="0.25">
      <c r="D693" s="15">
        <f t="shared" si="30"/>
        <v>0</v>
      </c>
      <c r="J693" s="56">
        <f t="shared" si="29"/>
        <v>0</v>
      </c>
    </row>
    <row r="694" spans="4:10" x14ac:dyDescent="0.25">
      <c r="D694" s="15">
        <f t="shared" si="30"/>
        <v>0</v>
      </c>
      <c r="J694" s="56">
        <f t="shared" si="29"/>
        <v>0</v>
      </c>
    </row>
    <row r="695" spans="4:10" x14ac:dyDescent="0.25">
      <c r="D695" s="15">
        <f t="shared" si="30"/>
        <v>0</v>
      </c>
      <c r="J695" s="56">
        <f t="shared" si="29"/>
        <v>0</v>
      </c>
    </row>
    <row r="696" spans="4:10" x14ac:dyDescent="0.25">
      <c r="D696" s="15">
        <f t="shared" si="30"/>
        <v>0</v>
      </c>
      <c r="J696" s="56">
        <f t="shared" si="29"/>
        <v>0</v>
      </c>
    </row>
    <row r="697" spans="4:10" x14ac:dyDescent="0.25">
      <c r="D697" s="15">
        <f t="shared" si="30"/>
        <v>0</v>
      </c>
      <c r="J697" s="56">
        <f t="shared" si="29"/>
        <v>0</v>
      </c>
    </row>
    <row r="698" spans="4:10" x14ac:dyDescent="0.25">
      <c r="D698" s="15">
        <f t="shared" si="30"/>
        <v>0</v>
      </c>
      <c r="J698" s="56">
        <f t="shared" si="29"/>
        <v>0</v>
      </c>
    </row>
    <row r="699" spans="4:10" x14ac:dyDescent="0.25">
      <c r="D699" s="15">
        <f t="shared" si="30"/>
        <v>0</v>
      </c>
      <c r="J699" s="56">
        <f t="shared" si="29"/>
        <v>0</v>
      </c>
    </row>
    <row r="700" spans="4:10" x14ac:dyDescent="0.25">
      <c r="D700" s="15">
        <f t="shared" si="30"/>
        <v>0</v>
      </c>
      <c r="J700" s="56">
        <f t="shared" si="29"/>
        <v>0</v>
      </c>
    </row>
    <row r="701" spans="4:10" x14ac:dyDescent="0.25">
      <c r="D701" s="15">
        <f t="shared" si="30"/>
        <v>0</v>
      </c>
      <c r="J701" s="56">
        <f t="shared" si="29"/>
        <v>0</v>
      </c>
    </row>
    <row r="702" spans="4:10" x14ac:dyDescent="0.25">
      <c r="D702" s="15">
        <f t="shared" si="30"/>
        <v>0</v>
      </c>
      <c r="J702" s="56">
        <f t="shared" si="29"/>
        <v>0</v>
      </c>
    </row>
    <row r="703" spans="4:10" x14ac:dyDescent="0.25">
      <c r="D703" s="15">
        <f t="shared" si="30"/>
        <v>0</v>
      </c>
      <c r="J703" s="56">
        <f t="shared" si="29"/>
        <v>0</v>
      </c>
    </row>
    <row r="704" spans="4:10" x14ac:dyDescent="0.25">
      <c r="D704" s="15">
        <f t="shared" si="30"/>
        <v>0</v>
      </c>
      <c r="J704" s="56">
        <f t="shared" si="29"/>
        <v>0</v>
      </c>
    </row>
    <row r="705" spans="4:10" x14ac:dyDescent="0.25">
      <c r="D705" s="15">
        <f t="shared" si="30"/>
        <v>0</v>
      </c>
      <c r="J705" s="56">
        <f t="shared" si="29"/>
        <v>0</v>
      </c>
    </row>
    <row r="706" spans="4:10" x14ac:dyDescent="0.25">
      <c r="D706" s="15">
        <f t="shared" si="30"/>
        <v>0</v>
      </c>
      <c r="J706" s="56">
        <f t="shared" si="29"/>
        <v>0</v>
      </c>
    </row>
    <row r="707" spans="4:10" x14ac:dyDescent="0.25">
      <c r="D707" s="15">
        <f t="shared" si="30"/>
        <v>0</v>
      </c>
      <c r="J707" s="56">
        <f t="shared" si="29"/>
        <v>0</v>
      </c>
    </row>
    <row r="708" spans="4:10" x14ac:dyDescent="0.25">
      <c r="D708" s="15">
        <f t="shared" si="30"/>
        <v>0</v>
      </c>
      <c r="J708" s="56">
        <f t="shared" si="29"/>
        <v>0</v>
      </c>
    </row>
    <row r="709" spans="4:10" x14ac:dyDescent="0.25">
      <c r="D709" s="15">
        <f t="shared" si="30"/>
        <v>0</v>
      </c>
      <c r="J709" s="56">
        <f t="shared" si="29"/>
        <v>0</v>
      </c>
    </row>
    <row r="710" spans="4:10" x14ac:dyDescent="0.25">
      <c r="D710" s="15">
        <f t="shared" si="30"/>
        <v>0</v>
      </c>
      <c r="J710" s="56">
        <f t="shared" ref="J710:J773" si="31">D710+E710</f>
        <v>0</v>
      </c>
    </row>
    <row r="711" spans="4:10" x14ac:dyDescent="0.25">
      <c r="D711" s="15">
        <f t="shared" si="30"/>
        <v>0</v>
      </c>
      <c r="J711" s="56">
        <f t="shared" si="31"/>
        <v>0</v>
      </c>
    </row>
    <row r="712" spans="4:10" x14ac:dyDescent="0.25">
      <c r="D712" s="15">
        <f t="shared" ref="D712:D775" si="32">J711</f>
        <v>0</v>
      </c>
      <c r="J712" s="56">
        <f t="shared" si="31"/>
        <v>0</v>
      </c>
    </row>
    <row r="713" spans="4:10" x14ac:dyDescent="0.25">
      <c r="D713" s="15">
        <f t="shared" si="32"/>
        <v>0</v>
      </c>
      <c r="J713" s="56">
        <f t="shared" si="31"/>
        <v>0</v>
      </c>
    </row>
    <row r="714" spans="4:10" x14ac:dyDescent="0.25">
      <c r="D714" s="15">
        <f t="shared" si="32"/>
        <v>0</v>
      </c>
      <c r="J714" s="56">
        <f t="shared" si="31"/>
        <v>0</v>
      </c>
    </row>
    <row r="715" spans="4:10" x14ac:dyDescent="0.25">
      <c r="D715" s="15">
        <f t="shared" si="32"/>
        <v>0</v>
      </c>
      <c r="J715" s="56">
        <f t="shared" si="31"/>
        <v>0</v>
      </c>
    </row>
    <row r="716" spans="4:10" x14ac:dyDescent="0.25">
      <c r="D716" s="15">
        <f t="shared" si="32"/>
        <v>0</v>
      </c>
      <c r="J716" s="56">
        <f t="shared" si="31"/>
        <v>0</v>
      </c>
    </row>
    <row r="717" spans="4:10" x14ac:dyDescent="0.25">
      <c r="D717" s="15">
        <f t="shared" si="32"/>
        <v>0</v>
      </c>
      <c r="J717" s="56">
        <f t="shared" si="31"/>
        <v>0</v>
      </c>
    </row>
    <row r="718" spans="4:10" x14ac:dyDescent="0.25">
      <c r="D718" s="15">
        <f t="shared" si="32"/>
        <v>0</v>
      </c>
      <c r="J718" s="56">
        <f t="shared" si="31"/>
        <v>0</v>
      </c>
    </row>
    <row r="719" spans="4:10" x14ac:dyDescent="0.25">
      <c r="D719" s="15">
        <f t="shared" si="32"/>
        <v>0</v>
      </c>
      <c r="J719" s="56">
        <f t="shared" si="31"/>
        <v>0</v>
      </c>
    </row>
    <row r="720" spans="4:10" x14ac:dyDescent="0.25">
      <c r="D720" s="15">
        <f t="shared" si="32"/>
        <v>0</v>
      </c>
      <c r="J720" s="56">
        <f t="shared" si="31"/>
        <v>0</v>
      </c>
    </row>
    <row r="721" spans="4:10" x14ac:dyDescent="0.25">
      <c r="D721" s="15">
        <f t="shared" si="32"/>
        <v>0</v>
      </c>
      <c r="J721" s="56">
        <f t="shared" si="31"/>
        <v>0</v>
      </c>
    </row>
    <row r="722" spans="4:10" x14ac:dyDescent="0.25">
      <c r="D722" s="15">
        <f t="shared" si="32"/>
        <v>0</v>
      </c>
      <c r="J722" s="56">
        <f t="shared" si="31"/>
        <v>0</v>
      </c>
    </row>
    <row r="723" spans="4:10" x14ac:dyDescent="0.25">
      <c r="D723" s="15">
        <f t="shared" si="32"/>
        <v>0</v>
      </c>
      <c r="J723" s="56">
        <f t="shared" si="31"/>
        <v>0</v>
      </c>
    </row>
    <row r="724" spans="4:10" x14ac:dyDescent="0.25">
      <c r="D724" s="15">
        <f t="shared" si="32"/>
        <v>0</v>
      </c>
      <c r="J724" s="56">
        <f t="shared" si="31"/>
        <v>0</v>
      </c>
    </row>
    <row r="725" spans="4:10" x14ac:dyDescent="0.25">
      <c r="D725" s="15">
        <f t="shared" si="32"/>
        <v>0</v>
      </c>
      <c r="J725" s="56">
        <f t="shared" si="31"/>
        <v>0</v>
      </c>
    </row>
    <row r="726" spans="4:10" x14ac:dyDescent="0.25">
      <c r="D726" s="15">
        <f t="shared" si="32"/>
        <v>0</v>
      </c>
      <c r="J726" s="56">
        <f t="shared" si="31"/>
        <v>0</v>
      </c>
    </row>
    <row r="727" spans="4:10" x14ac:dyDescent="0.25">
      <c r="D727" s="15">
        <f t="shared" si="32"/>
        <v>0</v>
      </c>
      <c r="J727" s="56">
        <f t="shared" si="31"/>
        <v>0</v>
      </c>
    </row>
    <row r="728" spans="4:10" x14ac:dyDescent="0.25">
      <c r="D728" s="15">
        <f t="shared" si="32"/>
        <v>0</v>
      </c>
      <c r="J728" s="56">
        <f t="shared" si="31"/>
        <v>0</v>
      </c>
    </row>
    <row r="729" spans="4:10" x14ac:dyDescent="0.25">
      <c r="D729" s="15">
        <f t="shared" si="32"/>
        <v>0</v>
      </c>
      <c r="J729" s="56">
        <f t="shared" si="31"/>
        <v>0</v>
      </c>
    </row>
    <row r="730" spans="4:10" x14ac:dyDescent="0.25">
      <c r="D730" s="15">
        <f t="shared" si="32"/>
        <v>0</v>
      </c>
      <c r="J730" s="56">
        <f t="shared" si="31"/>
        <v>0</v>
      </c>
    </row>
    <row r="731" spans="4:10" x14ac:dyDescent="0.25">
      <c r="D731" s="15">
        <f t="shared" si="32"/>
        <v>0</v>
      </c>
      <c r="J731" s="56">
        <f t="shared" si="31"/>
        <v>0</v>
      </c>
    </row>
    <row r="732" spans="4:10" x14ac:dyDescent="0.25">
      <c r="D732" s="15">
        <f t="shared" si="32"/>
        <v>0</v>
      </c>
      <c r="J732" s="56">
        <f t="shared" si="31"/>
        <v>0</v>
      </c>
    </row>
    <row r="733" spans="4:10" x14ac:dyDescent="0.25">
      <c r="D733" s="15">
        <f t="shared" si="32"/>
        <v>0</v>
      </c>
      <c r="J733" s="56">
        <f t="shared" si="31"/>
        <v>0</v>
      </c>
    </row>
    <row r="734" spans="4:10" x14ac:dyDescent="0.25">
      <c r="D734" s="15">
        <f t="shared" si="32"/>
        <v>0</v>
      </c>
      <c r="J734" s="56">
        <f t="shared" si="31"/>
        <v>0</v>
      </c>
    </row>
    <row r="735" spans="4:10" x14ac:dyDescent="0.25">
      <c r="D735" s="15">
        <f t="shared" si="32"/>
        <v>0</v>
      </c>
      <c r="J735" s="56">
        <f t="shared" si="31"/>
        <v>0</v>
      </c>
    </row>
    <row r="736" spans="4:10" x14ac:dyDescent="0.25">
      <c r="D736" s="15">
        <f t="shared" si="32"/>
        <v>0</v>
      </c>
      <c r="J736" s="56">
        <f t="shared" si="31"/>
        <v>0</v>
      </c>
    </row>
    <row r="737" spans="4:10" x14ac:dyDescent="0.25">
      <c r="D737" s="15">
        <f t="shared" si="32"/>
        <v>0</v>
      </c>
      <c r="J737" s="56">
        <f t="shared" si="31"/>
        <v>0</v>
      </c>
    </row>
    <row r="738" spans="4:10" x14ac:dyDescent="0.25">
      <c r="D738" s="15">
        <f t="shared" si="32"/>
        <v>0</v>
      </c>
      <c r="J738" s="56">
        <f t="shared" si="31"/>
        <v>0</v>
      </c>
    </row>
    <row r="739" spans="4:10" x14ac:dyDescent="0.25">
      <c r="D739" s="15">
        <f t="shared" si="32"/>
        <v>0</v>
      </c>
      <c r="J739" s="56">
        <f t="shared" si="31"/>
        <v>0</v>
      </c>
    </row>
    <row r="740" spans="4:10" x14ac:dyDescent="0.25">
      <c r="D740" s="15">
        <f t="shared" si="32"/>
        <v>0</v>
      </c>
      <c r="J740" s="56">
        <f t="shared" si="31"/>
        <v>0</v>
      </c>
    </row>
    <row r="741" spans="4:10" x14ac:dyDescent="0.25">
      <c r="D741" s="15">
        <f t="shared" si="32"/>
        <v>0</v>
      </c>
      <c r="J741" s="56">
        <f t="shared" si="31"/>
        <v>0</v>
      </c>
    </row>
    <row r="742" spans="4:10" x14ac:dyDescent="0.25">
      <c r="D742" s="15">
        <f t="shared" si="32"/>
        <v>0</v>
      </c>
      <c r="J742" s="56">
        <f t="shared" si="31"/>
        <v>0</v>
      </c>
    </row>
    <row r="743" spans="4:10" x14ac:dyDescent="0.25">
      <c r="D743" s="15">
        <f t="shared" si="32"/>
        <v>0</v>
      </c>
      <c r="J743" s="56">
        <f t="shared" si="31"/>
        <v>0</v>
      </c>
    </row>
    <row r="744" spans="4:10" x14ac:dyDescent="0.25">
      <c r="D744" s="15">
        <f t="shared" si="32"/>
        <v>0</v>
      </c>
      <c r="J744" s="56">
        <f t="shared" si="31"/>
        <v>0</v>
      </c>
    </row>
    <row r="745" spans="4:10" x14ac:dyDescent="0.25">
      <c r="D745" s="15">
        <f t="shared" si="32"/>
        <v>0</v>
      </c>
      <c r="J745" s="56">
        <f t="shared" si="31"/>
        <v>0</v>
      </c>
    </row>
    <row r="746" spans="4:10" x14ac:dyDescent="0.25">
      <c r="D746" s="15">
        <f t="shared" si="32"/>
        <v>0</v>
      </c>
      <c r="J746" s="56">
        <f t="shared" si="31"/>
        <v>0</v>
      </c>
    </row>
    <row r="747" spans="4:10" x14ac:dyDescent="0.25">
      <c r="D747" s="15">
        <f t="shared" si="32"/>
        <v>0</v>
      </c>
      <c r="J747" s="56">
        <f t="shared" si="31"/>
        <v>0</v>
      </c>
    </row>
    <row r="748" spans="4:10" x14ac:dyDescent="0.25">
      <c r="D748" s="15">
        <f t="shared" si="32"/>
        <v>0</v>
      </c>
      <c r="J748" s="56">
        <f t="shared" si="31"/>
        <v>0</v>
      </c>
    </row>
    <row r="749" spans="4:10" x14ac:dyDescent="0.25">
      <c r="D749" s="15">
        <f t="shared" si="32"/>
        <v>0</v>
      </c>
      <c r="J749" s="56">
        <f t="shared" si="31"/>
        <v>0</v>
      </c>
    </row>
    <row r="750" spans="4:10" x14ac:dyDescent="0.25">
      <c r="D750" s="15">
        <f t="shared" si="32"/>
        <v>0</v>
      </c>
      <c r="J750" s="56">
        <f t="shared" si="31"/>
        <v>0</v>
      </c>
    </row>
    <row r="751" spans="4:10" x14ac:dyDescent="0.25">
      <c r="D751" s="15">
        <f t="shared" si="32"/>
        <v>0</v>
      </c>
      <c r="J751" s="56">
        <f t="shared" si="31"/>
        <v>0</v>
      </c>
    </row>
    <row r="752" spans="4:10" x14ac:dyDescent="0.25">
      <c r="D752" s="15">
        <f t="shared" si="32"/>
        <v>0</v>
      </c>
      <c r="J752" s="56">
        <f t="shared" si="31"/>
        <v>0</v>
      </c>
    </row>
    <row r="753" spans="4:10" x14ac:dyDescent="0.25">
      <c r="D753" s="15">
        <f t="shared" si="32"/>
        <v>0</v>
      </c>
      <c r="J753" s="56">
        <f t="shared" si="31"/>
        <v>0</v>
      </c>
    </row>
    <row r="754" spans="4:10" x14ac:dyDescent="0.25">
      <c r="D754" s="15">
        <f t="shared" si="32"/>
        <v>0</v>
      </c>
      <c r="J754" s="56">
        <f t="shared" si="31"/>
        <v>0</v>
      </c>
    </row>
    <row r="755" spans="4:10" x14ac:dyDescent="0.25">
      <c r="D755" s="15">
        <f t="shared" si="32"/>
        <v>0</v>
      </c>
      <c r="J755" s="56">
        <f t="shared" si="31"/>
        <v>0</v>
      </c>
    </row>
    <row r="756" spans="4:10" x14ac:dyDescent="0.25">
      <c r="D756" s="15">
        <f t="shared" si="32"/>
        <v>0</v>
      </c>
      <c r="J756" s="56">
        <f t="shared" si="31"/>
        <v>0</v>
      </c>
    </row>
    <row r="757" spans="4:10" x14ac:dyDescent="0.25">
      <c r="D757" s="15">
        <f t="shared" si="32"/>
        <v>0</v>
      </c>
      <c r="J757" s="56">
        <f t="shared" si="31"/>
        <v>0</v>
      </c>
    </row>
    <row r="758" spans="4:10" x14ac:dyDescent="0.25">
      <c r="D758" s="15">
        <f t="shared" si="32"/>
        <v>0</v>
      </c>
      <c r="J758" s="56">
        <f t="shared" si="31"/>
        <v>0</v>
      </c>
    </row>
    <row r="759" spans="4:10" x14ac:dyDescent="0.25">
      <c r="D759" s="15">
        <f t="shared" si="32"/>
        <v>0</v>
      </c>
      <c r="J759" s="56">
        <f t="shared" si="31"/>
        <v>0</v>
      </c>
    </row>
    <row r="760" spans="4:10" x14ac:dyDescent="0.25">
      <c r="D760" s="15">
        <f t="shared" si="32"/>
        <v>0</v>
      </c>
      <c r="J760" s="56">
        <f t="shared" si="31"/>
        <v>0</v>
      </c>
    </row>
    <row r="761" spans="4:10" x14ac:dyDescent="0.25">
      <c r="D761" s="15">
        <f t="shared" si="32"/>
        <v>0</v>
      </c>
      <c r="J761" s="56">
        <f t="shared" si="31"/>
        <v>0</v>
      </c>
    </row>
    <row r="762" spans="4:10" x14ac:dyDescent="0.25">
      <c r="D762" s="15">
        <f t="shared" si="32"/>
        <v>0</v>
      </c>
      <c r="J762" s="56">
        <f t="shared" si="31"/>
        <v>0</v>
      </c>
    </row>
    <row r="763" spans="4:10" x14ac:dyDescent="0.25">
      <c r="D763" s="15">
        <f t="shared" si="32"/>
        <v>0</v>
      </c>
      <c r="J763" s="56">
        <f t="shared" si="31"/>
        <v>0</v>
      </c>
    </row>
    <row r="764" spans="4:10" x14ac:dyDescent="0.25">
      <c r="D764" s="15">
        <f t="shared" si="32"/>
        <v>0</v>
      </c>
      <c r="J764" s="56">
        <f t="shared" si="31"/>
        <v>0</v>
      </c>
    </row>
    <row r="765" spans="4:10" x14ac:dyDescent="0.25">
      <c r="D765" s="15">
        <f t="shared" si="32"/>
        <v>0</v>
      </c>
      <c r="J765" s="56">
        <f t="shared" si="31"/>
        <v>0</v>
      </c>
    </row>
    <row r="766" spans="4:10" x14ac:dyDescent="0.25">
      <c r="D766" s="15">
        <f t="shared" si="32"/>
        <v>0</v>
      </c>
      <c r="J766" s="56">
        <f t="shared" si="31"/>
        <v>0</v>
      </c>
    </row>
    <row r="767" spans="4:10" x14ac:dyDescent="0.25">
      <c r="D767" s="15">
        <f t="shared" si="32"/>
        <v>0</v>
      </c>
      <c r="J767" s="56">
        <f t="shared" si="31"/>
        <v>0</v>
      </c>
    </row>
    <row r="768" spans="4:10" x14ac:dyDescent="0.25">
      <c r="D768" s="15">
        <f t="shared" si="32"/>
        <v>0</v>
      </c>
      <c r="J768" s="56">
        <f t="shared" si="31"/>
        <v>0</v>
      </c>
    </row>
    <row r="769" spans="4:10" x14ac:dyDescent="0.25">
      <c r="D769" s="15">
        <f t="shared" si="32"/>
        <v>0</v>
      </c>
      <c r="J769" s="56">
        <f t="shared" si="31"/>
        <v>0</v>
      </c>
    </row>
    <row r="770" spans="4:10" x14ac:dyDescent="0.25">
      <c r="D770" s="15">
        <f t="shared" si="32"/>
        <v>0</v>
      </c>
      <c r="J770" s="56">
        <f t="shared" si="31"/>
        <v>0</v>
      </c>
    </row>
    <row r="771" spans="4:10" x14ac:dyDescent="0.25">
      <c r="D771" s="15">
        <f t="shared" si="32"/>
        <v>0</v>
      </c>
      <c r="J771" s="56">
        <f t="shared" si="31"/>
        <v>0</v>
      </c>
    </row>
    <row r="772" spans="4:10" x14ac:dyDescent="0.25">
      <c r="D772" s="15">
        <f t="shared" si="32"/>
        <v>0</v>
      </c>
      <c r="J772" s="56">
        <f t="shared" si="31"/>
        <v>0</v>
      </c>
    </row>
    <row r="773" spans="4:10" x14ac:dyDescent="0.25">
      <c r="D773" s="15">
        <f t="shared" si="32"/>
        <v>0</v>
      </c>
      <c r="J773" s="56">
        <f t="shared" si="31"/>
        <v>0</v>
      </c>
    </row>
    <row r="774" spans="4:10" x14ac:dyDescent="0.25">
      <c r="D774" s="15">
        <f t="shared" si="32"/>
        <v>0</v>
      </c>
      <c r="J774" s="56">
        <f t="shared" ref="J774:J837" si="33">D774+E774</f>
        <v>0</v>
      </c>
    </row>
    <row r="775" spans="4:10" x14ac:dyDescent="0.25">
      <c r="D775" s="15">
        <f t="shared" si="32"/>
        <v>0</v>
      </c>
      <c r="J775" s="56">
        <f t="shared" si="33"/>
        <v>0</v>
      </c>
    </row>
    <row r="776" spans="4:10" x14ac:dyDescent="0.25">
      <c r="D776" s="15">
        <f t="shared" ref="D776:D839" si="34">J775</f>
        <v>0</v>
      </c>
      <c r="J776" s="56">
        <f t="shared" si="33"/>
        <v>0</v>
      </c>
    </row>
    <row r="777" spans="4:10" x14ac:dyDescent="0.25">
      <c r="D777" s="15">
        <f t="shared" si="34"/>
        <v>0</v>
      </c>
      <c r="J777" s="56">
        <f t="shared" si="33"/>
        <v>0</v>
      </c>
    </row>
    <row r="778" spans="4:10" x14ac:dyDescent="0.25">
      <c r="D778" s="15">
        <f t="shared" si="34"/>
        <v>0</v>
      </c>
      <c r="J778" s="56">
        <f t="shared" si="33"/>
        <v>0</v>
      </c>
    </row>
    <row r="779" spans="4:10" x14ac:dyDescent="0.25">
      <c r="D779" s="15">
        <f t="shared" si="34"/>
        <v>0</v>
      </c>
      <c r="J779" s="56">
        <f t="shared" si="33"/>
        <v>0</v>
      </c>
    </row>
    <row r="780" spans="4:10" x14ac:dyDescent="0.25">
      <c r="D780" s="15">
        <f t="shared" si="34"/>
        <v>0</v>
      </c>
      <c r="J780" s="56">
        <f t="shared" si="33"/>
        <v>0</v>
      </c>
    </row>
    <row r="781" spans="4:10" x14ac:dyDescent="0.25">
      <c r="D781" s="15">
        <f t="shared" si="34"/>
        <v>0</v>
      </c>
      <c r="J781" s="56">
        <f t="shared" si="33"/>
        <v>0</v>
      </c>
    </row>
    <row r="782" spans="4:10" x14ac:dyDescent="0.25">
      <c r="D782" s="15">
        <f t="shared" si="34"/>
        <v>0</v>
      </c>
      <c r="J782" s="56">
        <f t="shared" si="33"/>
        <v>0</v>
      </c>
    </row>
    <row r="783" spans="4:10" x14ac:dyDescent="0.25">
      <c r="D783" s="15">
        <f t="shared" si="34"/>
        <v>0</v>
      </c>
      <c r="J783" s="56">
        <f t="shared" si="33"/>
        <v>0</v>
      </c>
    </row>
    <row r="784" spans="4:10" x14ac:dyDescent="0.25">
      <c r="D784" s="15">
        <f t="shared" si="34"/>
        <v>0</v>
      </c>
      <c r="J784" s="56">
        <f t="shared" si="33"/>
        <v>0</v>
      </c>
    </row>
    <row r="785" spans="4:10" x14ac:dyDescent="0.25">
      <c r="D785" s="15">
        <f t="shared" si="34"/>
        <v>0</v>
      </c>
      <c r="J785" s="56">
        <f t="shared" si="33"/>
        <v>0</v>
      </c>
    </row>
    <row r="786" spans="4:10" x14ac:dyDescent="0.25">
      <c r="D786" s="15">
        <f t="shared" si="34"/>
        <v>0</v>
      </c>
      <c r="J786" s="56">
        <f t="shared" si="33"/>
        <v>0</v>
      </c>
    </row>
    <row r="787" spans="4:10" x14ac:dyDescent="0.25">
      <c r="D787" s="15">
        <f t="shared" si="34"/>
        <v>0</v>
      </c>
      <c r="J787" s="56">
        <f t="shared" si="33"/>
        <v>0</v>
      </c>
    </row>
    <row r="788" spans="4:10" x14ac:dyDescent="0.25">
      <c r="D788" s="15">
        <f t="shared" si="34"/>
        <v>0</v>
      </c>
      <c r="J788" s="56">
        <f t="shared" si="33"/>
        <v>0</v>
      </c>
    </row>
    <row r="789" spans="4:10" x14ac:dyDescent="0.25">
      <c r="D789" s="15">
        <f t="shared" si="34"/>
        <v>0</v>
      </c>
      <c r="J789" s="56">
        <f t="shared" si="33"/>
        <v>0</v>
      </c>
    </row>
    <row r="790" spans="4:10" x14ac:dyDescent="0.25">
      <c r="D790" s="15">
        <f t="shared" si="34"/>
        <v>0</v>
      </c>
      <c r="J790" s="56">
        <f t="shared" si="33"/>
        <v>0</v>
      </c>
    </row>
    <row r="791" spans="4:10" x14ac:dyDescent="0.25">
      <c r="D791" s="15">
        <f t="shared" si="34"/>
        <v>0</v>
      </c>
      <c r="J791" s="56">
        <f t="shared" si="33"/>
        <v>0</v>
      </c>
    </row>
    <row r="792" spans="4:10" x14ac:dyDescent="0.25">
      <c r="D792" s="15">
        <f t="shared" si="34"/>
        <v>0</v>
      </c>
      <c r="J792" s="56">
        <f t="shared" si="33"/>
        <v>0</v>
      </c>
    </row>
    <row r="793" spans="4:10" x14ac:dyDescent="0.25">
      <c r="D793" s="15">
        <f t="shared" si="34"/>
        <v>0</v>
      </c>
      <c r="J793" s="56">
        <f t="shared" si="33"/>
        <v>0</v>
      </c>
    </row>
    <row r="794" spans="4:10" x14ac:dyDescent="0.25">
      <c r="D794" s="15">
        <f t="shared" si="34"/>
        <v>0</v>
      </c>
      <c r="J794" s="56">
        <f t="shared" si="33"/>
        <v>0</v>
      </c>
    </row>
    <row r="795" spans="4:10" x14ac:dyDescent="0.25">
      <c r="D795" s="15">
        <f t="shared" si="34"/>
        <v>0</v>
      </c>
      <c r="J795" s="56">
        <f t="shared" si="33"/>
        <v>0</v>
      </c>
    </row>
    <row r="796" spans="4:10" x14ac:dyDescent="0.25">
      <c r="D796" s="15">
        <f t="shared" si="34"/>
        <v>0</v>
      </c>
      <c r="J796" s="56">
        <f t="shared" si="33"/>
        <v>0</v>
      </c>
    </row>
    <row r="797" spans="4:10" x14ac:dyDescent="0.25">
      <c r="D797" s="15">
        <f t="shared" si="34"/>
        <v>0</v>
      </c>
      <c r="J797" s="56">
        <f t="shared" si="33"/>
        <v>0</v>
      </c>
    </row>
    <row r="798" spans="4:10" x14ac:dyDescent="0.25">
      <c r="D798" s="15">
        <f t="shared" si="34"/>
        <v>0</v>
      </c>
      <c r="J798" s="56">
        <f t="shared" si="33"/>
        <v>0</v>
      </c>
    </row>
    <row r="799" spans="4:10" x14ac:dyDescent="0.25">
      <c r="D799" s="15">
        <f t="shared" si="34"/>
        <v>0</v>
      </c>
      <c r="J799" s="56">
        <f t="shared" si="33"/>
        <v>0</v>
      </c>
    </row>
    <row r="800" spans="4:10" x14ac:dyDescent="0.25">
      <c r="D800" s="15">
        <f t="shared" si="34"/>
        <v>0</v>
      </c>
      <c r="J800" s="56">
        <f t="shared" si="33"/>
        <v>0</v>
      </c>
    </row>
    <row r="801" spans="4:10" x14ac:dyDescent="0.25">
      <c r="D801" s="15">
        <f t="shared" si="34"/>
        <v>0</v>
      </c>
      <c r="J801" s="56">
        <f t="shared" si="33"/>
        <v>0</v>
      </c>
    </row>
    <row r="802" spans="4:10" x14ac:dyDescent="0.25">
      <c r="D802" s="15">
        <f t="shared" si="34"/>
        <v>0</v>
      </c>
      <c r="J802" s="56">
        <f t="shared" si="33"/>
        <v>0</v>
      </c>
    </row>
    <row r="803" spans="4:10" x14ac:dyDescent="0.25">
      <c r="D803" s="15">
        <f t="shared" si="34"/>
        <v>0</v>
      </c>
      <c r="J803" s="56">
        <f t="shared" si="33"/>
        <v>0</v>
      </c>
    </row>
    <row r="804" spans="4:10" x14ac:dyDescent="0.25">
      <c r="D804" s="15">
        <f t="shared" si="34"/>
        <v>0</v>
      </c>
      <c r="J804" s="56">
        <f t="shared" si="33"/>
        <v>0</v>
      </c>
    </row>
    <row r="805" spans="4:10" x14ac:dyDescent="0.25">
      <c r="D805" s="15">
        <f t="shared" si="34"/>
        <v>0</v>
      </c>
      <c r="J805" s="56">
        <f t="shared" si="33"/>
        <v>0</v>
      </c>
    </row>
    <row r="806" spans="4:10" x14ac:dyDescent="0.25">
      <c r="D806" s="15">
        <f t="shared" si="34"/>
        <v>0</v>
      </c>
      <c r="J806" s="56">
        <f t="shared" si="33"/>
        <v>0</v>
      </c>
    </row>
    <row r="807" spans="4:10" x14ac:dyDescent="0.25">
      <c r="D807" s="15">
        <f t="shared" si="34"/>
        <v>0</v>
      </c>
      <c r="J807" s="56">
        <f t="shared" si="33"/>
        <v>0</v>
      </c>
    </row>
    <row r="808" spans="4:10" x14ac:dyDescent="0.25">
      <c r="D808" s="15">
        <f t="shared" si="34"/>
        <v>0</v>
      </c>
      <c r="J808" s="56">
        <f t="shared" si="33"/>
        <v>0</v>
      </c>
    </row>
    <row r="809" spans="4:10" x14ac:dyDescent="0.25">
      <c r="D809" s="15">
        <f t="shared" si="34"/>
        <v>0</v>
      </c>
      <c r="J809" s="56">
        <f t="shared" si="33"/>
        <v>0</v>
      </c>
    </row>
    <row r="810" spans="4:10" x14ac:dyDescent="0.25">
      <c r="D810" s="15">
        <f t="shared" si="34"/>
        <v>0</v>
      </c>
      <c r="J810" s="56">
        <f t="shared" si="33"/>
        <v>0</v>
      </c>
    </row>
    <row r="811" spans="4:10" x14ac:dyDescent="0.25">
      <c r="D811" s="15">
        <f t="shared" si="34"/>
        <v>0</v>
      </c>
      <c r="J811" s="56">
        <f t="shared" si="33"/>
        <v>0</v>
      </c>
    </row>
    <row r="812" spans="4:10" x14ac:dyDescent="0.25">
      <c r="D812" s="15">
        <f t="shared" si="34"/>
        <v>0</v>
      </c>
      <c r="J812" s="56">
        <f t="shared" si="33"/>
        <v>0</v>
      </c>
    </row>
    <row r="813" spans="4:10" x14ac:dyDescent="0.25">
      <c r="D813" s="15">
        <f t="shared" si="34"/>
        <v>0</v>
      </c>
      <c r="J813" s="56">
        <f t="shared" si="33"/>
        <v>0</v>
      </c>
    </row>
    <row r="814" spans="4:10" x14ac:dyDescent="0.25">
      <c r="D814" s="15">
        <f t="shared" si="34"/>
        <v>0</v>
      </c>
      <c r="J814" s="56">
        <f t="shared" si="33"/>
        <v>0</v>
      </c>
    </row>
    <row r="815" spans="4:10" x14ac:dyDescent="0.25">
      <c r="D815" s="15">
        <f t="shared" si="34"/>
        <v>0</v>
      </c>
      <c r="J815" s="56">
        <f t="shared" si="33"/>
        <v>0</v>
      </c>
    </row>
    <row r="816" spans="4:10" x14ac:dyDescent="0.25">
      <c r="D816" s="15">
        <f t="shared" si="34"/>
        <v>0</v>
      </c>
      <c r="J816" s="56">
        <f t="shared" si="33"/>
        <v>0</v>
      </c>
    </row>
    <row r="817" spans="4:10" x14ac:dyDescent="0.25">
      <c r="D817" s="15">
        <f t="shared" si="34"/>
        <v>0</v>
      </c>
      <c r="J817" s="56">
        <f t="shared" si="33"/>
        <v>0</v>
      </c>
    </row>
    <row r="818" spans="4:10" x14ac:dyDescent="0.25">
      <c r="D818" s="15">
        <f t="shared" si="34"/>
        <v>0</v>
      </c>
      <c r="J818" s="56">
        <f t="shared" si="33"/>
        <v>0</v>
      </c>
    </row>
    <row r="819" spans="4:10" x14ac:dyDescent="0.25">
      <c r="D819" s="15">
        <f t="shared" si="34"/>
        <v>0</v>
      </c>
      <c r="J819" s="56">
        <f t="shared" si="33"/>
        <v>0</v>
      </c>
    </row>
    <row r="820" spans="4:10" x14ac:dyDescent="0.25">
      <c r="D820" s="15">
        <f t="shared" si="34"/>
        <v>0</v>
      </c>
      <c r="J820" s="56">
        <f t="shared" si="33"/>
        <v>0</v>
      </c>
    </row>
    <row r="821" spans="4:10" x14ac:dyDescent="0.25">
      <c r="D821" s="15">
        <f t="shared" si="34"/>
        <v>0</v>
      </c>
      <c r="J821" s="56">
        <f t="shared" si="33"/>
        <v>0</v>
      </c>
    </row>
    <row r="822" spans="4:10" x14ac:dyDescent="0.25">
      <c r="D822" s="15">
        <f t="shared" si="34"/>
        <v>0</v>
      </c>
      <c r="J822" s="56">
        <f t="shared" si="33"/>
        <v>0</v>
      </c>
    </row>
    <row r="823" spans="4:10" x14ac:dyDescent="0.25">
      <c r="D823" s="15">
        <f t="shared" si="34"/>
        <v>0</v>
      </c>
      <c r="J823" s="56">
        <f t="shared" si="33"/>
        <v>0</v>
      </c>
    </row>
    <row r="824" spans="4:10" x14ac:dyDescent="0.25">
      <c r="D824" s="15">
        <f t="shared" si="34"/>
        <v>0</v>
      </c>
      <c r="J824" s="56">
        <f t="shared" si="33"/>
        <v>0</v>
      </c>
    </row>
    <row r="825" spans="4:10" x14ac:dyDescent="0.25">
      <c r="D825" s="15">
        <f t="shared" si="34"/>
        <v>0</v>
      </c>
      <c r="J825" s="56">
        <f t="shared" si="33"/>
        <v>0</v>
      </c>
    </row>
    <row r="826" spans="4:10" x14ac:dyDescent="0.25">
      <c r="D826" s="15">
        <f t="shared" si="34"/>
        <v>0</v>
      </c>
      <c r="J826" s="56">
        <f t="shared" si="33"/>
        <v>0</v>
      </c>
    </row>
    <row r="827" spans="4:10" x14ac:dyDescent="0.25">
      <c r="D827" s="15">
        <f t="shared" si="34"/>
        <v>0</v>
      </c>
      <c r="J827" s="56">
        <f t="shared" si="33"/>
        <v>0</v>
      </c>
    </row>
    <row r="828" spans="4:10" x14ac:dyDescent="0.25">
      <c r="D828" s="15">
        <f t="shared" si="34"/>
        <v>0</v>
      </c>
      <c r="J828" s="56">
        <f t="shared" si="33"/>
        <v>0</v>
      </c>
    </row>
    <row r="829" spans="4:10" x14ac:dyDescent="0.25">
      <c r="D829" s="15">
        <f t="shared" si="34"/>
        <v>0</v>
      </c>
      <c r="J829" s="56">
        <f t="shared" si="33"/>
        <v>0</v>
      </c>
    </row>
    <row r="830" spans="4:10" x14ac:dyDescent="0.25">
      <c r="D830" s="15">
        <f t="shared" si="34"/>
        <v>0</v>
      </c>
      <c r="J830" s="56">
        <f t="shared" si="33"/>
        <v>0</v>
      </c>
    </row>
    <row r="831" spans="4:10" x14ac:dyDescent="0.25">
      <c r="D831" s="15">
        <f t="shared" si="34"/>
        <v>0</v>
      </c>
      <c r="J831" s="56">
        <f t="shared" si="33"/>
        <v>0</v>
      </c>
    </row>
    <row r="832" spans="4:10" x14ac:dyDescent="0.25">
      <c r="D832" s="15">
        <f t="shared" si="34"/>
        <v>0</v>
      </c>
      <c r="J832" s="56">
        <f t="shared" si="33"/>
        <v>0</v>
      </c>
    </row>
    <row r="833" spans="4:10" x14ac:dyDescent="0.25">
      <c r="D833" s="15">
        <f t="shared" si="34"/>
        <v>0</v>
      </c>
      <c r="J833" s="56">
        <f t="shared" si="33"/>
        <v>0</v>
      </c>
    </row>
    <row r="834" spans="4:10" x14ac:dyDescent="0.25">
      <c r="D834" s="15">
        <f t="shared" si="34"/>
        <v>0</v>
      </c>
      <c r="J834" s="56">
        <f t="shared" si="33"/>
        <v>0</v>
      </c>
    </row>
    <row r="835" spans="4:10" x14ac:dyDescent="0.25">
      <c r="D835" s="15">
        <f t="shared" si="34"/>
        <v>0</v>
      </c>
      <c r="J835" s="56">
        <f t="shared" si="33"/>
        <v>0</v>
      </c>
    </row>
    <row r="836" spans="4:10" x14ac:dyDescent="0.25">
      <c r="D836" s="15">
        <f t="shared" si="34"/>
        <v>0</v>
      </c>
      <c r="J836" s="56">
        <f t="shared" si="33"/>
        <v>0</v>
      </c>
    </row>
    <row r="837" spans="4:10" x14ac:dyDescent="0.25">
      <c r="D837" s="15">
        <f t="shared" si="34"/>
        <v>0</v>
      </c>
      <c r="J837" s="56">
        <f t="shared" si="33"/>
        <v>0</v>
      </c>
    </row>
    <row r="838" spans="4:10" x14ac:dyDescent="0.25">
      <c r="D838" s="15">
        <f t="shared" si="34"/>
        <v>0</v>
      </c>
      <c r="J838" s="56">
        <f t="shared" ref="J838:J864" si="35">D838+E838</f>
        <v>0</v>
      </c>
    </row>
    <row r="839" spans="4:10" x14ac:dyDescent="0.25">
      <c r="D839" s="15">
        <f t="shared" si="34"/>
        <v>0</v>
      </c>
      <c r="J839" s="56">
        <f t="shared" si="35"/>
        <v>0</v>
      </c>
    </row>
    <row r="840" spans="4:10" x14ac:dyDescent="0.25">
      <c r="D840" s="15">
        <f t="shared" ref="D840:D864" si="36">J839</f>
        <v>0</v>
      </c>
      <c r="J840" s="56">
        <f t="shared" si="35"/>
        <v>0</v>
      </c>
    </row>
    <row r="841" spans="4:10" x14ac:dyDescent="0.25">
      <c r="D841" s="15">
        <f t="shared" si="36"/>
        <v>0</v>
      </c>
      <c r="J841" s="56">
        <f t="shared" si="35"/>
        <v>0</v>
      </c>
    </row>
    <row r="842" spans="4:10" x14ac:dyDescent="0.25">
      <c r="D842" s="15">
        <f t="shared" si="36"/>
        <v>0</v>
      </c>
      <c r="J842" s="56">
        <f t="shared" si="35"/>
        <v>0</v>
      </c>
    </row>
    <row r="843" spans="4:10" x14ac:dyDescent="0.25">
      <c r="D843" s="15">
        <f t="shared" si="36"/>
        <v>0</v>
      </c>
      <c r="J843" s="56">
        <f t="shared" si="35"/>
        <v>0</v>
      </c>
    </row>
    <row r="844" spans="4:10" x14ac:dyDescent="0.25">
      <c r="D844" s="15">
        <f t="shared" si="36"/>
        <v>0</v>
      </c>
      <c r="J844" s="56">
        <f t="shared" si="35"/>
        <v>0</v>
      </c>
    </row>
    <row r="845" spans="4:10" x14ac:dyDescent="0.25">
      <c r="D845" s="15">
        <f t="shared" si="36"/>
        <v>0</v>
      </c>
      <c r="J845" s="56">
        <f t="shared" si="35"/>
        <v>0</v>
      </c>
    </row>
    <row r="846" spans="4:10" x14ac:dyDescent="0.25">
      <c r="D846" s="15">
        <f t="shared" si="36"/>
        <v>0</v>
      </c>
      <c r="J846" s="56">
        <f t="shared" si="35"/>
        <v>0</v>
      </c>
    </row>
    <row r="847" spans="4:10" x14ac:dyDescent="0.25">
      <c r="D847" s="15">
        <f t="shared" si="36"/>
        <v>0</v>
      </c>
      <c r="J847" s="56">
        <f t="shared" si="35"/>
        <v>0</v>
      </c>
    </row>
    <row r="848" spans="4:10" x14ac:dyDescent="0.25">
      <c r="D848" s="15">
        <f t="shared" si="36"/>
        <v>0</v>
      </c>
      <c r="J848" s="56">
        <f t="shared" si="35"/>
        <v>0</v>
      </c>
    </row>
    <row r="849" spans="4:10" x14ac:dyDescent="0.25">
      <c r="D849" s="15">
        <f t="shared" si="36"/>
        <v>0</v>
      </c>
      <c r="J849" s="56">
        <f t="shared" si="35"/>
        <v>0</v>
      </c>
    </row>
    <row r="850" spans="4:10" x14ac:dyDescent="0.25">
      <c r="D850" s="15">
        <f t="shared" si="36"/>
        <v>0</v>
      </c>
      <c r="J850" s="56">
        <f t="shared" si="35"/>
        <v>0</v>
      </c>
    </row>
    <row r="851" spans="4:10" x14ac:dyDescent="0.25">
      <c r="D851" s="15">
        <f t="shared" si="36"/>
        <v>0</v>
      </c>
      <c r="J851" s="56">
        <f t="shared" si="35"/>
        <v>0</v>
      </c>
    </row>
    <row r="852" spans="4:10" x14ac:dyDescent="0.25">
      <c r="D852" s="15">
        <f t="shared" si="36"/>
        <v>0</v>
      </c>
      <c r="J852" s="56">
        <f t="shared" si="35"/>
        <v>0</v>
      </c>
    </row>
    <row r="853" spans="4:10" x14ac:dyDescent="0.25">
      <c r="D853" s="15">
        <f t="shared" si="36"/>
        <v>0</v>
      </c>
      <c r="J853" s="56">
        <f t="shared" si="35"/>
        <v>0</v>
      </c>
    </row>
    <row r="854" spans="4:10" x14ac:dyDescent="0.25">
      <c r="D854" s="15">
        <f t="shared" si="36"/>
        <v>0</v>
      </c>
      <c r="J854" s="56">
        <f t="shared" si="35"/>
        <v>0</v>
      </c>
    </row>
    <row r="855" spans="4:10" x14ac:dyDescent="0.25">
      <c r="D855" s="15">
        <f t="shared" si="36"/>
        <v>0</v>
      </c>
      <c r="J855" s="56">
        <f t="shared" si="35"/>
        <v>0</v>
      </c>
    </row>
    <row r="856" spans="4:10" x14ac:dyDescent="0.25">
      <c r="D856" s="15">
        <f t="shared" si="36"/>
        <v>0</v>
      </c>
      <c r="J856" s="56">
        <f t="shared" si="35"/>
        <v>0</v>
      </c>
    </row>
    <row r="857" spans="4:10" x14ac:dyDescent="0.25">
      <c r="D857" s="15">
        <f t="shared" si="36"/>
        <v>0</v>
      </c>
      <c r="J857" s="56">
        <f t="shared" si="35"/>
        <v>0</v>
      </c>
    </row>
    <row r="858" spans="4:10" x14ac:dyDescent="0.25">
      <c r="D858" s="15">
        <f t="shared" si="36"/>
        <v>0</v>
      </c>
      <c r="J858" s="56">
        <f t="shared" si="35"/>
        <v>0</v>
      </c>
    </row>
    <row r="859" spans="4:10" x14ac:dyDescent="0.25">
      <c r="D859" s="15">
        <f t="shared" si="36"/>
        <v>0</v>
      </c>
      <c r="J859" s="56">
        <f t="shared" si="35"/>
        <v>0</v>
      </c>
    </row>
    <row r="860" spans="4:10" x14ac:dyDescent="0.25">
      <c r="D860" s="15">
        <f t="shared" si="36"/>
        <v>0</v>
      </c>
      <c r="J860" s="56">
        <f t="shared" si="35"/>
        <v>0</v>
      </c>
    </row>
    <row r="861" spans="4:10" x14ac:dyDescent="0.25">
      <c r="D861" s="15">
        <f t="shared" si="36"/>
        <v>0</v>
      </c>
      <c r="J861" s="56">
        <f t="shared" si="35"/>
        <v>0</v>
      </c>
    </row>
    <row r="862" spans="4:10" x14ac:dyDescent="0.25">
      <c r="D862" s="15">
        <f t="shared" si="36"/>
        <v>0</v>
      </c>
      <c r="J862" s="56">
        <f t="shared" si="35"/>
        <v>0</v>
      </c>
    </row>
    <row r="863" spans="4:10" x14ac:dyDescent="0.25">
      <c r="D863" s="15">
        <f t="shared" si="36"/>
        <v>0</v>
      </c>
      <c r="J863" s="56">
        <f t="shared" si="35"/>
        <v>0</v>
      </c>
    </row>
    <row r="864" spans="4:10" x14ac:dyDescent="0.25">
      <c r="D864" s="15">
        <f t="shared" si="36"/>
        <v>0</v>
      </c>
      <c r="J864" s="56">
        <f t="shared" si="35"/>
        <v>0</v>
      </c>
    </row>
  </sheetData>
  <sortState ref="A8:M12">
    <sortCondition ref="I8:I1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02"/>
  <sheetViews>
    <sheetView workbookViewId="0">
      <selection activeCell="M2" sqref="M2"/>
    </sheetView>
  </sheetViews>
  <sheetFormatPr defaultRowHeight="15" x14ac:dyDescent="0.25"/>
  <cols>
    <col min="1" max="1" width="9.85546875" customWidth="1"/>
    <col min="2" max="2" width="66.42578125" customWidth="1"/>
    <col min="3" max="3" width="15.5703125" customWidth="1"/>
    <col min="4" max="4" width="11.5703125" customWidth="1"/>
    <col min="5" max="5" width="9" customWidth="1"/>
    <col min="6" max="6" width="18.28515625" bestFit="1" customWidth="1"/>
    <col min="7" max="7" width="18.28515625" customWidth="1"/>
    <col min="8" max="8" width="15.140625" customWidth="1"/>
    <col min="9" max="9" width="10.7109375" style="63" customWidth="1"/>
    <col min="11" max="11" width="11.5703125" customWidth="1"/>
    <col min="12" max="12" width="13.140625" customWidth="1"/>
    <col min="13" max="13" width="15.140625" customWidth="1"/>
  </cols>
  <sheetData>
    <row r="1" spans="1:13" ht="30.75" thickBot="1" x14ac:dyDescent="0.3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24</v>
      </c>
      <c r="H1" s="23" t="s">
        <v>12</v>
      </c>
      <c r="I1" s="24" t="s">
        <v>6</v>
      </c>
      <c r="J1" s="23" t="s">
        <v>7</v>
      </c>
      <c r="K1" s="25" t="s">
        <v>8</v>
      </c>
      <c r="L1" s="25" t="s">
        <v>9</v>
      </c>
      <c r="M1" s="26" t="s">
        <v>10</v>
      </c>
    </row>
    <row r="2" spans="1:13" x14ac:dyDescent="0.25">
      <c r="A2" s="1" t="s">
        <v>66</v>
      </c>
      <c r="B2" s="2" t="s">
        <v>67</v>
      </c>
      <c r="C2" s="2" t="s">
        <v>29</v>
      </c>
      <c r="D2" s="2">
        <v>15</v>
      </c>
      <c r="E2" s="2"/>
      <c r="F2" s="2" t="s">
        <v>14</v>
      </c>
      <c r="G2" s="2"/>
      <c r="H2" s="2"/>
      <c r="I2" s="47">
        <v>43100</v>
      </c>
      <c r="J2" s="2">
        <f t="shared" ref="J2:J13" si="0">D2+E2</f>
        <v>15</v>
      </c>
      <c r="K2" s="92">
        <f>M2/J2</f>
        <v>970408</v>
      </c>
      <c r="L2" s="92"/>
      <c r="M2" s="101">
        <v>14556120</v>
      </c>
    </row>
    <row r="3" spans="1:13" x14ac:dyDescent="0.25">
      <c r="A3" s="68" t="s">
        <v>66</v>
      </c>
      <c r="B3" s="66" t="s">
        <v>67</v>
      </c>
      <c r="C3" s="66" t="s">
        <v>29</v>
      </c>
      <c r="D3" s="17">
        <f>J2</f>
        <v>15</v>
      </c>
      <c r="E3" s="66">
        <v>-3</v>
      </c>
      <c r="F3" s="66" t="s">
        <v>16</v>
      </c>
      <c r="G3" s="66"/>
      <c r="H3" s="66"/>
      <c r="I3" s="67">
        <v>43724</v>
      </c>
      <c r="J3" s="17">
        <f t="shared" si="0"/>
        <v>12</v>
      </c>
      <c r="K3" s="94">
        <f t="shared" ref="K3" si="1">IF(OR(F3="FPCO"),((M2+L3)/J3),K2)</f>
        <v>970408</v>
      </c>
      <c r="L3" s="94"/>
      <c r="M3" s="95">
        <f>J3*K3</f>
        <v>11644896</v>
      </c>
    </row>
    <row r="4" spans="1:13" x14ac:dyDescent="0.25">
      <c r="A4" s="68" t="s">
        <v>66</v>
      </c>
      <c r="B4" s="66" t="s">
        <v>67</v>
      </c>
      <c r="C4" s="66" t="s">
        <v>29</v>
      </c>
      <c r="D4" s="17">
        <f>J3</f>
        <v>12</v>
      </c>
      <c r="E4" s="66">
        <v>-2</v>
      </c>
      <c r="F4" s="66" t="s">
        <v>16</v>
      </c>
      <c r="G4" s="66"/>
      <c r="H4" s="66"/>
      <c r="I4" s="67">
        <v>43724</v>
      </c>
      <c r="J4" s="17">
        <f t="shared" si="0"/>
        <v>10</v>
      </c>
      <c r="K4" s="94">
        <f t="shared" ref="K4" si="2">IF(OR(F4="FPCO"),((M3+L4)/J4),K3)</f>
        <v>970408</v>
      </c>
      <c r="L4" s="94"/>
      <c r="M4" s="95">
        <f>J4*K4</f>
        <v>9704080</v>
      </c>
    </row>
    <row r="5" spans="1:13" x14ac:dyDescent="0.25">
      <c r="A5" s="68" t="s">
        <v>66</v>
      </c>
      <c r="B5" s="66" t="s">
        <v>67</v>
      </c>
      <c r="C5" s="66" t="s">
        <v>29</v>
      </c>
      <c r="D5" s="17">
        <f t="shared" ref="D5:D54" si="3">J4</f>
        <v>10</v>
      </c>
      <c r="E5" s="66">
        <v>-1</v>
      </c>
      <c r="F5" s="66" t="s">
        <v>16</v>
      </c>
      <c r="G5" s="66"/>
      <c r="H5" s="66"/>
      <c r="I5" s="67">
        <v>44119</v>
      </c>
      <c r="J5" s="17">
        <f t="shared" si="0"/>
        <v>9</v>
      </c>
      <c r="K5" s="94">
        <f t="shared" ref="K5:K6" si="4">IF(OR(F5="FPCO"),((M4+L5)/J5),K4)</f>
        <v>970408</v>
      </c>
      <c r="L5" s="94"/>
      <c r="M5" s="95">
        <f>J5*K5</f>
        <v>8733672</v>
      </c>
    </row>
    <row r="6" spans="1:13" ht="15.75" thickBot="1" x14ac:dyDescent="0.3">
      <c r="A6" s="73" t="s">
        <v>66</v>
      </c>
      <c r="B6" s="74" t="s">
        <v>67</v>
      </c>
      <c r="C6" s="74" t="s">
        <v>29</v>
      </c>
      <c r="D6" s="41">
        <f t="shared" si="3"/>
        <v>9</v>
      </c>
      <c r="E6" s="74">
        <v>-1</v>
      </c>
      <c r="F6" s="74" t="s">
        <v>16</v>
      </c>
      <c r="G6" s="74"/>
      <c r="H6" s="74"/>
      <c r="I6" s="75">
        <v>44132</v>
      </c>
      <c r="J6" s="41">
        <f t="shared" si="0"/>
        <v>8</v>
      </c>
      <c r="K6" s="94">
        <f t="shared" si="4"/>
        <v>970408</v>
      </c>
      <c r="L6" s="94"/>
      <c r="M6" s="95">
        <f>J6*K6</f>
        <v>7763264</v>
      </c>
    </row>
    <row r="7" spans="1:13" x14ac:dyDescent="0.25">
      <c r="A7" s="76" t="s">
        <v>70</v>
      </c>
      <c r="B7" s="77" t="s">
        <v>71</v>
      </c>
      <c r="C7" s="77" t="s">
        <v>29</v>
      </c>
      <c r="D7" s="2">
        <v>1</v>
      </c>
      <c r="E7" s="77"/>
      <c r="F7" s="77" t="s">
        <v>14</v>
      </c>
      <c r="G7" s="77"/>
      <c r="H7" s="77"/>
      <c r="I7" s="78">
        <v>43100</v>
      </c>
      <c r="J7" s="2">
        <f>D7+E7</f>
        <v>1</v>
      </c>
      <c r="K7" s="92">
        <f>M7/J7</f>
        <v>2250</v>
      </c>
      <c r="L7" s="92"/>
      <c r="M7" s="101">
        <v>2250</v>
      </c>
    </row>
    <row r="8" spans="1:13" x14ac:dyDescent="0.25">
      <c r="A8" s="68" t="s">
        <v>70</v>
      </c>
      <c r="B8" s="66" t="s">
        <v>71</v>
      </c>
      <c r="C8" s="66" t="s">
        <v>29</v>
      </c>
      <c r="D8" s="17">
        <f>J7</f>
        <v>1</v>
      </c>
      <c r="E8" s="66">
        <v>1</v>
      </c>
      <c r="F8" s="66" t="s">
        <v>17</v>
      </c>
      <c r="G8" s="66" t="s">
        <v>26</v>
      </c>
      <c r="H8" s="66"/>
      <c r="I8" s="67">
        <v>43462</v>
      </c>
      <c r="J8" s="17">
        <f>D8+E8</f>
        <v>2</v>
      </c>
      <c r="K8" s="94">
        <f>((M7+L8)/J8)</f>
        <v>1823.3333333333348</v>
      </c>
      <c r="L8" s="94">
        <f>E8*1396.66666666667</f>
        <v>1396.6666666666699</v>
      </c>
      <c r="M8" s="95">
        <f t="shared" ref="M8:M15" si="5">J8*K8</f>
        <v>3646.6666666666697</v>
      </c>
    </row>
    <row r="9" spans="1:13" x14ac:dyDescent="0.25">
      <c r="A9" s="68" t="s">
        <v>70</v>
      </c>
      <c r="B9" s="66" t="s">
        <v>71</v>
      </c>
      <c r="C9" s="66" t="s">
        <v>29</v>
      </c>
      <c r="D9" s="17">
        <f>J8</f>
        <v>2</v>
      </c>
      <c r="E9" s="66">
        <v>-1</v>
      </c>
      <c r="F9" s="66" t="s">
        <v>16</v>
      </c>
      <c r="G9" s="66"/>
      <c r="H9" s="66"/>
      <c r="I9" s="67">
        <v>43494</v>
      </c>
      <c r="J9" s="17">
        <f>D9+E9</f>
        <v>1</v>
      </c>
      <c r="K9" s="94">
        <f t="shared" ref="K9:K10" si="6">IF(OR(F9="FPCO"),((M8+L9)/J9),K8)</f>
        <v>1823.3333333333348</v>
      </c>
      <c r="L9" s="94"/>
      <c r="M9" s="95">
        <f t="shared" si="5"/>
        <v>1823.3333333333348</v>
      </c>
    </row>
    <row r="10" spans="1:13" ht="15.75" thickBot="1" x14ac:dyDescent="0.3">
      <c r="A10" s="69" t="s">
        <v>70</v>
      </c>
      <c r="B10" s="70" t="s">
        <v>71</v>
      </c>
      <c r="C10" s="70" t="s">
        <v>29</v>
      </c>
      <c r="D10" s="20">
        <f>J9</f>
        <v>1</v>
      </c>
      <c r="E10" s="70">
        <v>-1</v>
      </c>
      <c r="F10" s="70" t="s">
        <v>16</v>
      </c>
      <c r="G10" s="70"/>
      <c r="H10" s="70"/>
      <c r="I10" s="71">
        <v>43528</v>
      </c>
      <c r="J10" s="20">
        <f>D10+E10</f>
        <v>0</v>
      </c>
      <c r="K10" s="94">
        <f t="shared" si="6"/>
        <v>1823.3333333333348</v>
      </c>
      <c r="L10" s="94"/>
      <c r="M10" s="95">
        <f t="shared" si="5"/>
        <v>0</v>
      </c>
    </row>
    <row r="11" spans="1:13" x14ac:dyDescent="0.25">
      <c r="A11" s="84" t="s">
        <v>85</v>
      </c>
      <c r="B11" s="85" t="s">
        <v>86</v>
      </c>
      <c r="C11" s="85" t="s">
        <v>29</v>
      </c>
      <c r="D11" s="72"/>
      <c r="E11" s="85">
        <v>5</v>
      </c>
      <c r="F11" s="85" t="s">
        <v>17</v>
      </c>
      <c r="G11" s="85" t="s">
        <v>26</v>
      </c>
      <c r="H11" s="85"/>
      <c r="I11" s="86">
        <v>43523</v>
      </c>
      <c r="J11" s="72">
        <f t="shared" si="0"/>
        <v>5</v>
      </c>
      <c r="K11" s="92">
        <v>19800</v>
      </c>
      <c r="L11" s="92">
        <f>E11*K11</f>
        <v>99000</v>
      </c>
      <c r="M11" s="101">
        <f t="shared" si="5"/>
        <v>99000</v>
      </c>
    </row>
    <row r="12" spans="1:13" x14ac:dyDescent="0.25">
      <c r="A12" s="68" t="s">
        <v>85</v>
      </c>
      <c r="B12" s="66" t="s">
        <v>86</v>
      </c>
      <c r="C12" s="66" t="s">
        <v>29</v>
      </c>
      <c r="D12" s="17">
        <f>J11</f>
        <v>5</v>
      </c>
      <c r="E12" s="66">
        <v>-3</v>
      </c>
      <c r="F12" s="66" t="s">
        <v>16</v>
      </c>
      <c r="G12" s="66"/>
      <c r="H12" s="66"/>
      <c r="I12" s="67">
        <v>43528</v>
      </c>
      <c r="J12" s="17">
        <f t="shared" si="0"/>
        <v>2</v>
      </c>
      <c r="K12" s="94">
        <f t="shared" ref="K12:K13" si="7">IF(OR(F12="FPCO"),((M11+L12)/J12),K11)</f>
        <v>19800</v>
      </c>
      <c r="L12" s="94"/>
      <c r="M12" s="95">
        <f t="shared" si="5"/>
        <v>39600</v>
      </c>
    </row>
    <row r="13" spans="1:13" ht="15.75" thickBot="1" x14ac:dyDescent="0.3">
      <c r="A13" s="73" t="s">
        <v>85</v>
      </c>
      <c r="B13" s="74" t="s">
        <v>86</v>
      </c>
      <c r="C13" s="74" t="s">
        <v>29</v>
      </c>
      <c r="D13" s="41">
        <f>J12</f>
        <v>2</v>
      </c>
      <c r="E13" s="74">
        <v>-2</v>
      </c>
      <c r="F13" s="74" t="s">
        <v>16</v>
      </c>
      <c r="G13" s="74"/>
      <c r="H13" s="74"/>
      <c r="I13" s="75">
        <v>43686</v>
      </c>
      <c r="J13" s="41">
        <f t="shared" si="0"/>
        <v>0</v>
      </c>
      <c r="K13" s="94">
        <f t="shared" si="7"/>
        <v>19800</v>
      </c>
      <c r="L13" s="94"/>
      <c r="M13" s="95">
        <f t="shared" si="5"/>
        <v>0</v>
      </c>
    </row>
    <row r="14" spans="1:13" x14ac:dyDescent="0.25">
      <c r="A14" s="76" t="s">
        <v>135</v>
      </c>
      <c r="B14" s="77" t="s">
        <v>136</v>
      </c>
      <c r="C14" s="77" t="s">
        <v>29</v>
      </c>
      <c r="D14" s="2">
        <f>J13</f>
        <v>0</v>
      </c>
      <c r="E14" s="77">
        <v>150</v>
      </c>
      <c r="F14" s="77" t="s">
        <v>17</v>
      </c>
      <c r="G14" s="77" t="s">
        <v>26</v>
      </c>
      <c r="H14" s="77"/>
      <c r="I14" s="78">
        <v>43517</v>
      </c>
      <c r="J14" s="2">
        <f>D14+E14</f>
        <v>150</v>
      </c>
      <c r="K14" s="92">
        <v>1094.8</v>
      </c>
      <c r="L14" s="92">
        <f>E14*K14</f>
        <v>164220</v>
      </c>
      <c r="M14" s="101">
        <f t="shared" si="5"/>
        <v>164220</v>
      </c>
    </row>
    <row r="15" spans="1:13" ht="15.75" thickBot="1" x14ac:dyDescent="0.3">
      <c r="A15" s="73" t="s">
        <v>135</v>
      </c>
      <c r="B15" s="74" t="s">
        <v>136</v>
      </c>
      <c r="C15" s="74" t="s">
        <v>29</v>
      </c>
      <c r="D15" s="41">
        <f>J14</f>
        <v>150</v>
      </c>
      <c r="E15" s="74">
        <v>-25</v>
      </c>
      <c r="F15" s="74" t="s">
        <v>16</v>
      </c>
      <c r="G15" s="74"/>
      <c r="H15" s="74"/>
      <c r="I15" s="75">
        <v>43528</v>
      </c>
      <c r="J15" s="41">
        <f>D15+E15</f>
        <v>125</v>
      </c>
      <c r="K15" s="94">
        <f t="shared" ref="K15" si="8">IF(OR(F15="FPCO"),((M14+L15)/J15),K14)</f>
        <v>1094.8</v>
      </c>
      <c r="L15" s="94"/>
      <c r="M15" s="95">
        <f t="shared" si="5"/>
        <v>136850</v>
      </c>
    </row>
    <row r="16" spans="1:13" x14ac:dyDescent="0.25">
      <c r="A16" s="76" t="s">
        <v>139</v>
      </c>
      <c r="B16" s="77" t="s">
        <v>140</v>
      </c>
      <c r="C16" s="77" t="s">
        <v>29</v>
      </c>
      <c r="D16" s="2">
        <v>1</v>
      </c>
      <c r="E16" s="77"/>
      <c r="F16" s="77" t="s">
        <v>14</v>
      </c>
      <c r="G16" s="77"/>
      <c r="H16" s="77"/>
      <c r="I16" s="78">
        <v>43100</v>
      </c>
      <c r="J16" s="2">
        <f>D16+E16</f>
        <v>1</v>
      </c>
      <c r="K16" s="92">
        <f>M16/J16</f>
        <v>1825</v>
      </c>
      <c r="L16" s="92"/>
      <c r="M16" s="101">
        <v>1825</v>
      </c>
    </row>
    <row r="17" spans="1:13" x14ac:dyDescent="0.25">
      <c r="A17" s="68" t="s">
        <v>139</v>
      </c>
      <c r="B17" s="66" t="s">
        <v>140</v>
      </c>
      <c r="C17" s="66" t="s">
        <v>29</v>
      </c>
      <c r="D17" s="17">
        <f>J16</f>
        <v>1</v>
      </c>
      <c r="E17" s="66">
        <v>1</v>
      </c>
      <c r="F17" s="66" t="s">
        <v>17</v>
      </c>
      <c r="G17" s="66" t="s">
        <v>18</v>
      </c>
      <c r="H17" s="66"/>
      <c r="I17" s="67">
        <v>43362</v>
      </c>
      <c r="J17" s="17">
        <f>D17+E17</f>
        <v>2</v>
      </c>
      <c r="K17" s="94">
        <f>((M16+L17)/J17)</f>
        <v>1982.3954582101601</v>
      </c>
      <c r="L17" s="94">
        <f>E17*2139.79091642032</f>
        <v>2139.7909164203202</v>
      </c>
      <c r="M17" s="95">
        <f>J17*K17</f>
        <v>3964.7909164203202</v>
      </c>
    </row>
    <row r="18" spans="1:13" ht="15.75" thickBot="1" x14ac:dyDescent="0.3">
      <c r="A18" s="73" t="s">
        <v>139</v>
      </c>
      <c r="B18" s="74" t="s">
        <v>140</v>
      </c>
      <c r="C18" s="74" t="s">
        <v>29</v>
      </c>
      <c r="D18" s="41">
        <f>J17</f>
        <v>2</v>
      </c>
      <c r="E18" s="74">
        <v>-1</v>
      </c>
      <c r="F18" s="74" t="s">
        <v>16</v>
      </c>
      <c r="G18" s="74"/>
      <c r="H18" s="74"/>
      <c r="I18" s="75">
        <v>43528</v>
      </c>
      <c r="J18" s="41">
        <f>D18+E18</f>
        <v>1</v>
      </c>
      <c r="K18" s="94">
        <f t="shared" ref="K18" si="9">IF(OR(F18="FPCO"),((M17+L18)/J18),K17)</f>
        <v>1982.3954582101601</v>
      </c>
      <c r="L18" s="94"/>
      <c r="M18" s="95">
        <f>J18*K18</f>
        <v>1982.3954582101601</v>
      </c>
    </row>
    <row r="19" spans="1:13" x14ac:dyDescent="0.25">
      <c r="A19" s="76" t="s">
        <v>147</v>
      </c>
      <c r="B19" s="77" t="s">
        <v>148</v>
      </c>
      <c r="C19" s="77" t="s">
        <v>29</v>
      </c>
      <c r="D19" s="2"/>
      <c r="E19" s="77">
        <v>100</v>
      </c>
      <c r="F19" s="77" t="s">
        <v>17</v>
      </c>
      <c r="G19" s="77" t="s">
        <v>18</v>
      </c>
      <c r="H19" s="77"/>
      <c r="I19" s="78">
        <v>44036</v>
      </c>
      <c r="J19" s="2">
        <f t="shared" ref="J19:J49" si="10">D19+E19</f>
        <v>100</v>
      </c>
      <c r="K19" s="92">
        <v>655.7</v>
      </c>
      <c r="L19" s="92">
        <f>E19*K19</f>
        <v>65570</v>
      </c>
      <c r="M19" s="101">
        <f>J19*K19</f>
        <v>65570</v>
      </c>
    </row>
    <row r="20" spans="1:13" ht="15.75" thickBot="1" x14ac:dyDescent="0.3">
      <c r="A20" s="73" t="s">
        <v>147</v>
      </c>
      <c r="B20" s="74" t="s">
        <v>148</v>
      </c>
      <c r="C20" s="74" t="s">
        <v>29</v>
      </c>
      <c r="D20" s="41">
        <f t="shared" si="3"/>
        <v>100</v>
      </c>
      <c r="E20" s="74">
        <v>-100</v>
      </c>
      <c r="F20" s="74" t="s">
        <v>16</v>
      </c>
      <c r="G20" s="74"/>
      <c r="H20" s="74"/>
      <c r="I20" s="75">
        <v>44041</v>
      </c>
      <c r="J20" s="41">
        <f t="shared" si="10"/>
        <v>0</v>
      </c>
      <c r="K20" s="94">
        <f t="shared" ref="K20" si="11">IF(OR(F20="FPCO"),((M19+L20)/J20),K19)</f>
        <v>655.7</v>
      </c>
      <c r="L20" s="94"/>
      <c r="M20" s="95">
        <f>J20*K20</f>
        <v>0</v>
      </c>
    </row>
    <row r="21" spans="1:13" x14ac:dyDescent="0.25">
      <c r="A21" s="76" t="s">
        <v>167</v>
      </c>
      <c r="B21" s="77" t="s">
        <v>168</v>
      </c>
      <c r="C21" s="77" t="s">
        <v>29</v>
      </c>
      <c r="D21" s="2">
        <v>24</v>
      </c>
      <c r="E21" s="77"/>
      <c r="F21" s="77" t="s">
        <v>14</v>
      </c>
      <c r="G21" s="77"/>
      <c r="H21" s="77"/>
      <c r="I21" s="78">
        <v>43100</v>
      </c>
      <c r="J21" s="2">
        <f t="shared" ref="J21:J32" si="12">D21+E21</f>
        <v>24</v>
      </c>
      <c r="K21" s="92">
        <f>M21/J21</f>
        <v>41204</v>
      </c>
      <c r="L21" s="92"/>
      <c r="M21" s="101">
        <v>988896</v>
      </c>
    </row>
    <row r="22" spans="1:13" x14ac:dyDescent="0.25">
      <c r="A22" s="68" t="s">
        <v>167</v>
      </c>
      <c r="B22" s="66" t="s">
        <v>168</v>
      </c>
      <c r="C22" s="66" t="s">
        <v>29</v>
      </c>
      <c r="D22" s="17">
        <f t="shared" ref="D22:D27" si="13">J21</f>
        <v>24</v>
      </c>
      <c r="E22" s="66">
        <v>-3</v>
      </c>
      <c r="F22" s="66" t="s">
        <v>16</v>
      </c>
      <c r="G22" s="66"/>
      <c r="H22" s="66"/>
      <c r="I22" s="67">
        <v>43449</v>
      </c>
      <c r="J22" s="17">
        <f t="shared" si="12"/>
        <v>21</v>
      </c>
      <c r="K22" s="94">
        <f t="shared" ref="K22" si="14">IF(OR(F22="FPCO"),((M21+L22)/J22),K21)</f>
        <v>41204</v>
      </c>
      <c r="L22" s="94"/>
      <c r="M22" s="95">
        <f t="shared" ref="M22:M27" si="15">J22*K22</f>
        <v>865284</v>
      </c>
    </row>
    <row r="23" spans="1:13" x14ac:dyDescent="0.25">
      <c r="A23" s="68" t="s">
        <v>167</v>
      </c>
      <c r="B23" s="66" t="s">
        <v>168</v>
      </c>
      <c r="C23" s="66" t="s">
        <v>29</v>
      </c>
      <c r="D23" s="17">
        <f t="shared" si="13"/>
        <v>21</v>
      </c>
      <c r="E23" s="66">
        <v>-6</v>
      </c>
      <c r="F23" s="66" t="s">
        <v>16</v>
      </c>
      <c r="G23" s="66"/>
      <c r="H23" s="66"/>
      <c r="I23" s="67">
        <v>44007</v>
      </c>
      <c r="J23" s="17">
        <f t="shared" si="12"/>
        <v>15</v>
      </c>
      <c r="K23" s="94">
        <f t="shared" ref="K23:K27" si="16">IF(OR(F23="FPCO"),((M22+L23)/J23),K22)</f>
        <v>41204</v>
      </c>
      <c r="L23" s="94"/>
      <c r="M23" s="95">
        <f t="shared" si="15"/>
        <v>618060</v>
      </c>
    </row>
    <row r="24" spans="1:13" x14ac:dyDescent="0.25">
      <c r="A24" s="68" t="s">
        <v>167</v>
      </c>
      <c r="B24" s="66" t="s">
        <v>168</v>
      </c>
      <c r="C24" s="66" t="s">
        <v>29</v>
      </c>
      <c r="D24" s="17">
        <f t="shared" si="13"/>
        <v>15</v>
      </c>
      <c r="E24" s="66">
        <v>-6</v>
      </c>
      <c r="F24" s="66" t="s">
        <v>16</v>
      </c>
      <c r="G24" s="66"/>
      <c r="H24" s="66"/>
      <c r="I24" s="67">
        <v>44007</v>
      </c>
      <c r="J24" s="17">
        <f t="shared" si="12"/>
        <v>9</v>
      </c>
      <c r="K24" s="94">
        <f t="shared" si="16"/>
        <v>41204</v>
      </c>
      <c r="L24" s="94"/>
      <c r="M24" s="95">
        <f t="shared" si="15"/>
        <v>370836</v>
      </c>
    </row>
    <row r="25" spans="1:13" x14ac:dyDescent="0.25">
      <c r="A25" s="68" t="s">
        <v>167</v>
      </c>
      <c r="B25" s="66" t="s">
        <v>168</v>
      </c>
      <c r="C25" s="66" t="s">
        <v>29</v>
      </c>
      <c r="D25" s="17">
        <f t="shared" si="13"/>
        <v>9</v>
      </c>
      <c r="E25" s="66">
        <v>-4</v>
      </c>
      <c r="F25" s="66" t="s">
        <v>16</v>
      </c>
      <c r="G25" s="66"/>
      <c r="H25" s="66"/>
      <c r="I25" s="67">
        <v>44007</v>
      </c>
      <c r="J25" s="17">
        <f t="shared" si="12"/>
        <v>5</v>
      </c>
      <c r="K25" s="94">
        <f t="shared" si="16"/>
        <v>41204</v>
      </c>
      <c r="L25" s="94"/>
      <c r="M25" s="95">
        <f t="shared" si="15"/>
        <v>206020</v>
      </c>
    </row>
    <row r="26" spans="1:13" x14ac:dyDescent="0.25">
      <c r="A26" s="68" t="s">
        <v>167</v>
      </c>
      <c r="B26" s="66" t="s">
        <v>168</v>
      </c>
      <c r="C26" s="66" t="s">
        <v>29</v>
      </c>
      <c r="D26" s="17">
        <f t="shared" si="13"/>
        <v>5</v>
      </c>
      <c r="E26" s="66">
        <v>-3</v>
      </c>
      <c r="F26" s="66" t="s">
        <v>16</v>
      </c>
      <c r="G26" s="66"/>
      <c r="H26" s="66"/>
      <c r="I26" s="67">
        <v>44069</v>
      </c>
      <c r="J26" s="17">
        <f t="shared" si="12"/>
        <v>2</v>
      </c>
      <c r="K26" s="94">
        <f t="shared" si="16"/>
        <v>41204</v>
      </c>
      <c r="L26" s="94"/>
      <c r="M26" s="95">
        <f t="shared" si="15"/>
        <v>82408</v>
      </c>
    </row>
    <row r="27" spans="1:13" ht="15.75" thickBot="1" x14ac:dyDescent="0.3">
      <c r="A27" s="73" t="s">
        <v>167</v>
      </c>
      <c r="B27" s="74" t="s">
        <v>168</v>
      </c>
      <c r="C27" s="74" t="s">
        <v>29</v>
      </c>
      <c r="D27" s="41">
        <f t="shared" si="13"/>
        <v>2</v>
      </c>
      <c r="E27" s="74">
        <v>-2</v>
      </c>
      <c r="F27" s="74" t="s">
        <v>16</v>
      </c>
      <c r="G27" s="74"/>
      <c r="H27" s="74"/>
      <c r="I27" s="75">
        <v>44069</v>
      </c>
      <c r="J27" s="41">
        <f t="shared" si="12"/>
        <v>0</v>
      </c>
      <c r="K27" s="94">
        <f t="shared" si="16"/>
        <v>41204</v>
      </c>
      <c r="L27" s="94"/>
      <c r="M27" s="95">
        <f t="shared" si="15"/>
        <v>0</v>
      </c>
    </row>
    <row r="28" spans="1:13" x14ac:dyDescent="0.25">
      <c r="A28" s="76" t="s">
        <v>177</v>
      </c>
      <c r="B28" s="77" t="s">
        <v>178</v>
      </c>
      <c r="C28" s="77" t="s">
        <v>29</v>
      </c>
      <c r="D28" s="2">
        <v>1</v>
      </c>
      <c r="E28" s="77"/>
      <c r="F28" s="77" t="s">
        <v>14</v>
      </c>
      <c r="G28" s="77"/>
      <c r="H28" s="77"/>
      <c r="I28" s="78">
        <v>43100</v>
      </c>
      <c r="J28" s="2">
        <f t="shared" si="12"/>
        <v>1</v>
      </c>
      <c r="K28" s="92">
        <f>M28/J28</f>
        <v>10472</v>
      </c>
      <c r="L28" s="92"/>
      <c r="M28" s="101">
        <v>10472</v>
      </c>
    </row>
    <row r="29" spans="1:13" x14ac:dyDescent="0.25">
      <c r="A29" s="68" t="s">
        <v>177</v>
      </c>
      <c r="B29" s="66" t="s">
        <v>178</v>
      </c>
      <c r="C29" s="66" t="s">
        <v>29</v>
      </c>
      <c r="D29" s="17">
        <f>J28</f>
        <v>1</v>
      </c>
      <c r="E29" s="66">
        <v>6</v>
      </c>
      <c r="F29" s="66" t="s">
        <v>17</v>
      </c>
      <c r="G29" s="66" t="s">
        <v>18</v>
      </c>
      <c r="H29" s="66"/>
      <c r="I29" s="67">
        <v>43374</v>
      </c>
      <c r="J29" s="17">
        <f t="shared" si="12"/>
        <v>7</v>
      </c>
      <c r="K29" s="94">
        <f>((M28+L29)/J29)</f>
        <v>6450.2323642266801</v>
      </c>
      <c r="L29" s="94">
        <f>E29*5779.93775826446</f>
        <v>34679.626549586763</v>
      </c>
      <c r="M29" s="95">
        <f>J29*K29</f>
        <v>45151.626549586763</v>
      </c>
    </row>
    <row r="30" spans="1:13" x14ac:dyDescent="0.25">
      <c r="A30" s="68" t="s">
        <v>177</v>
      </c>
      <c r="B30" s="66" t="s">
        <v>178</v>
      </c>
      <c r="C30" s="66" t="s">
        <v>29</v>
      </c>
      <c r="D30" s="17">
        <f>J29</f>
        <v>7</v>
      </c>
      <c r="E30" s="66">
        <v>-5</v>
      </c>
      <c r="F30" s="66" t="s">
        <v>16</v>
      </c>
      <c r="G30" s="66"/>
      <c r="H30" s="66"/>
      <c r="I30" s="67">
        <v>43449</v>
      </c>
      <c r="J30" s="17">
        <f t="shared" si="12"/>
        <v>2</v>
      </c>
      <c r="K30" s="94">
        <f t="shared" ref="K30:K32" si="17">IF(OR(F30="FPCO"),((M29+L30)/J30),K29)</f>
        <v>6450.2323642266801</v>
      </c>
      <c r="L30" s="94"/>
      <c r="M30" s="95">
        <f>J30*K30</f>
        <v>12900.46472845336</v>
      </c>
    </row>
    <row r="31" spans="1:13" x14ac:dyDescent="0.25">
      <c r="A31" s="68" t="s">
        <v>177</v>
      </c>
      <c r="B31" s="66" t="s">
        <v>178</v>
      </c>
      <c r="C31" s="66" t="s">
        <v>29</v>
      </c>
      <c r="D31" s="17">
        <f>J30</f>
        <v>2</v>
      </c>
      <c r="E31" s="66">
        <v>-1</v>
      </c>
      <c r="F31" s="66" t="s">
        <v>16</v>
      </c>
      <c r="G31" s="66"/>
      <c r="H31" s="66"/>
      <c r="I31" s="67">
        <v>43528</v>
      </c>
      <c r="J31" s="17">
        <f t="shared" si="12"/>
        <v>1</v>
      </c>
      <c r="K31" s="94">
        <f t="shared" si="17"/>
        <v>6450.2323642266801</v>
      </c>
      <c r="L31" s="94"/>
      <c r="M31" s="95">
        <f>J31*K31</f>
        <v>6450.2323642266801</v>
      </c>
    </row>
    <row r="32" spans="1:13" ht="15.75" thickBot="1" x14ac:dyDescent="0.3">
      <c r="A32" s="69" t="s">
        <v>177</v>
      </c>
      <c r="B32" s="70" t="s">
        <v>178</v>
      </c>
      <c r="C32" s="70" t="s">
        <v>29</v>
      </c>
      <c r="D32" s="20">
        <f>J31</f>
        <v>1</v>
      </c>
      <c r="E32" s="70">
        <v>-1</v>
      </c>
      <c r="F32" s="70" t="s">
        <v>16</v>
      </c>
      <c r="G32" s="70"/>
      <c r="H32" s="70"/>
      <c r="I32" s="71">
        <v>44069</v>
      </c>
      <c r="J32" s="20">
        <f t="shared" si="12"/>
        <v>0</v>
      </c>
      <c r="K32" s="104">
        <f t="shared" si="17"/>
        <v>6450.2323642266801</v>
      </c>
      <c r="L32" s="104"/>
      <c r="M32" s="105">
        <f>J32*K32</f>
        <v>0</v>
      </c>
    </row>
    <row r="33" spans="4:10" x14ac:dyDescent="0.25">
      <c r="D33" s="72">
        <f t="shared" si="3"/>
        <v>0</v>
      </c>
      <c r="J33" s="65">
        <f t="shared" si="10"/>
        <v>0</v>
      </c>
    </row>
    <row r="34" spans="4:10" x14ac:dyDescent="0.25">
      <c r="D34" s="17">
        <f t="shared" si="3"/>
        <v>0</v>
      </c>
      <c r="J34" s="41">
        <f t="shared" si="10"/>
        <v>0</v>
      </c>
    </row>
    <row r="35" spans="4:10" x14ac:dyDescent="0.25">
      <c r="D35" s="17">
        <f t="shared" si="3"/>
        <v>0</v>
      </c>
      <c r="J35" s="41">
        <f t="shared" si="10"/>
        <v>0</v>
      </c>
    </row>
    <row r="36" spans="4:10" x14ac:dyDescent="0.25">
      <c r="D36" s="17">
        <f t="shared" si="3"/>
        <v>0</v>
      </c>
      <c r="J36" s="41">
        <f t="shared" si="10"/>
        <v>0</v>
      </c>
    </row>
    <row r="37" spans="4:10" x14ac:dyDescent="0.25">
      <c r="D37" s="17">
        <f t="shared" si="3"/>
        <v>0</v>
      </c>
      <c r="J37" s="41">
        <f t="shared" si="10"/>
        <v>0</v>
      </c>
    </row>
    <row r="38" spans="4:10" x14ac:dyDescent="0.25">
      <c r="D38" s="17">
        <f t="shared" si="3"/>
        <v>0</v>
      </c>
      <c r="J38" s="41">
        <f t="shared" si="10"/>
        <v>0</v>
      </c>
    </row>
    <row r="39" spans="4:10" x14ac:dyDescent="0.25">
      <c r="D39" s="17">
        <f t="shared" si="3"/>
        <v>0</v>
      </c>
      <c r="J39" s="41">
        <f t="shared" si="10"/>
        <v>0</v>
      </c>
    </row>
    <row r="40" spans="4:10" x14ac:dyDescent="0.25">
      <c r="D40" s="17">
        <f t="shared" si="3"/>
        <v>0</v>
      </c>
      <c r="J40" s="41">
        <f t="shared" si="10"/>
        <v>0</v>
      </c>
    </row>
    <row r="41" spans="4:10" x14ac:dyDescent="0.25">
      <c r="D41" s="17">
        <f t="shared" si="3"/>
        <v>0</v>
      </c>
      <c r="J41" s="41">
        <f t="shared" si="10"/>
        <v>0</v>
      </c>
    </row>
    <row r="42" spans="4:10" x14ac:dyDescent="0.25">
      <c r="D42" s="17">
        <f t="shared" si="3"/>
        <v>0</v>
      </c>
      <c r="J42" s="41">
        <f t="shared" si="10"/>
        <v>0</v>
      </c>
    </row>
    <row r="43" spans="4:10" x14ac:dyDescent="0.25">
      <c r="D43" s="17">
        <f t="shared" si="3"/>
        <v>0</v>
      </c>
      <c r="J43" s="41">
        <f t="shared" si="10"/>
        <v>0</v>
      </c>
    </row>
    <row r="44" spans="4:10" x14ac:dyDescent="0.25">
      <c r="D44" s="17">
        <f t="shared" si="3"/>
        <v>0</v>
      </c>
      <c r="J44" s="41">
        <f t="shared" si="10"/>
        <v>0</v>
      </c>
    </row>
    <row r="45" spans="4:10" x14ac:dyDescent="0.25">
      <c r="D45" s="17">
        <f t="shared" si="3"/>
        <v>0</v>
      </c>
      <c r="J45" s="41">
        <f t="shared" si="10"/>
        <v>0</v>
      </c>
    </row>
    <row r="46" spans="4:10" x14ac:dyDescent="0.25">
      <c r="D46" s="17">
        <f t="shared" si="3"/>
        <v>0</v>
      </c>
      <c r="J46" s="41">
        <f t="shared" si="10"/>
        <v>0</v>
      </c>
    </row>
    <row r="47" spans="4:10" x14ac:dyDescent="0.25">
      <c r="D47" s="17">
        <f t="shared" si="3"/>
        <v>0</v>
      </c>
      <c r="J47" s="41">
        <f t="shared" si="10"/>
        <v>0</v>
      </c>
    </row>
    <row r="48" spans="4:10" x14ac:dyDescent="0.25">
      <c r="D48" s="17">
        <f t="shared" si="3"/>
        <v>0</v>
      </c>
      <c r="J48" s="41">
        <f t="shared" si="10"/>
        <v>0</v>
      </c>
    </row>
    <row r="49" spans="4:10" x14ac:dyDescent="0.25">
      <c r="D49" s="17">
        <f t="shared" si="3"/>
        <v>0</v>
      </c>
      <c r="J49" s="41">
        <f t="shared" si="10"/>
        <v>0</v>
      </c>
    </row>
    <row r="50" spans="4:10" x14ac:dyDescent="0.25">
      <c r="D50" s="17">
        <f t="shared" si="3"/>
        <v>0</v>
      </c>
      <c r="J50" s="41">
        <f t="shared" ref="J50:J113" si="18">D50+E50</f>
        <v>0</v>
      </c>
    </row>
    <row r="51" spans="4:10" x14ac:dyDescent="0.25">
      <c r="D51" s="17">
        <f t="shared" si="3"/>
        <v>0</v>
      </c>
      <c r="J51" s="41">
        <f t="shared" si="18"/>
        <v>0</v>
      </c>
    </row>
    <row r="52" spans="4:10" x14ac:dyDescent="0.25">
      <c r="D52" s="17">
        <f t="shared" si="3"/>
        <v>0</v>
      </c>
      <c r="J52" s="41">
        <f t="shared" si="18"/>
        <v>0</v>
      </c>
    </row>
    <row r="53" spans="4:10" x14ac:dyDescent="0.25">
      <c r="D53" s="17">
        <f t="shared" si="3"/>
        <v>0</v>
      </c>
      <c r="J53" s="41">
        <f t="shared" si="18"/>
        <v>0</v>
      </c>
    </row>
    <row r="54" spans="4:10" x14ac:dyDescent="0.25">
      <c r="D54" s="17">
        <f t="shared" si="3"/>
        <v>0</v>
      </c>
      <c r="J54" s="41">
        <f t="shared" si="18"/>
        <v>0</v>
      </c>
    </row>
    <row r="55" spans="4:10" x14ac:dyDescent="0.25">
      <c r="D55" s="17">
        <f t="shared" ref="D55:D118" si="19">J54</f>
        <v>0</v>
      </c>
      <c r="J55" s="41">
        <f t="shared" si="18"/>
        <v>0</v>
      </c>
    </row>
    <row r="56" spans="4:10" x14ac:dyDescent="0.25">
      <c r="D56" s="17">
        <f t="shared" si="19"/>
        <v>0</v>
      </c>
      <c r="J56" s="41">
        <f t="shared" si="18"/>
        <v>0</v>
      </c>
    </row>
    <row r="57" spans="4:10" x14ac:dyDescent="0.25">
      <c r="D57" s="17">
        <f t="shared" si="19"/>
        <v>0</v>
      </c>
      <c r="J57" s="41">
        <f t="shared" si="18"/>
        <v>0</v>
      </c>
    </row>
    <row r="58" spans="4:10" x14ac:dyDescent="0.25">
      <c r="D58" s="17">
        <f t="shared" si="19"/>
        <v>0</v>
      </c>
      <c r="J58" s="41">
        <f t="shared" si="18"/>
        <v>0</v>
      </c>
    </row>
    <row r="59" spans="4:10" x14ac:dyDescent="0.25">
      <c r="D59" s="17">
        <f t="shared" si="19"/>
        <v>0</v>
      </c>
      <c r="J59" s="41">
        <f t="shared" si="18"/>
        <v>0</v>
      </c>
    </row>
    <row r="60" spans="4:10" x14ac:dyDescent="0.25">
      <c r="D60" s="17">
        <f t="shared" si="19"/>
        <v>0</v>
      </c>
      <c r="J60" s="41">
        <f t="shared" si="18"/>
        <v>0</v>
      </c>
    </row>
    <row r="61" spans="4:10" x14ac:dyDescent="0.25">
      <c r="D61" s="17">
        <f t="shared" si="19"/>
        <v>0</v>
      </c>
      <c r="J61" s="41">
        <f t="shared" si="18"/>
        <v>0</v>
      </c>
    </row>
    <row r="62" spans="4:10" x14ac:dyDescent="0.25">
      <c r="D62" s="17">
        <f t="shared" si="19"/>
        <v>0</v>
      </c>
      <c r="J62" s="41">
        <f t="shared" si="18"/>
        <v>0</v>
      </c>
    </row>
    <row r="63" spans="4:10" x14ac:dyDescent="0.25">
      <c r="D63" s="17">
        <f t="shared" si="19"/>
        <v>0</v>
      </c>
      <c r="J63" s="41">
        <f t="shared" si="18"/>
        <v>0</v>
      </c>
    </row>
    <row r="64" spans="4:10" x14ac:dyDescent="0.25">
      <c r="D64" s="17">
        <f t="shared" si="19"/>
        <v>0</v>
      </c>
      <c r="J64" s="41">
        <f t="shared" si="18"/>
        <v>0</v>
      </c>
    </row>
    <row r="65" spans="4:10" x14ac:dyDescent="0.25">
      <c r="D65" s="17">
        <f t="shared" si="19"/>
        <v>0</v>
      </c>
      <c r="J65" s="41">
        <f t="shared" si="18"/>
        <v>0</v>
      </c>
    </row>
    <row r="66" spans="4:10" x14ac:dyDescent="0.25">
      <c r="D66" s="17">
        <f t="shared" si="19"/>
        <v>0</v>
      </c>
      <c r="J66" s="41">
        <f t="shared" si="18"/>
        <v>0</v>
      </c>
    </row>
    <row r="67" spans="4:10" x14ac:dyDescent="0.25">
      <c r="D67" s="17">
        <f t="shared" si="19"/>
        <v>0</v>
      </c>
      <c r="J67" s="41">
        <f t="shared" si="18"/>
        <v>0</v>
      </c>
    </row>
    <row r="68" spans="4:10" x14ac:dyDescent="0.25">
      <c r="D68" s="17">
        <f t="shared" si="19"/>
        <v>0</v>
      </c>
      <c r="J68" s="41">
        <f t="shared" si="18"/>
        <v>0</v>
      </c>
    </row>
    <row r="69" spans="4:10" x14ac:dyDescent="0.25">
      <c r="D69" s="17">
        <f t="shared" si="19"/>
        <v>0</v>
      </c>
      <c r="J69" s="41">
        <f t="shared" si="18"/>
        <v>0</v>
      </c>
    </row>
    <row r="70" spans="4:10" x14ac:dyDescent="0.25">
      <c r="D70" s="17">
        <f t="shared" si="19"/>
        <v>0</v>
      </c>
      <c r="J70" s="41">
        <f t="shared" si="18"/>
        <v>0</v>
      </c>
    </row>
    <row r="71" spans="4:10" x14ac:dyDescent="0.25">
      <c r="D71" s="17">
        <f t="shared" si="19"/>
        <v>0</v>
      </c>
      <c r="J71" s="41">
        <f t="shared" si="18"/>
        <v>0</v>
      </c>
    </row>
    <row r="72" spans="4:10" x14ac:dyDescent="0.25">
      <c r="D72" s="17">
        <f t="shared" si="19"/>
        <v>0</v>
      </c>
      <c r="J72" s="41">
        <f t="shared" si="18"/>
        <v>0</v>
      </c>
    </row>
    <row r="73" spans="4:10" x14ac:dyDescent="0.25">
      <c r="D73" s="17">
        <f t="shared" si="19"/>
        <v>0</v>
      </c>
      <c r="J73" s="41">
        <f t="shared" si="18"/>
        <v>0</v>
      </c>
    </row>
    <row r="74" spans="4:10" x14ac:dyDescent="0.25">
      <c r="D74" s="17">
        <f t="shared" si="19"/>
        <v>0</v>
      </c>
      <c r="J74" s="41">
        <f t="shared" si="18"/>
        <v>0</v>
      </c>
    </row>
    <row r="75" spans="4:10" x14ac:dyDescent="0.25">
      <c r="D75" s="17">
        <f t="shared" si="19"/>
        <v>0</v>
      </c>
      <c r="J75" s="41">
        <f t="shared" si="18"/>
        <v>0</v>
      </c>
    </row>
    <row r="76" spans="4:10" x14ac:dyDescent="0.25">
      <c r="D76" s="17">
        <f t="shared" si="19"/>
        <v>0</v>
      </c>
      <c r="J76" s="41">
        <f t="shared" si="18"/>
        <v>0</v>
      </c>
    </row>
    <row r="77" spans="4:10" x14ac:dyDescent="0.25">
      <c r="D77" s="17">
        <f t="shared" si="19"/>
        <v>0</v>
      </c>
      <c r="J77" s="41">
        <f t="shared" si="18"/>
        <v>0</v>
      </c>
    </row>
    <row r="78" spans="4:10" x14ac:dyDescent="0.25">
      <c r="D78" s="17">
        <f t="shared" si="19"/>
        <v>0</v>
      </c>
      <c r="J78" s="41">
        <f t="shared" si="18"/>
        <v>0</v>
      </c>
    </row>
    <row r="79" spans="4:10" x14ac:dyDescent="0.25">
      <c r="D79" s="17">
        <f t="shared" si="19"/>
        <v>0</v>
      </c>
      <c r="J79" s="41">
        <f t="shared" si="18"/>
        <v>0</v>
      </c>
    </row>
    <row r="80" spans="4:10" x14ac:dyDescent="0.25">
      <c r="D80" s="17">
        <f t="shared" si="19"/>
        <v>0</v>
      </c>
      <c r="J80" s="41">
        <f t="shared" si="18"/>
        <v>0</v>
      </c>
    </row>
    <row r="81" spans="4:10" x14ac:dyDescent="0.25">
      <c r="D81" s="17">
        <f t="shared" si="19"/>
        <v>0</v>
      </c>
      <c r="J81" s="41">
        <f t="shared" si="18"/>
        <v>0</v>
      </c>
    </row>
    <row r="82" spans="4:10" x14ac:dyDescent="0.25">
      <c r="D82" s="17">
        <f t="shared" si="19"/>
        <v>0</v>
      </c>
      <c r="J82" s="41">
        <f t="shared" si="18"/>
        <v>0</v>
      </c>
    </row>
    <row r="83" spans="4:10" x14ac:dyDescent="0.25">
      <c r="D83" s="17">
        <f t="shared" si="19"/>
        <v>0</v>
      </c>
      <c r="J83" s="41">
        <f t="shared" si="18"/>
        <v>0</v>
      </c>
    </row>
    <row r="84" spans="4:10" x14ac:dyDescent="0.25">
      <c r="D84" s="17">
        <f t="shared" si="19"/>
        <v>0</v>
      </c>
      <c r="J84" s="41">
        <f t="shared" si="18"/>
        <v>0</v>
      </c>
    </row>
    <row r="85" spans="4:10" x14ac:dyDescent="0.25">
      <c r="D85" s="17">
        <f t="shared" si="19"/>
        <v>0</v>
      </c>
      <c r="J85" s="41">
        <f t="shared" si="18"/>
        <v>0</v>
      </c>
    </row>
    <row r="86" spans="4:10" x14ac:dyDescent="0.25">
      <c r="D86" s="17">
        <f t="shared" si="19"/>
        <v>0</v>
      </c>
      <c r="J86" s="41">
        <f t="shared" si="18"/>
        <v>0</v>
      </c>
    </row>
    <row r="87" spans="4:10" x14ac:dyDescent="0.25">
      <c r="D87" s="17">
        <f t="shared" si="19"/>
        <v>0</v>
      </c>
      <c r="J87" s="41">
        <f t="shared" si="18"/>
        <v>0</v>
      </c>
    </row>
    <row r="88" spans="4:10" x14ac:dyDescent="0.25">
      <c r="D88" s="17">
        <f t="shared" si="19"/>
        <v>0</v>
      </c>
      <c r="J88" s="41">
        <f t="shared" si="18"/>
        <v>0</v>
      </c>
    </row>
    <row r="89" spans="4:10" x14ac:dyDescent="0.25">
      <c r="D89" s="17">
        <f t="shared" si="19"/>
        <v>0</v>
      </c>
      <c r="J89" s="41">
        <f t="shared" si="18"/>
        <v>0</v>
      </c>
    </row>
    <row r="90" spans="4:10" x14ac:dyDescent="0.25">
      <c r="D90" s="17">
        <f t="shared" si="19"/>
        <v>0</v>
      </c>
      <c r="J90" s="41">
        <f t="shared" si="18"/>
        <v>0</v>
      </c>
    </row>
    <row r="91" spans="4:10" x14ac:dyDescent="0.25">
      <c r="D91" s="17">
        <f t="shared" si="19"/>
        <v>0</v>
      </c>
      <c r="J91" s="41">
        <f t="shared" si="18"/>
        <v>0</v>
      </c>
    </row>
    <row r="92" spans="4:10" x14ac:dyDescent="0.25">
      <c r="D92" s="17">
        <f t="shared" si="19"/>
        <v>0</v>
      </c>
      <c r="J92" s="41">
        <f t="shared" si="18"/>
        <v>0</v>
      </c>
    </row>
    <row r="93" spans="4:10" x14ac:dyDescent="0.25">
      <c r="D93" s="17">
        <f t="shared" si="19"/>
        <v>0</v>
      </c>
      <c r="J93" s="41">
        <f t="shared" si="18"/>
        <v>0</v>
      </c>
    </row>
    <row r="94" spans="4:10" x14ac:dyDescent="0.25">
      <c r="D94" s="17">
        <f t="shared" si="19"/>
        <v>0</v>
      </c>
      <c r="J94" s="41">
        <f t="shared" si="18"/>
        <v>0</v>
      </c>
    </row>
    <row r="95" spans="4:10" x14ac:dyDescent="0.25">
      <c r="D95" s="17">
        <f t="shared" si="19"/>
        <v>0</v>
      </c>
      <c r="J95" s="41">
        <f t="shared" si="18"/>
        <v>0</v>
      </c>
    </row>
    <row r="96" spans="4:10" x14ac:dyDescent="0.25">
      <c r="D96" s="17">
        <f t="shared" si="19"/>
        <v>0</v>
      </c>
      <c r="J96" s="41">
        <f t="shared" si="18"/>
        <v>0</v>
      </c>
    </row>
    <row r="97" spans="4:10" x14ac:dyDescent="0.25">
      <c r="D97" s="17">
        <f t="shared" si="19"/>
        <v>0</v>
      </c>
      <c r="J97" s="41">
        <f t="shared" si="18"/>
        <v>0</v>
      </c>
    </row>
    <row r="98" spans="4:10" x14ac:dyDescent="0.25">
      <c r="D98" s="17">
        <f t="shared" si="19"/>
        <v>0</v>
      </c>
      <c r="J98" s="41">
        <f t="shared" si="18"/>
        <v>0</v>
      </c>
    </row>
    <row r="99" spans="4:10" x14ac:dyDescent="0.25">
      <c r="D99" s="17">
        <f t="shared" si="19"/>
        <v>0</v>
      </c>
      <c r="J99" s="41">
        <f t="shared" si="18"/>
        <v>0</v>
      </c>
    </row>
    <row r="100" spans="4:10" x14ac:dyDescent="0.25">
      <c r="D100" s="17">
        <f t="shared" si="19"/>
        <v>0</v>
      </c>
      <c r="J100" s="41">
        <f t="shared" si="18"/>
        <v>0</v>
      </c>
    </row>
    <row r="101" spans="4:10" x14ac:dyDescent="0.25">
      <c r="D101" s="17">
        <f t="shared" si="19"/>
        <v>0</v>
      </c>
      <c r="J101" s="41">
        <f t="shared" si="18"/>
        <v>0</v>
      </c>
    </row>
    <row r="102" spans="4:10" x14ac:dyDescent="0.25">
      <c r="D102" s="17">
        <f t="shared" si="19"/>
        <v>0</v>
      </c>
      <c r="J102" s="41">
        <f t="shared" si="18"/>
        <v>0</v>
      </c>
    </row>
    <row r="103" spans="4:10" x14ac:dyDescent="0.25">
      <c r="D103" s="17">
        <f t="shared" si="19"/>
        <v>0</v>
      </c>
      <c r="J103" s="41">
        <f t="shared" si="18"/>
        <v>0</v>
      </c>
    </row>
    <row r="104" spans="4:10" x14ac:dyDescent="0.25">
      <c r="D104" s="17">
        <f t="shared" si="19"/>
        <v>0</v>
      </c>
      <c r="J104" s="41">
        <f t="shared" si="18"/>
        <v>0</v>
      </c>
    </row>
    <row r="105" spans="4:10" x14ac:dyDescent="0.25">
      <c r="D105" s="17">
        <f t="shared" si="19"/>
        <v>0</v>
      </c>
      <c r="J105" s="41">
        <f t="shared" si="18"/>
        <v>0</v>
      </c>
    </row>
    <row r="106" spans="4:10" x14ac:dyDescent="0.25">
      <c r="D106" s="17">
        <f t="shared" si="19"/>
        <v>0</v>
      </c>
      <c r="J106" s="41">
        <f t="shared" si="18"/>
        <v>0</v>
      </c>
    </row>
    <row r="107" spans="4:10" x14ac:dyDescent="0.25">
      <c r="D107" s="17">
        <f t="shared" si="19"/>
        <v>0</v>
      </c>
      <c r="J107" s="41">
        <f t="shared" si="18"/>
        <v>0</v>
      </c>
    </row>
    <row r="108" spans="4:10" x14ac:dyDescent="0.25">
      <c r="D108" s="17">
        <f t="shared" si="19"/>
        <v>0</v>
      </c>
      <c r="J108" s="41">
        <f t="shared" si="18"/>
        <v>0</v>
      </c>
    </row>
    <row r="109" spans="4:10" x14ac:dyDescent="0.25">
      <c r="D109" s="17">
        <f t="shared" si="19"/>
        <v>0</v>
      </c>
      <c r="J109" s="41">
        <f t="shared" si="18"/>
        <v>0</v>
      </c>
    </row>
    <row r="110" spans="4:10" x14ac:dyDescent="0.25">
      <c r="D110" s="17">
        <f t="shared" si="19"/>
        <v>0</v>
      </c>
      <c r="J110" s="41">
        <f t="shared" si="18"/>
        <v>0</v>
      </c>
    </row>
    <row r="111" spans="4:10" x14ac:dyDescent="0.25">
      <c r="D111" s="17">
        <f t="shared" si="19"/>
        <v>0</v>
      </c>
      <c r="J111" s="41">
        <f t="shared" si="18"/>
        <v>0</v>
      </c>
    </row>
    <row r="112" spans="4:10" x14ac:dyDescent="0.25">
      <c r="D112" s="17">
        <f t="shared" si="19"/>
        <v>0</v>
      </c>
      <c r="J112" s="41">
        <f t="shared" si="18"/>
        <v>0</v>
      </c>
    </row>
    <row r="113" spans="4:10" x14ac:dyDescent="0.25">
      <c r="D113" s="17">
        <f t="shared" si="19"/>
        <v>0</v>
      </c>
      <c r="J113" s="41">
        <f t="shared" si="18"/>
        <v>0</v>
      </c>
    </row>
    <row r="114" spans="4:10" x14ac:dyDescent="0.25">
      <c r="D114" s="17">
        <f t="shared" si="19"/>
        <v>0</v>
      </c>
      <c r="J114" s="41">
        <f t="shared" ref="J114:J177" si="20">D114+E114</f>
        <v>0</v>
      </c>
    </row>
    <row r="115" spans="4:10" x14ac:dyDescent="0.25">
      <c r="D115" s="17">
        <f t="shared" si="19"/>
        <v>0</v>
      </c>
      <c r="J115" s="41">
        <f t="shared" si="20"/>
        <v>0</v>
      </c>
    </row>
    <row r="116" spans="4:10" x14ac:dyDescent="0.25">
      <c r="D116" s="17">
        <f t="shared" si="19"/>
        <v>0</v>
      </c>
      <c r="J116" s="41">
        <f t="shared" si="20"/>
        <v>0</v>
      </c>
    </row>
    <row r="117" spans="4:10" x14ac:dyDescent="0.25">
      <c r="D117" s="17">
        <f t="shared" si="19"/>
        <v>0</v>
      </c>
      <c r="J117" s="41">
        <f t="shared" si="20"/>
        <v>0</v>
      </c>
    </row>
    <row r="118" spans="4:10" x14ac:dyDescent="0.25">
      <c r="D118" s="17">
        <f t="shared" si="19"/>
        <v>0</v>
      </c>
      <c r="J118" s="41">
        <f t="shared" si="20"/>
        <v>0</v>
      </c>
    </row>
    <row r="119" spans="4:10" x14ac:dyDescent="0.25">
      <c r="D119" s="17">
        <f t="shared" ref="D119:D182" si="21">J118</f>
        <v>0</v>
      </c>
      <c r="J119" s="41">
        <f t="shared" si="20"/>
        <v>0</v>
      </c>
    </row>
    <row r="120" spans="4:10" x14ac:dyDescent="0.25">
      <c r="D120" s="17">
        <f t="shared" si="21"/>
        <v>0</v>
      </c>
      <c r="J120" s="41">
        <f t="shared" si="20"/>
        <v>0</v>
      </c>
    </row>
    <row r="121" spans="4:10" x14ac:dyDescent="0.25">
      <c r="D121" s="17">
        <f t="shared" si="21"/>
        <v>0</v>
      </c>
      <c r="J121" s="41">
        <f t="shared" si="20"/>
        <v>0</v>
      </c>
    </row>
    <row r="122" spans="4:10" x14ac:dyDescent="0.25">
      <c r="D122" s="17">
        <f t="shared" si="21"/>
        <v>0</v>
      </c>
      <c r="J122" s="41">
        <f t="shared" si="20"/>
        <v>0</v>
      </c>
    </row>
    <row r="123" spans="4:10" x14ac:dyDescent="0.25">
      <c r="D123" s="17">
        <f t="shared" si="21"/>
        <v>0</v>
      </c>
      <c r="J123" s="41">
        <f t="shared" si="20"/>
        <v>0</v>
      </c>
    </row>
    <row r="124" spans="4:10" x14ac:dyDescent="0.25">
      <c r="D124" s="17">
        <f t="shared" si="21"/>
        <v>0</v>
      </c>
      <c r="J124" s="41">
        <f t="shared" si="20"/>
        <v>0</v>
      </c>
    </row>
    <row r="125" spans="4:10" x14ac:dyDescent="0.25">
      <c r="D125" s="17">
        <f t="shared" si="21"/>
        <v>0</v>
      </c>
      <c r="J125" s="41">
        <f t="shared" si="20"/>
        <v>0</v>
      </c>
    </row>
    <row r="126" spans="4:10" x14ac:dyDescent="0.25">
      <c r="D126" s="17">
        <f t="shared" si="21"/>
        <v>0</v>
      </c>
      <c r="J126" s="41">
        <f t="shared" si="20"/>
        <v>0</v>
      </c>
    </row>
    <row r="127" spans="4:10" x14ac:dyDescent="0.25">
      <c r="D127" s="17">
        <f t="shared" si="21"/>
        <v>0</v>
      </c>
      <c r="J127" s="41">
        <f t="shared" si="20"/>
        <v>0</v>
      </c>
    </row>
    <row r="128" spans="4:10" x14ac:dyDescent="0.25">
      <c r="D128" s="17">
        <f t="shared" si="21"/>
        <v>0</v>
      </c>
      <c r="J128" s="41">
        <f t="shared" si="20"/>
        <v>0</v>
      </c>
    </row>
    <row r="129" spans="4:10" x14ac:dyDescent="0.25">
      <c r="D129" s="17">
        <f t="shared" si="21"/>
        <v>0</v>
      </c>
      <c r="J129" s="41">
        <f t="shared" si="20"/>
        <v>0</v>
      </c>
    </row>
    <row r="130" spans="4:10" x14ac:dyDescent="0.25">
      <c r="D130" s="17">
        <f t="shared" si="21"/>
        <v>0</v>
      </c>
      <c r="J130" s="41">
        <f t="shared" si="20"/>
        <v>0</v>
      </c>
    </row>
    <row r="131" spans="4:10" x14ac:dyDescent="0.25">
      <c r="D131" s="17">
        <f t="shared" si="21"/>
        <v>0</v>
      </c>
      <c r="J131" s="41">
        <f t="shared" si="20"/>
        <v>0</v>
      </c>
    </row>
    <row r="132" spans="4:10" x14ac:dyDescent="0.25">
      <c r="D132" s="17">
        <f t="shared" si="21"/>
        <v>0</v>
      </c>
      <c r="J132" s="41">
        <f t="shared" si="20"/>
        <v>0</v>
      </c>
    </row>
    <row r="133" spans="4:10" x14ac:dyDescent="0.25">
      <c r="D133" s="17">
        <f t="shared" si="21"/>
        <v>0</v>
      </c>
      <c r="J133" s="41">
        <f t="shared" si="20"/>
        <v>0</v>
      </c>
    </row>
    <row r="134" spans="4:10" x14ac:dyDescent="0.25">
      <c r="D134" s="17">
        <f t="shared" si="21"/>
        <v>0</v>
      </c>
      <c r="J134" s="41">
        <f t="shared" si="20"/>
        <v>0</v>
      </c>
    </row>
    <row r="135" spans="4:10" x14ac:dyDescent="0.25">
      <c r="D135" s="17">
        <f t="shared" si="21"/>
        <v>0</v>
      </c>
      <c r="J135" s="41">
        <f t="shared" si="20"/>
        <v>0</v>
      </c>
    </row>
    <row r="136" spans="4:10" x14ac:dyDescent="0.25">
      <c r="D136" s="17">
        <f t="shared" si="21"/>
        <v>0</v>
      </c>
      <c r="J136" s="41">
        <f t="shared" si="20"/>
        <v>0</v>
      </c>
    </row>
    <row r="137" spans="4:10" x14ac:dyDescent="0.25">
      <c r="D137" s="17">
        <f t="shared" si="21"/>
        <v>0</v>
      </c>
      <c r="J137" s="41">
        <f t="shared" si="20"/>
        <v>0</v>
      </c>
    </row>
    <row r="138" spans="4:10" x14ac:dyDescent="0.25">
      <c r="D138" s="17">
        <f t="shared" si="21"/>
        <v>0</v>
      </c>
      <c r="J138" s="41">
        <f t="shared" si="20"/>
        <v>0</v>
      </c>
    </row>
    <row r="139" spans="4:10" x14ac:dyDescent="0.25">
      <c r="D139" s="17">
        <f t="shared" si="21"/>
        <v>0</v>
      </c>
      <c r="J139" s="41">
        <f t="shared" si="20"/>
        <v>0</v>
      </c>
    </row>
    <row r="140" spans="4:10" x14ac:dyDescent="0.25">
      <c r="D140" s="17">
        <f t="shared" si="21"/>
        <v>0</v>
      </c>
      <c r="J140" s="41">
        <f t="shared" si="20"/>
        <v>0</v>
      </c>
    </row>
    <row r="141" spans="4:10" x14ac:dyDescent="0.25">
      <c r="D141" s="17">
        <f t="shared" si="21"/>
        <v>0</v>
      </c>
      <c r="J141" s="41">
        <f t="shared" si="20"/>
        <v>0</v>
      </c>
    </row>
    <row r="142" spans="4:10" x14ac:dyDescent="0.25">
      <c r="D142" s="17">
        <f t="shared" si="21"/>
        <v>0</v>
      </c>
      <c r="J142" s="41">
        <f t="shared" si="20"/>
        <v>0</v>
      </c>
    </row>
    <row r="143" spans="4:10" x14ac:dyDescent="0.25">
      <c r="D143" s="17">
        <f t="shared" si="21"/>
        <v>0</v>
      </c>
      <c r="J143" s="41">
        <f t="shared" si="20"/>
        <v>0</v>
      </c>
    </row>
    <row r="144" spans="4:10" x14ac:dyDescent="0.25">
      <c r="D144" s="17">
        <f t="shared" si="21"/>
        <v>0</v>
      </c>
      <c r="J144" s="41">
        <f t="shared" si="20"/>
        <v>0</v>
      </c>
    </row>
    <row r="145" spans="4:10" x14ac:dyDescent="0.25">
      <c r="D145" s="17">
        <f t="shared" si="21"/>
        <v>0</v>
      </c>
      <c r="J145" s="41">
        <f t="shared" si="20"/>
        <v>0</v>
      </c>
    </row>
    <row r="146" spans="4:10" x14ac:dyDescent="0.25">
      <c r="D146" s="17">
        <f t="shared" si="21"/>
        <v>0</v>
      </c>
      <c r="J146" s="41">
        <f t="shared" si="20"/>
        <v>0</v>
      </c>
    </row>
    <row r="147" spans="4:10" x14ac:dyDescent="0.25">
      <c r="D147" s="17">
        <f t="shared" si="21"/>
        <v>0</v>
      </c>
      <c r="J147" s="41">
        <f t="shared" si="20"/>
        <v>0</v>
      </c>
    </row>
    <row r="148" spans="4:10" x14ac:dyDescent="0.25">
      <c r="D148" s="17">
        <f t="shared" si="21"/>
        <v>0</v>
      </c>
      <c r="J148" s="41">
        <f t="shared" si="20"/>
        <v>0</v>
      </c>
    </row>
    <row r="149" spans="4:10" x14ac:dyDescent="0.25">
      <c r="D149" s="17">
        <f t="shared" si="21"/>
        <v>0</v>
      </c>
      <c r="J149" s="41">
        <f t="shared" si="20"/>
        <v>0</v>
      </c>
    </row>
    <row r="150" spans="4:10" x14ac:dyDescent="0.25">
      <c r="D150" s="17">
        <f t="shared" si="21"/>
        <v>0</v>
      </c>
      <c r="J150" s="41">
        <f t="shared" si="20"/>
        <v>0</v>
      </c>
    </row>
    <row r="151" spans="4:10" x14ac:dyDescent="0.25">
      <c r="D151" s="17">
        <f t="shared" si="21"/>
        <v>0</v>
      </c>
      <c r="J151" s="41">
        <f t="shared" si="20"/>
        <v>0</v>
      </c>
    </row>
    <row r="152" spans="4:10" x14ac:dyDescent="0.25">
      <c r="D152" s="17">
        <f t="shared" si="21"/>
        <v>0</v>
      </c>
      <c r="J152" s="41">
        <f t="shared" si="20"/>
        <v>0</v>
      </c>
    </row>
    <row r="153" spans="4:10" x14ac:dyDescent="0.25">
      <c r="D153" s="17">
        <f t="shared" si="21"/>
        <v>0</v>
      </c>
      <c r="J153" s="41">
        <f t="shared" si="20"/>
        <v>0</v>
      </c>
    </row>
    <row r="154" spans="4:10" x14ac:dyDescent="0.25">
      <c r="D154" s="17">
        <f t="shared" si="21"/>
        <v>0</v>
      </c>
      <c r="J154" s="41">
        <f t="shared" si="20"/>
        <v>0</v>
      </c>
    </row>
    <row r="155" spans="4:10" x14ac:dyDescent="0.25">
      <c r="D155" s="17">
        <f t="shared" si="21"/>
        <v>0</v>
      </c>
      <c r="J155" s="41">
        <f t="shared" si="20"/>
        <v>0</v>
      </c>
    </row>
    <row r="156" spans="4:10" x14ac:dyDescent="0.25">
      <c r="D156" s="17">
        <f t="shared" si="21"/>
        <v>0</v>
      </c>
      <c r="J156" s="41">
        <f t="shared" si="20"/>
        <v>0</v>
      </c>
    </row>
    <row r="157" spans="4:10" x14ac:dyDescent="0.25">
      <c r="D157" s="17">
        <f t="shared" si="21"/>
        <v>0</v>
      </c>
      <c r="J157" s="41">
        <f t="shared" si="20"/>
        <v>0</v>
      </c>
    </row>
    <row r="158" spans="4:10" x14ac:dyDescent="0.25">
      <c r="D158" s="17">
        <f t="shared" si="21"/>
        <v>0</v>
      </c>
      <c r="J158" s="41">
        <f t="shared" si="20"/>
        <v>0</v>
      </c>
    </row>
    <row r="159" spans="4:10" x14ac:dyDescent="0.25">
      <c r="D159" s="17">
        <f t="shared" si="21"/>
        <v>0</v>
      </c>
      <c r="J159" s="41">
        <f t="shared" si="20"/>
        <v>0</v>
      </c>
    </row>
    <row r="160" spans="4:10" x14ac:dyDescent="0.25">
      <c r="D160" s="17">
        <f t="shared" si="21"/>
        <v>0</v>
      </c>
      <c r="J160" s="41">
        <f t="shared" si="20"/>
        <v>0</v>
      </c>
    </row>
    <row r="161" spans="4:10" x14ac:dyDescent="0.25">
      <c r="D161" s="17">
        <f t="shared" si="21"/>
        <v>0</v>
      </c>
      <c r="J161" s="41">
        <f t="shared" si="20"/>
        <v>0</v>
      </c>
    </row>
    <row r="162" spans="4:10" x14ac:dyDescent="0.25">
      <c r="D162" s="17">
        <f t="shared" si="21"/>
        <v>0</v>
      </c>
      <c r="J162" s="41">
        <f t="shared" si="20"/>
        <v>0</v>
      </c>
    </row>
    <row r="163" spans="4:10" x14ac:dyDescent="0.25">
      <c r="D163" s="17">
        <f t="shared" si="21"/>
        <v>0</v>
      </c>
      <c r="J163" s="41">
        <f t="shared" si="20"/>
        <v>0</v>
      </c>
    </row>
    <row r="164" spans="4:10" x14ac:dyDescent="0.25">
      <c r="D164" s="17">
        <f t="shared" si="21"/>
        <v>0</v>
      </c>
      <c r="J164" s="41">
        <f t="shared" si="20"/>
        <v>0</v>
      </c>
    </row>
    <row r="165" spans="4:10" x14ac:dyDescent="0.25">
      <c r="D165" s="17">
        <f t="shared" si="21"/>
        <v>0</v>
      </c>
      <c r="J165" s="41">
        <f t="shared" si="20"/>
        <v>0</v>
      </c>
    </row>
    <row r="166" spans="4:10" x14ac:dyDescent="0.25">
      <c r="D166" s="17">
        <f t="shared" si="21"/>
        <v>0</v>
      </c>
      <c r="J166" s="41">
        <f t="shared" si="20"/>
        <v>0</v>
      </c>
    </row>
    <row r="167" spans="4:10" x14ac:dyDescent="0.25">
      <c r="D167" s="17">
        <f t="shared" si="21"/>
        <v>0</v>
      </c>
      <c r="J167" s="41">
        <f t="shared" si="20"/>
        <v>0</v>
      </c>
    </row>
    <row r="168" spans="4:10" x14ac:dyDescent="0.25">
      <c r="D168" s="17">
        <f t="shared" si="21"/>
        <v>0</v>
      </c>
      <c r="J168" s="41">
        <f t="shared" si="20"/>
        <v>0</v>
      </c>
    </row>
    <row r="169" spans="4:10" x14ac:dyDescent="0.25">
      <c r="D169" s="17">
        <f t="shared" si="21"/>
        <v>0</v>
      </c>
      <c r="J169" s="41">
        <f t="shared" si="20"/>
        <v>0</v>
      </c>
    </row>
    <row r="170" spans="4:10" x14ac:dyDescent="0.25">
      <c r="D170" s="17">
        <f t="shared" si="21"/>
        <v>0</v>
      </c>
      <c r="J170" s="41">
        <f t="shared" si="20"/>
        <v>0</v>
      </c>
    </row>
    <row r="171" spans="4:10" x14ac:dyDescent="0.25">
      <c r="D171" s="17">
        <f t="shared" si="21"/>
        <v>0</v>
      </c>
      <c r="J171" s="41">
        <f t="shared" si="20"/>
        <v>0</v>
      </c>
    </row>
    <row r="172" spans="4:10" x14ac:dyDescent="0.25">
      <c r="D172" s="17">
        <f t="shared" si="21"/>
        <v>0</v>
      </c>
      <c r="J172" s="41">
        <f t="shared" si="20"/>
        <v>0</v>
      </c>
    </row>
    <row r="173" spans="4:10" x14ac:dyDescent="0.25">
      <c r="D173" s="17">
        <f t="shared" si="21"/>
        <v>0</v>
      </c>
      <c r="J173" s="41">
        <f t="shared" si="20"/>
        <v>0</v>
      </c>
    </row>
    <row r="174" spans="4:10" x14ac:dyDescent="0.25">
      <c r="D174" s="17">
        <f t="shared" si="21"/>
        <v>0</v>
      </c>
      <c r="J174" s="41">
        <f t="shared" si="20"/>
        <v>0</v>
      </c>
    </row>
    <row r="175" spans="4:10" x14ac:dyDescent="0.25">
      <c r="D175" s="17">
        <f t="shared" si="21"/>
        <v>0</v>
      </c>
      <c r="J175" s="41">
        <f t="shared" si="20"/>
        <v>0</v>
      </c>
    </row>
    <row r="176" spans="4:10" x14ac:dyDescent="0.25">
      <c r="D176" s="17">
        <f t="shared" si="21"/>
        <v>0</v>
      </c>
      <c r="J176" s="41">
        <f t="shared" si="20"/>
        <v>0</v>
      </c>
    </row>
    <row r="177" spans="4:10" x14ac:dyDescent="0.25">
      <c r="D177" s="17">
        <f t="shared" si="21"/>
        <v>0</v>
      </c>
      <c r="J177" s="41">
        <f t="shared" si="20"/>
        <v>0</v>
      </c>
    </row>
    <row r="178" spans="4:10" x14ac:dyDescent="0.25">
      <c r="D178" s="17">
        <f t="shared" si="21"/>
        <v>0</v>
      </c>
      <c r="J178" s="41">
        <f t="shared" ref="J178:J241" si="22">D178+E178</f>
        <v>0</v>
      </c>
    </row>
    <row r="179" spans="4:10" x14ac:dyDescent="0.25">
      <c r="D179" s="17">
        <f t="shared" si="21"/>
        <v>0</v>
      </c>
      <c r="J179" s="41">
        <f t="shared" si="22"/>
        <v>0</v>
      </c>
    </row>
    <row r="180" spans="4:10" x14ac:dyDescent="0.25">
      <c r="D180" s="17">
        <f t="shared" si="21"/>
        <v>0</v>
      </c>
      <c r="J180" s="41">
        <f t="shared" si="22"/>
        <v>0</v>
      </c>
    </row>
    <row r="181" spans="4:10" x14ac:dyDescent="0.25">
      <c r="D181" s="17">
        <f t="shared" si="21"/>
        <v>0</v>
      </c>
      <c r="J181" s="41">
        <f t="shared" si="22"/>
        <v>0</v>
      </c>
    </row>
    <row r="182" spans="4:10" x14ac:dyDescent="0.25">
      <c r="D182" s="17">
        <f t="shared" si="21"/>
        <v>0</v>
      </c>
      <c r="J182" s="41">
        <f t="shared" si="22"/>
        <v>0</v>
      </c>
    </row>
    <row r="183" spans="4:10" x14ac:dyDescent="0.25">
      <c r="D183" s="17">
        <f t="shared" ref="D183:D246" si="23">J182</f>
        <v>0</v>
      </c>
      <c r="J183" s="41">
        <f t="shared" si="22"/>
        <v>0</v>
      </c>
    </row>
    <row r="184" spans="4:10" x14ac:dyDescent="0.25">
      <c r="D184" s="17">
        <f t="shared" si="23"/>
        <v>0</v>
      </c>
      <c r="J184" s="41">
        <f t="shared" si="22"/>
        <v>0</v>
      </c>
    </row>
    <row r="185" spans="4:10" x14ac:dyDescent="0.25">
      <c r="D185" s="17">
        <f t="shared" si="23"/>
        <v>0</v>
      </c>
      <c r="J185" s="41">
        <f t="shared" si="22"/>
        <v>0</v>
      </c>
    </row>
    <row r="186" spans="4:10" x14ac:dyDescent="0.25">
      <c r="D186" s="17">
        <f t="shared" si="23"/>
        <v>0</v>
      </c>
      <c r="J186" s="41">
        <f t="shared" si="22"/>
        <v>0</v>
      </c>
    </row>
    <row r="187" spans="4:10" x14ac:dyDescent="0.25">
      <c r="D187" s="17">
        <f t="shared" si="23"/>
        <v>0</v>
      </c>
      <c r="J187" s="41">
        <f t="shared" si="22"/>
        <v>0</v>
      </c>
    </row>
    <row r="188" spans="4:10" x14ac:dyDescent="0.25">
      <c r="D188" s="17">
        <f t="shared" si="23"/>
        <v>0</v>
      </c>
      <c r="J188" s="41">
        <f t="shared" si="22"/>
        <v>0</v>
      </c>
    </row>
    <row r="189" spans="4:10" x14ac:dyDescent="0.25">
      <c r="D189" s="17">
        <f t="shared" si="23"/>
        <v>0</v>
      </c>
      <c r="J189" s="41">
        <f t="shared" si="22"/>
        <v>0</v>
      </c>
    </row>
    <row r="190" spans="4:10" x14ac:dyDescent="0.25">
      <c r="D190" s="17">
        <f t="shared" si="23"/>
        <v>0</v>
      </c>
      <c r="J190" s="41">
        <f t="shared" si="22"/>
        <v>0</v>
      </c>
    </row>
    <row r="191" spans="4:10" x14ac:dyDescent="0.25">
      <c r="D191" s="17">
        <f t="shared" si="23"/>
        <v>0</v>
      </c>
      <c r="J191" s="41">
        <f t="shared" si="22"/>
        <v>0</v>
      </c>
    </row>
    <row r="192" spans="4:10" x14ac:dyDescent="0.25">
      <c r="D192" s="17">
        <f t="shared" si="23"/>
        <v>0</v>
      </c>
      <c r="J192" s="41">
        <f t="shared" si="22"/>
        <v>0</v>
      </c>
    </row>
    <row r="193" spans="4:10" x14ac:dyDescent="0.25">
      <c r="D193" s="17">
        <f t="shared" si="23"/>
        <v>0</v>
      </c>
      <c r="J193" s="41">
        <f t="shared" si="22"/>
        <v>0</v>
      </c>
    </row>
    <row r="194" spans="4:10" x14ac:dyDescent="0.25">
      <c r="D194" s="17">
        <f t="shared" si="23"/>
        <v>0</v>
      </c>
      <c r="J194" s="41">
        <f t="shared" si="22"/>
        <v>0</v>
      </c>
    </row>
    <row r="195" spans="4:10" x14ac:dyDescent="0.25">
      <c r="D195" s="17">
        <f t="shared" si="23"/>
        <v>0</v>
      </c>
      <c r="J195" s="41">
        <f t="shared" si="22"/>
        <v>0</v>
      </c>
    </row>
    <row r="196" spans="4:10" x14ac:dyDescent="0.25">
      <c r="D196" s="17">
        <f t="shared" si="23"/>
        <v>0</v>
      </c>
      <c r="J196" s="41">
        <f t="shared" si="22"/>
        <v>0</v>
      </c>
    </row>
    <row r="197" spans="4:10" x14ac:dyDescent="0.25">
      <c r="D197" s="17">
        <f t="shared" si="23"/>
        <v>0</v>
      </c>
      <c r="J197" s="41">
        <f t="shared" si="22"/>
        <v>0</v>
      </c>
    </row>
    <row r="198" spans="4:10" x14ac:dyDescent="0.25">
      <c r="D198" s="17">
        <f t="shared" si="23"/>
        <v>0</v>
      </c>
      <c r="J198" s="41">
        <f t="shared" si="22"/>
        <v>0</v>
      </c>
    </row>
    <row r="199" spans="4:10" x14ac:dyDescent="0.25">
      <c r="D199" s="17">
        <f t="shared" si="23"/>
        <v>0</v>
      </c>
      <c r="J199" s="41">
        <f t="shared" si="22"/>
        <v>0</v>
      </c>
    </row>
    <row r="200" spans="4:10" x14ac:dyDescent="0.25">
      <c r="D200" s="17">
        <f t="shared" si="23"/>
        <v>0</v>
      </c>
      <c r="J200" s="41">
        <f t="shared" si="22"/>
        <v>0</v>
      </c>
    </row>
    <row r="201" spans="4:10" x14ac:dyDescent="0.25">
      <c r="D201" s="17">
        <f t="shared" si="23"/>
        <v>0</v>
      </c>
      <c r="J201" s="41">
        <f t="shared" si="22"/>
        <v>0</v>
      </c>
    </row>
    <row r="202" spans="4:10" x14ac:dyDescent="0.25">
      <c r="D202" s="17">
        <f t="shared" si="23"/>
        <v>0</v>
      </c>
      <c r="J202" s="41">
        <f t="shared" si="22"/>
        <v>0</v>
      </c>
    </row>
    <row r="203" spans="4:10" x14ac:dyDescent="0.25">
      <c r="D203" s="17">
        <f t="shared" si="23"/>
        <v>0</v>
      </c>
      <c r="J203" s="41">
        <f t="shared" si="22"/>
        <v>0</v>
      </c>
    </row>
    <row r="204" spans="4:10" x14ac:dyDescent="0.25">
      <c r="D204" s="17">
        <f t="shared" si="23"/>
        <v>0</v>
      </c>
      <c r="J204" s="41">
        <f t="shared" si="22"/>
        <v>0</v>
      </c>
    </row>
    <row r="205" spans="4:10" x14ac:dyDescent="0.25">
      <c r="D205" s="17">
        <f t="shared" si="23"/>
        <v>0</v>
      </c>
      <c r="J205" s="41">
        <f t="shared" si="22"/>
        <v>0</v>
      </c>
    </row>
    <row r="206" spans="4:10" x14ac:dyDescent="0.25">
      <c r="D206" s="17">
        <f t="shared" si="23"/>
        <v>0</v>
      </c>
      <c r="J206" s="41">
        <f t="shared" si="22"/>
        <v>0</v>
      </c>
    </row>
    <row r="207" spans="4:10" x14ac:dyDescent="0.25">
      <c r="D207" s="17">
        <f t="shared" si="23"/>
        <v>0</v>
      </c>
      <c r="J207" s="41">
        <f t="shared" si="22"/>
        <v>0</v>
      </c>
    </row>
    <row r="208" spans="4:10" x14ac:dyDescent="0.25">
      <c r="D208" s="17">
        <f t="shared" si="23"/>
        <v>0</v>
      </c>
      <c r="J208" s="41">
        <f t="shared" si="22"/>
        <v>0</v>
      </c>
    </row>
    <row r="209" spans="4:10" x14ac:dyDescent="0.25">
      <c r="D209" s="17">
        <f t="shared" si="23"/>
        <v>0</v>
      </c>
      <c r="J209" s="41">
        <f t="shared" si="22"/>
        <v>0</v>
      </c>
    </row>
    <row r="210" spans="4:10" x14ac:dyDescent="0.25">
      <c r="D210" s="17">
        <f t="shared" si="23"/>
        <v>0</v>
      </c>
      <c r="J210" s="41">
        <f t="shared" si="22"/>
        <v>0</v>
      </c>
    </row>
    <row r="211" spans="4:10" x14ac:dyDescent="0.25">
      <c r="D211" s="17">
        <f t="shared" si="23"/>
        <v>0</v>
      </c>
      <c r="J211" s="41">
        <f t="shared" si="22"/>
        <v>0</v>
      </c>
    </row>
    <row r="212" spans="4:10" x14ac:dyDescent="0.25">
      <c r="D212" s="17">
        <f t="shared" si="23"/>
        <v>0</v>
      </c>
      <c r="J212" s="41">
        <f t="shared" si="22"/>
        <v>0</v>
      </c>
    </row>
    <row r="213" spans="4:10" x14ac:dyDescent="0.25">
      <c r="D213" s="17">
        <f t="shared" si="23"/>
        <v>0</v>
      </c>
      <c r="J213" s="41">
        <f t="shared" si="22"/>
        <v>0</v>
      </c>
    </row>
    <row r="214" spans="4:10" x14ac:dyDescent="0.25">
      <c r="D214" s="17">
        <f t="shared" si="23"/>
        <v>0</v>
      </c>
      <c r="J214" s="41">
        <f t="shared" si="22"/>
        <v>0</v>
      </c>
    </row>
    <row r="215" spans="4:10" x14ac:dyDescent="0.25">
      <c r="D215" s="17">
        <f t="shared" si="23"/>
        <v>0</v>
      </c>
      <c r="J215" s="41">
        <f t="shared" si="22"/>
        <v>0</v>
      </c>
    </row>
    <row r="216" spans="4:10" x14ac:dyDescent="0.25">
      <c r="D216" s="17">
        <f t="shared" si="23"/>
        <v>0</v>
      </c>
      <c r="J216" s="41">
        <f t="shared" si="22"/>
        <v>0</v>
      </c>
    </row>
    <row r="217" spans="4:10" x14ac:dyDescent="0.25">
      <c r="D217" s="17">
        <f t="shared" si="23"/>
        <v>0</v>
      </c>
      <c r="J217" s="41">
        <f t="shared" si="22"/>
        <v>0</v>
      </c>
    </row>
    <row r="218" spans="4:10" x14ac:dyDescent="0.25">
      <c r="D218" s="17">
        <f t="shared" si="23"/>
        <v>0</v>
      </c>
      <c r="J218" s="41">
        <f t="shared" si="22"/>
        <v>0</v>
      </c>
    </row>
    <row r="219" spans="4:10" x14ac:dyDescent="0.25">
      <c r="D219" s="17">
        <f t="shared" si="23"/>
        <v>0</v>
      </c>
      <c r="J219" s="41">
        <f t="shared" si="22"/>
        <v>0</v>
      </c>
    </row>
    <row r="220" spans="4:10" x14ac:dyDescent="0.25">
      <c r="D220" s="17">
        <f t="shared" si="23"/>
        <v>0</v>
      </c>
      <c r="J220" s="41">
        <f t="shared" si="22"/>
        <v>0</v>
      </c>
    </row>
    <row r="221" spans="4:10" x14ac:dyDescent="0.25">
      <c r="D221" s="17">
        <f t="shared" si="23"/>
        <v>0</v>
      </c>
      <c r="J221" s="41">
        <f t="shared" si="22"/>
        <v>0</v>
      </c>
    </row>
    <row r="222" spans="4:10" x14ac:dyDescent="0.25">
      <c r="D222" s="17">
        <f t="shared" si="23"/>
        <v>0</v>
      </c>
      <c r="J222" s="41">
        <f t="shared" si="22"/>
        <v>0</v>
      </c>
    </row>
    <row r="223" spans="4:10" x14ac:dyDescent="0.25">
      <c r="D223" s="17">
        <f t="shared" si="23"/>
        <v>0</v>
      </c>
      <c r="J223" s="41">
        <f t="shared" si="22"/>
        <v>0</v>
      </c>
    </row>
    <row r="224" spans="4:10" x14ac:dyDescent="0.25">
      <c r="D224" s="17">
        <f t="shared" si="23"/>
        <v>0</v>
      </c>
      <c r="J224" s="41">
        <f t="shared" si="22"/>
        <v>0</v>
      </c>
    </row>
    <row r="225" spans="4:10" x14ac:dyDescent="0.25">
      <c r="D225" s="17">
        <f t="shared" si="23"/>
        <v>0</v>
      </c>
      <c r="J225" s="41">
        <f t="shared" si="22"/>
        <v>0</v>
      </c>
    </row>
    <row r="226" spans="4:10" x14ac:dyDescent="0.25">
      <c r="D226" s="17">
        <f t="shared" si="23"/>
        <v>0</v>
      </c>
      <c r="J226" s="41">
        <f t="shared" si="22"/>
        <v>0</v>
      </c>
    </row>
    <row r="227" spans="4:10" x14ac:dyDescent="0.25">
      <c r="D227" s="17">
        <f t="shared" si="23"/>
        <v>0</v>
      </c>
      <c r="J227" s="41">
        <f t="shared" si="22"/>
        <v>0</v>
      </c>
    </row>
    <row r="228" spans="4:10" x14ac:dyDescent="0.25">
      <c r="D228" s="17">
        <f t="shared" si="23"/>
        <v>0</v>
      </c>
      <c r="J228" s="41">
        <f t="shared" si="22"/>
        <v>0</v>
      </c>
    </row>
    <row r="229" spans="4:10" x14ac:dyDescent="0.25">
      <c r="D229" s="17">
        <f t="shared" si="23"/>
        <v>0</v>
      </c>
      <c r="J229" s="41">
        <f t="shared" si="22"/>
        <v>0</v>
      </c>
    </row>
    <row r="230" spans="4:10" x14ac:dyDescent="0.25">
      <c r="D230" s="17">
        <f t="shared" si="23"/>
        <v>0</v>
      </c>
      <c r="J230" s="41">
        <f t="shared" si="22"/>
        <v>0</v>
      </c>
    </row>
    <row r="231" spans="4:10" x14ac:dyDescent="0.25">
      <c r="D231" s="17">
        <f t="shared" si="23"/>
        <v>0</v>
      </c>
      <c r="J231" s="41">
        <f t="shared" si="22"/>
        <v>0</v>
      </c>
    </row>
    <row r="232" spans="4:10" x14ac:dyDescent="0.25">
      <c r="D232" s="17">
        <f t="shared" si="23"/>
        <v>0</v>
      </c>
      <c r="J232" s="41">
        <f t="shared" si="22"/>
        <v>0</v>
      </c>
    </row>
    <row r="233" spans="4:10" x14ac:dyDescent="0.25">
      <c r="D233" s="17">
        <f t="shared" si="23"/>
        <v>0</v>
      </c>
      <c r="J233" s="41">
        <f t="shared" si="22"/>
        <v>0</v>
      </c>
    </row>
    <row r="234" spans="4:10" x14ac:dyDescent="0.25">
      <c r="D234" s="17">
        <f t="shared" si="23"/>
        <v>0</v>
      </c>
      <c r="J234" s="41">
        <f t="shared" si="22"/>
        <v>0</v>
      </c>
    </row>
    <row r="235" spans="4:10" x14ac:dyDescent="0.25">
      <c r="D235" s="17">
        <f t="shared" si="23"/>
        <v>0</v>
      </c>
      <c r="J235" s="41">
        <f t="shared" si="22"/>
        <v>0</v>
      </c>
    </row>
    <row r="236" spans="4:10" x14ac:dyDescent="0.25">
      <c r="D236" s="17">
        <f t="shared" si="23"/>
        <v>0</v>
      </c>
      <c r="J236" s="41">
        <f t="shared" si="22"/>
        <v>0</v>
      </c>
    </row>
    <row r="237" spans="4:10" x14ac:dyDescent="0.25">
      <c r="D237" s="17">
        <f t="shared" si="23"/>
        <v>0</v>
      </c>
      <c r="J237" s="41">
        <f t="shared" si="22"/>
        <v>0</v>
      </c>
    </row>
    <row r="238" spans="4:10" x14ac:dyDescent="0.25">
      <c r="D238" s="17">
        <f t="shared" si="23"/>
        <v>0</v>
      </c>
      <c r="J238" s="41">
        <f t="shared" si="22"/>
        <v>0</v>
      </c>
    </row>
    <row r="239" spans="4:10" x14ac:dyDescent="0.25">
      <c r="D239" s="17">
        <f t="shared" si="23"/>
        <v>0</v>
      </c>
      <c r="J239" s="41">
        <f t="shared" si="22"/>
        <v>0</v>
      </c>
    </row>
    <row r="240" spans="4:10" x14ac:dyDescent="0.25">
      <c r="D240" s="17">
        <f t="shared" si="23"/>
        <v>0</v>
      </c>
      <c r="J240" s="41">
        <f t="shared" si="22"/>
        <v>0</v>
      </c>
    </row>
    <row r="241" spans="4:10" x14ac:dyDescent="0.25">
      <c r="D241" s="17">
        <f t="shared" si="23"/>
        <v>0</v>
      </c>
      <c r="J241" s="41">
        <f t="shared" si="22"/>
        <v>0</v>
      </c>
    </row>
    <row r="242" spans="4:10" x14ac:dyDescent="0.25">
      <c r="D242" s="17">
        <f t="shared" si="23"/>
        <v>0</v>
      </c>
      <c r="J242" s="41">
        <f t="shared" ref="J242:J305" si="24">D242+E242</f>
        <v>0</v>
      </c>
    </row>
    <row r="243" spans="4:10" x14ac:dyDescent="0.25">
      <c r="D243" s="17">
        <f t="shared" si="23"/>
        <v>0</v>
      </c>
      <c r="J243" s="41">
        <f t="shared" si="24"/>
        <v>0</v>
      </c>
    </row>
    <row r="244" spans="4:10" x14ac:dyDescent="0.25">
      <c r="D244" s="17">
        <f t="shared" si="23"/>
        <v>0</v>
      </c>
      <c r="J244" s="41">
        <f t="shared" si="24"/>
        <v>0</v>
      </c>
    </row>
    <row r="245" spans="4:10" x14ac:dyDescent="0.25">
      <c r="D245" s="17">
        <f t="shared" si="23"/>
        <v>0</v>
      </c>
      <c r="J245" s="41">
        <f t="shared" si="24"/>
        <v>0</v>
      </c>
    </row>
    <row r="246" spans="4:10" x14ac:dyDescent="0.25">
      <c r="D246" s="17">
        <f t="shared" si="23"/>
        <v>0</v>
      </c>
      <c r="J246" s="41">
        <f t="shared" si="24"/>
        <v>0</v>
      </c>
    </row>
    <row r="247" spans="4:10" x14ac:dyDescent="0.25">
      <c r="D247" s="17">
        <f t="shared" ref="D247:D310" si="25">J246</f>
        <v>0</v>
      </c>
      <c r="J247" s="41">
        <f t="shared" si="24"/>
        <v>0</v>
      </c>
    </row>
    <row r="248" spans="4:10" x14ac:dyDescent="0.25">
      <c r="D248" s="17">
        <f t="shared" si="25"/>
        <v>0</v>
      </c>
      <c r="J248" s="41">
        <f t="shared" si="24"/>
        <v>0</v>
      </c>
    </row>
    <row r="249" spans="4:10" x14ac:dyDescent="0.25">
      <c r="D249" s="17">
        <f t="shared" si="25"/>
        <v>0</v>
      </c>
      <c r="J249" s="41">
        <f t="shared" si="24"/>
        <v>0</v>
      </c>
    </row>
    <row r="250" spans="4:10" x14ac:dyDescent="0.25">
      <c r="D250" s="17">
        <f t="shared" si="25"/>
        <v>0</v>
      </c>
      <c r="J250" s="41">
        <f t="shared" si="24"/>
        <v>0</v>
      </c>
    </row>
    <row r="251" spans="4:10" x14ac:dyDescent="0.25">
      <c r="D251" s="17">
        <f t="shared" si="25"/>
        <v>0</v>
      </c>
      <c r="J251" s="41">
        <f t="shared" si="24"/>
        <v>0</v>
      </c>
    </row>
    <row r="252" spans="4:10" x14ac:dyDescent="0.25">
      <c r="D252" s="17">
        <f t="shared" si="25"/>
        <v>0</v>
      </c>
      <c r="J252" s="41">
        <f t="shared" si="24"/>
        <v>0</v>
      </c>
    </row>
    <row r="253" spans="4:10" x14ac:dyDescent="0.25">
      <c r="D253" s="17">
        <f t="shared" si="25"/>
        <v>0</v>
      </c>
      <c r="J253" s="41">
        <f t="shared" si="24"/>
        <v>0</v>
      </c>
    </row>
    <row r="254" spans="4:10" x14ac:dyDescent="0.25">
      <c r="D254" s="17">
        <f t="shared" si="25"/>
        <v>0</v>
      </c>
      <c r="J254" s="41">
        <f t="shared" si="24"/>
        <v>0</v>
      </c>
    </row>
    <row r="255" spans="4:10" x14ac:dyDescent="0.25">
      <c r="D255" s="17">
        <f t="shared" si="25"/>
        <v>0</v>
      </c>
      <c r="J255" s="41">
        <f t="shared" si="24"/>
        <v>0</v>
      </c>
    </row>
    <row r="256" spans="4:10" x14ac:dyDescent="0.25">
      <c r="D256" s="17">
        <f t="shared" si="25"/>
        <v>0</v>
      </c>
      <c r="J256" s="41">
        <f t="shared" si="24"/>
        <v>0</v>
      </c>
    </row>
    <row r="257" spans="4:10" x14ac:dyDescent="0.25">
      <c r="D257" s="17">
        <f t="shared" si="25"/>
        <v>0</v>
      </c>
      <c r="J257" s="41">
        <f t="shared" si="24"/>
        <v>0</v>
      </c>
    </row>
    <row r="258" spans="4:10" x14ac:dyDescent="0.25">
      <c r="D258" s="17">
        <f t="shared" si="25"/>
        <v>0</v>
      </c>
      <c r="J258" s="41">
        <f t="shared" si="24"/>
        <v>0</v>
      </c>
    </row>
    <row r="259" spans="4:10" x14ac:dyDescent="0.25">
      <c r="D259" s="17">
        <f t="shared" si="25"/>
        <v>0</v>
      </c>
      <c r="J259" s="41">
        <f t="shared" si="24"/>
        <v>0</v>
      </c>
    </row>
    <row r="260" spans="4:10" x14ac:dyDescent="0.25">
      <c r="D260" s="17">
        <f t="shared" si="25"/>
        <v>0</v>
      </c>
      <c r="J260" s="41">
        <f t="shared" si="24"/>
        <v>0</v>
      </c>
    </row>
    <row r="261" spans="4:10" x14ac:dyDescent="0.25">
      <c r="D261" s="17">
        <f t="shared" si="25"/>
        <v>0</v>
      </c>
      <c r="J261" s="41">
        <f t="shared" si="24"/>
        <v>0</v>
      </c>
    </row>
    <row r="262" spans="4:10" x14ac:dyDescent="0.25">
      <c r="D262" s="17">
        <f t="shared" si="25"/>
        <v>0</v>
      </c>
      <c r="J262" s="41">
        <f t="shared" si="24"/>
        <v>0</v>
      </c>
    </row>
    <row r="263" spans="4:10" x14ac:dyDescent="0.25">
      <c r="D263" s="17">
        <f t="shared" si="25"/>
        <v>0</v>
      </c>
      <c r="J263" s="41">
        <f t="shared" si="24"/>
        <v>0</v>
      </c>
    </row>
    <row r="264" spans="4:10" x14ac:dyDescent="0.25">
      <c r="D264" s="17">
        <f t="shared" si="25"/>
        <v>0</v>
      </c>
      <c r="J264" s="41">
        <f t="shared" si="24"/>
        <v>0</v>
      </c>
    </row>
    <row r="265" spans="4:10" x14ac:dyDescent="0.25">
      <c r="D265" s="17">
        <f t="shared" si="25"/>
        <v>0</v>
      </c>
      <c r="J265" s="41">
        <f t="shared" si="24"/>
        <v>0</v>
      </c>
    </row>
    <row r="266" spans="4:10" x14ac:dyDescent="0.25">
      <c r="D266" s="17">
        <f t="shared" si="25"/>
        <v>0</v>
      </c>
      <c r="J266" s="41">
        <f t="shared" si="24"/>
        <v>0</v>
      </c>
    </row>
    <row r="267" spans="4:10" x14ac:dyDescent="0.25">
      <c r="D267" s="17">
        <f t="shared" si="25"/>
        <v>0</v>
      </c>
      <c r="J267" s="41">
        <f t="shared" si="24"/>
        <v>0</v>
      </c>
    </row>
    <row r="268" spans="4:10" x14ac:dyDescent="0.25">
      <c r="D268" s="17">
        <f t="shared" si="25"/>
        <v>0</v>
      </c>
      <c r="J268" s="41">
        <f t="shared" si="24"/>
        <v>0</v>
      </c>
    </row>
    <row r="269" spans="4:10" x14ac:dyDescent="0.25">
      <c r="D269" s="17">
        <f t="shared" si="25"/>
        <v>0</v>
      </c>
      <c r="J269" s="41">
        <f t="shared" si="24"/>
        <v>0</v>
      </c>
    </row>
    <row r="270" spans="4:10" x14ac:dyDescent="0.25">
      <c r="D270" s="17">
        <f t="shared" si="25"/>
        <v>0</v>
      </c>
      <c r="J270" s="41">
        <f t="shared" si="24"/>
        <v>0</v>
      </c>
    </row>
    <row r="271" spans="4:10" x14ac:dyDescent="0.25">
      <c r="D271" s="17">
        <f t="shared" si="25"/>
        <v>0</v>
      </c>
      <c r="J271" s="41">
        <f t="shared" si="24"/>
        <v>0</v>
      </c>
    </row>
    <row r="272" spans="4:10" x14ac:dyDescent="0.25">
      <c r="D272" s="17">
        <f t="shared" si="25"/>
        <v>0</v>
      </c>
      <c r="J272" s="41">
        <f t="shared" si="24"/>
        <v>0</v>
      </c>
    </row>
    <row r="273" spans="4:10" x14ac:dyDescent="0.25">
      <c r="D273" s="17">
        <f t="shared" si="25"/>
        <v>0</v>
      </c>
      <c r="J273" s="41">
        <f t="shared" si="24"/>
        <v>0</v>
      </c>
    </row>
    <row r="274" spans="4:10" x14ac:dyDescent="0.25">
      <c r="D274" s="17">
        <f t="shared" si="25"/>
        <v>0</v>
      </c>
      <c r="J274" s="41">
        <f t="shared" si="24"/>
        <v>0</v>
      </c>
    </row>
    <row r="275" spans="4:10" x14ac:dyDescent="0.25">
      <c r="D275" s="17">
        <f t="shared" si="25"/>
        <v>0</v>
      </c>
      <c r="J275" s="41">
        <f t="shared" si="24"/>
        <v>0</v>
      </c>
    </row>
    <row r="276" spans="4:10" x14ac:dyDescent="0.25">
      <c r="D276" s="17">
        <f t="shared" si="25"/>
        <v>0</v>
      </c>
      <c r="J276" s="41">
        <f t="shared" si="24"/>
        <v>0</v>
      </c>
    </row>
    <row r="277" spans="4:10" x14ac:dyDescent="0.25">
      <c r="D277" s="17">
        <f t="shared" si="25"/>
        <v>0</v>
      </c>
      <c r="J277" s="41">
        <f t="shared" si="24"/>
        <v>0</v>
      </c>
    </row>
    <row r="278" spans="4:10" x14ac:dyDescent="0.25">
      <c r="D278" s="17">
        <f t="shared" si="25"/>
        <v>0</v>
      </c>
      <c r="J278" s="41">
        <f t="shared" si="24"/>
        <v>0</v>
      </c>
    </row>
    <row r="279" spans="4:10" x14ac:dyDescent="0.25">
      <c r="D279" s="17">
        <f t="shared" si="25"/>
        <v>0</v>
      </c>
      <c r="J279" s="41">
        <f t="shared" si="24"/>
        <v>0</v>
      </c>
    </row>
    <row r="280" spans="4:10" x14ac:dyDescent="0.25">
      <c r="D280" s="17">
        <f t="shared" si="25"/>
        <v>0</v>
      </c>
      <c r="J280" s="41">
        <f t="shared" si="24"/>
        <v>0</v>
      </c>
    </row>
    <row r="281" spans="4:10" x14ac:dyDescent="0.25">
      <c r="D281" s="17">
        <f t="shared" si="25"/>
        <v>0</v>
      </c>
      <c r="J281" s="41">
        <f t="shared" si="24"/>
        <v>0</v>
      </c>
    </row>
    <row r="282" spans="4:10" x14ac:dyDescent="0.25">
      <c r="D282" s="17">
        <f t="shared" si="25"/>
        <v>0</v>
      </c>
      <c r="J282" s="41">
        <f t="shared" si="24"/>
        <v>0</v>
      </c>
    </row>
    <row r="283" spans="4:10" x14ac:dyDescent="0.25">
      <c r="D283" s="17">
        <f t="shared" si="25"/>
        <v>0</v>
      </c>
      <c r="J283" s="41">
        <f t="shared" si="24"/>
        <v>0</v>
      </c>
    </row>
    <row r="284" spans="4:10" x14ac:dyDescent="0.25">
      <c r="D284" s="17">
        <f t="shared" si="25"/>
        <v>0</v>
      </c>
      <c r="J284" s="41">
        <f t="shared" si="24"/>
        <v>0</v>
      </c>
    </row>
    <row r="285" spans="4:10" x14ac:dyDescent="0.25">
      <c r="D285" s="17">
        <f t="shared" si="25"/>
        <v>0</v>
      </c>
      <c r="J285" s="41">
        <f t="shared" si="24"/>
        <v>0</v>
      </c>
    </row>
    <row r="286" spans="4:10" x14ac:dyDescent="0.25">
      <c r="D286" s="17">
        <f t="shared" si="25"/>
        <v>0</v>
      </c>
      <c r="J286" s="41">
        <f t="shared" si="24"/>
        <v>0</v>
      </c>
    </row>
    <row r="287" spans="4:10" x14ac:dyDescent="0.25">
      <c r="D287" s="17">
        <f t="shared" si="25"/>
        <v>0</v>
      </c>
      <c r="J287" s="41">
        <f t="shared" si="24"/>
        <v>0</v>
      </c>
    </row>
    <row r="288" spans="4:10" x14ac:dyDescent="0.25">
      <c r="D288" s="17">
        <f t="shared" si="25"/>
        <v>0</v>
      </c>
      <c r="J288" s="41">
        <f t="shared" si="24"/>
        <v>0</v>
      </c>
    </row>
    <row r="289" spans="4:10" x14ac:dyDescent="0.25">
      <c r="D289" s="17">
        <f t="shared" si="25"/>
        <v>0</v>
      </c>
      <c r="J289" s="41">
        <f t="shared" si="24"/>
        <v>0</v>
      </c>
    </row>
    <row r="290" spans="4:10" x14ac:dyDescent="0.25">
      <c r="D290" s="17">
        <f t="shared" si="25"/>
        <v>0</v>
      </c>
      <c r="J290" s="41">
        <f t="shared" si="24"/>
        <v>0</v>
      </c>
    </row>
    <row r="291" spans="4:10" x14ac:dyDescent="0.25">
      <c r="D291" s="17">
        <f t="shared" si="25"/>
        <v>0</v>
      </c>
      <c r="J291" s="41">
        <f t="shared" si="24"/>
        <v>0</v>
      </c>
    </row>
    <row r="292" spans="4:10" x14ac:dyDescent="0.25">
      <c r="D292" s="17">
        <f t="shared" si="25"/>
        <v>0</v>
      </c>
      <c r="J292" s="41">
        <f t="shared" si="24"/>
        <v>0</v>
      </c>
    </row>
    <row r="293" spans="4:10" x14ac:dyDescent="0.25">
      <c r="D293" s="17">
        <f t="shared" si="25"/>
        <v>0</v>
      </c>
      <c r="J293" s="41">
        <f t="shared" si="24"/>
        <v>0</v>
      </c>
    </row>
    <row r="294" spans="4:10" x14ac:dyDescent="0.25">
      <c r="D294" s="17">
        <f t="shared" si="25"/>
        <v>0</v>
      </c>
      <c r="J294" s="41">
        <f t="shared" si="24"/>
        <v>0</v>
      </c>
    </row>
    <row r="295" spans="4:10" x14ac:dyDescent="0.25">
      <c r="D295" s="17">
        <f t="shared" si="25"/>
        <v>0</v>
      </c>
      <c r="J295" s="41">
        <f t="shared" si="24"/>
        <v>0</v>
      </c>
    </row>
    <row r="296" spans="4:10" x14ac:dyDescent="0.25">
      <c r="D296" s="17">
        <f t="shared" si="25"/>
        <v>0</v>
      </c>
      <c r="J296" s="41">
        <f t="shared" si="24"/>
        <v>0</v>
      </c>
    </row>
    <row r="297" spans="4:10" x14ac:dyDescent="0.25">
      <c r="D297" s="17">
        <f t="shared" si="25"/>
        <v>0</v>
      </c>
      <c r="J297" s="41">
        <f t="shared" si="24"/>
        <v>0</v>
      </c>
    </row>
    <row r="298" spans="4:10" x14ac:dyDescent="0.25">
      <c r="D298" s="17">
        <f t="shared" si="25"/>
        <v>0</v>
      </c>
      <c r="J298" s="41">
        <f t="shared" si="24"/>
        <v>0</v>
      </c>
    </row>
    <row r="299" spans="4:10" x14ac:dyDescent="0.25">
      <c r="D299" s="17">
        <f t="shared" si="25"/>
        <v>0</v>
      </c>
      <c r="J299" s="41">
        <f t="shared" si="24"/>
        <v>0</v>
      </c>
    </row>
    <row r="300" spans="4:10" x14ac:dyDescent="0.25">
      <c r="D300" s="17">
        <f t="shared" si="25"/>
        <v>0</v>
      </c>
      <c r="J300" s="41">
        <f t="shared" si="24"/>
        <v>0</v>
      </c>
    </row>
    <row r="301" spans="4:10" x14ac:dyDescent="0.25">
      <c r="D301" s="17">
        <f t="shared" si="25"/>
        <v>0</v>
      </c>
      <c r="J301" s="41">
        <f t="shared" si="24"/>
        <v>0</v>
      </c>
    </row>
    <row r="302" spans="4:10" x14ac:dyDescent="0.25">
      <c r="D302" s="17">
        <f t="shared" si="25"/>
        <v>0</v>
      </c>
      <c r="J302" s="41">
        <f t="shared" si="24"/>
        <v>0</v>
      </c>
    </row>
    <row r="303" spans="4:10" x14ac:dyDescent="0.25">
      <c r="D303" s="17">
        <f t="shared" si="25"/>
        <v>0</v>
      </c>
      <c r="J303" s="41">
        <f t="shared" si="24"/>
        <v>0</v>
      </c>
    </row>
    <row r="304" spans="4:10" x14ac:dyDescent="0.25">
      <c r="D304" s="17">
        <f t="shared" si="25"/>
        <v>0</v>
      </c>
      <c r="J304" s="41">
        <f t="shared" si="24"/>
        <v>0</v>
      </c>
    </row>
    <row r="305" spans="4:10" x14ac:dyDescent="0.25">
      <c r="D305" s="17">
        <f t="shared" si="25"/>
        <v>0</v>
      </c>
      <c r="J305" s="41">
        <f t="shared" si="24"/>
        <v>0</v>
      </c>
    </row>
    <row r="306" spans="4:10" x14ac:dyDescent="0.25">
      <c r="D306" s="17">
        <f t="shared" si="25"/>
        <v>0</v>
      </c>
      <c r="J306" s="41">
        <f t="shared" ref="J306:J369" si="26">D306+E306</f>
        <v>0</v>
      </c>
    </row>
    <row r="307" spans="4:10" x14ac:dyDescent="0.25">
      <c r="D307" s="17">
        <f t="shared" si="25"/>
        <v>0</v>
      </c>
      <c r="J307" s="41">
        <f t="shared" si="26"/>
        <v>0</v>
      </c>
    </row>
    <row r="308" spans="4:10" x14ac:dyDescent="0.25">
      <c r="D308" s="17">
        <f t="shared" si="25"/>
        <v>0</v>
      </c>
      <c r="J308" s="41">
        <f t="shared" si="26"/>
        <v>0</v>
      </c>
    </row>
    <row r="309" spans="4:10" x14ac:dyDescent="0.25">
      <c r="D309" s="17">
        <f t="shared" si="25"/>
        <v>0</v>
      </c>
      <c r="J309" s="41">
        <f t="shared" si="26"/>
        <v>0</v>
      </c>
    </row>
    <row r="310" spans="4:10" x14ac:dyDescent="0.25">
      <c r="D310" s="17">
        <f t="shared" si="25"/>
        <v>0</v>
      </c>
      <c r="J310" s="41">
        <f t="shared" si="26"/>
        <v>0</v>
      </c>
    </row>
    <row r="311" spans="4:10" x14ac:dyDescent="0.25">
      <c r="D311" s="17">
        <f t="shared" ref="D311:D374" si="27">J310</f>
        <v>0</v>
      </c>
      <c r="J311" s="41">
        <f t="shared" si="26"/>
        <v>0</v>
      </c>
    </row>
    <row r="312" spans="4:10" x14ac:dyDescent="0.25">
      <c r="D312" s="17">
        <f t="shared" si="27"/>
        <v>0</v>
      </c>
      <c r="J312" s="41">
        <f t="shared" si="26"/>
        <v>0</v>
      </c>
    </row>
    <row r="313" spans="4:10" x14ac:dyDescent="0.25">
      <c r="D313" s="17">
        <f t="shared" si="27"/>
        <v>0</v>
      </c>
      <c r="J313" s="41">
        <f t="shared" si="26"/>
        <v>0</v>
      </c>
    </row>
    <row r="314" spans="4:10" x14ac:dyDescent="0.25">
      <c r="D314" s="17">
        <f t="shared" si="27"/>
        <v>0</v>
      </c>
      <c r="J314" s="41">
        <f t="shared" si="26"/>
        <v>0</v>
      </c>
    </row>
    <row r="315" spans="4:10" x14ac:dyDescent="0.25">
      <c r="D315" s="17">
        <f t="shared" si="27"/>
        <v>0</v>
      </c>
      <c r="J315" s="41">
        <f t="shared" si="26"/>
        <v>0</v>
      </c>
    </row>
    <row r="316" spans="4:10" x14ac:dyDescent="0.25">
      <c r="D316" s="17">
        <f t="shared" si="27"/>
        <v>0</v>
      </c>
      <c r="J316" s="41">
        <f t="shared" si="26"/>
        <v>0</v>
      </c>
    </row>
    <row r="317" spans="4:10" x14ac:dyDescent="0.25">
      <c r="D317" s="17">
        <f t="shared" si="27"/>
        <v>0</v>
      </c>
      <c r="J317" s="41">
        <f t="shared" si="26"/>
        <v>0</v>
      </c>
    </row>
    <row r="318" spans="4:10" x14ac:dyDescent="0.25">
      <c r="D318" s="17">
        <f t="shared" si="27"/>
        <v>0</v>
      </c>
      <c r="J318" s="41">
        <f t="shared" si="26"/>
        <v>0</v>
      </c>
    </row>
    <row r="319" spans="4:10" x14ac:dyDescent="0.25">
      <c r="D319" s="17">
        <f t="shared" si="27"/>
        <v>0</v>
      </c>
      <c r="J319" s="41">
        <f t="shared" si="26"/>
        <v>0</v>
      </c>
    </row>
    <row r="320" spans="4:10" x14ac:dyDescent="0.25">
      <c r="D320" s="17">
        <f t="shared" si="27"/>
        <v>0</v>
      </c>
      <c r="J320" s="41">
        <f t="shared" si="26"/>
        <v>0</v>
      </c>
    </row>
    <row r="321" spans="4:10" x14ac:dyDescent="0.25">
      <c r="D321" s="17">
        <f t="shared" si="27"/>
        <v>0</v>
      </c>
      <c r="J321" s="41">
        <f t="shared" si="26"/>
        <v>0</v>
      </c>
    </row>
    <row r="322" spans="4:10" x14ac:dyDescent="0.25">
      <c r="D322" s="17">
        <f t="shared" si="27"/>
        <v>0</v>
      </c>
      <c r="J322" s="41">
        <f t="shared" si="26"/>
        <v>0</v>
      </c>
    </row>
    <row r="323" spans="4:10" x14ac:dyDescent="0.25">
      <c r="D323" s="17">
        <f t="shared" si="27"/>
        <v>0</v>
      </c>
      <c r="J323" s="41">
        <f t="shared" si="26"/>
        <v>0</v>
      </c>
    </row>
    <row r="324" spans="4:10" x14ac:dyDescent="0.25">
      <c r="D324" s="17">
        <f t="shared" si="27"/>
        <v>0</v>
      </c>
      <c r="J324" s="41">
        <f t="shared" si="26"/>
        <v>0</v>
      </c>
    </row>
    <row r="325" spans="4:10" x14ac:dyDescent="0.25">
      <c r="D325" s="17">
        <f t="shared" si="27"/>
        <v>0</v>
      </c>
      <c r="J325" s="41">
        <f t="shared" si="26"/>
        <v>0</v>
      </c>
    </row>
    <row r="326" spans="4:10" x14ac:dyDescent="0.25">
      <c r="D326" s="17">
        <f t="shared" si="27"/>
        <v>0</v>
      </c>
      <c r="J326" s="41">
        <f t="shared" si="26"/>
        <v>0</v>
      </c>
    </row>
    <row r="327" spans="4:10" x14ac:dyDescent="0.25">
      <c r="D327" s="17">
        <f t="shared" si="27"/>
        <v>0</v>
      </c>
      <c r="J327" s="41">
        <f t="shared" si="26"/>
        <v>0</v>
      </c>
    </row>
    <row r="328" spans="4:10" x14ac:dyDescent="0.25">
      <c r="D328" s="17">
        <f t="shared" si="27"/>
        <v>0</v>
      </c>
      <c r="J328" s="41">
        <f t="shared" si="26"/>
        <v>0</v>
      </c>
    </row>
    <row r="329" spans="4:10" x14ac:dyDescent="0.25">
      <c r="D329" s="17">
        <f t="shared" si="27"/>
        <v>0</v>
      </c>
      <c r="J329" s="41">
        <f t="shared" si="26"/>
        <v>0</v>
      </c>
    </row>
    <row r="330" spans="4:10" x14ac:dyDescent="0.25">
      <c r="D330" s="17">
        <f t="shared" si="27"/>
        <v>0</v>
      </c>
      <c r="J330" s="41">
        <f t="shared" si="26"/>
        <v>0</v>
      </c>
    </row>
    <row r="331" spans="4:10" x14ac:dyDescent="0.25">
      <c r="D331" s="17">
        <f t="shared" si="27"/>
        <v>0</v>
      </c>
      <c r="J331" s="41">
        <f t="shared" si="26"/>
        <v>0</v>
      </c>
    </row>
    <row r="332" spans="4:10" x14ac:dyDescent="0.25">
      <c r="D332" s="17">
        <f t="shared" si="27"/>
        <v>0</v>
      </c>
      <c r="J332" s="41">
        <f t="shared" si="26"/>
        <v>0</v>
      </c>
    </row>
    <row r="333" spans="4:10" x14ac:dyDescent="0.25">
      <c r="D333" s="17">
        <f t="shared" si="27"/>
        <v>0</v>
      </c>
      <c r="J333" s="41">
        <f t="shared" si="26"/>
        <v>0</v>
      </c>
    </row>
    <row r="334" spans="4:10" x14ac:dyDescent="0.25">
      <c r="D334" s="17">
        <f t="shared" si="27"/>
        <v>0</v>
      </c>
      <c r="J334" s="41">
        <f t="shared" si="26"/>
        <v>0</v>
      </c>
    </row>
    <row r="335" spans="4:10" x14ac:dyDescent="0.25">
      <c r="D335" s="17">
        <f t="shared" si="27"/>
        <v>0</v>
      </c>
      <c r="J335" s="41">
        <f t="shared" si="26"/>
        <v>0</v>
      </c>
    </row>
    <row r="336" spans="4:10" x14ac:dyDescent="0.25">
      <c r="D336" s="17">
        <f t="shared" si="27"/>
        <v>0</v>
      </c>
      <c r="J336" s="41">
        <f t="shared" si="26"/>
        <v>0</v>
      </c>
    </row>
    <row r="337" spans="4:10" x14ac:dyDescent="0.25">
      <c r="D337" s="17">
        <f t="shared" si="27"/>
        <v>0</v>
      </c>
      <c r="J337" s="41">
        <f t="shared" si="26"/>
        <v>0</v>
      </c>
    </row>
    <row r="338" spans="4:10" x14ac:dyDescent="0.25">
      <c r="D338" s="17">
        <f t="shared" si="27"/>
        <v>0</v>
      </c>
      <c r="J338" s="41">
        <f t="shared" si="26"/>
        <v>0</v>
      </c>
    </row>
    <row r="339" spans="4:10" x14ac:dyDescent="0.25">
      <c r="D339" s="17">
        <f t="shared" si="27"/>
        <v>0</v>
      </c>
      <c r="J339" s="41">
        <f t="shared" si="26"/>
        <v>0</v>
      </c>
    </row>
    <row r="340" spans="4:10" x14ac:dyDescent="0.25">
      <c r="D340" s="17">
        <f t="shared" si="27"/>
        <v>0</v>
      </c>
      <c r="J340" s="41">
        <f t="shared" si="26"/>
        <v>0</v>
      </c>
    </row>
    <row r="341" spans="4:10" x14ac:dyDescent="0.25">
      <c r="D341" s="17">
        <f t="shared" si="27"/>
        <v>0</v>
      </c>
      <c r="J341" s="41">
        <f t="shared" si="26"/>
        <v>0</v>
      </c>
    </row>
    <row r="342" spans="4:10" x14ac:dyDescent="0.25">
      <c r="D342" s="17">
        <f t="shared" si="27"/>
        <v>0</v>
      </c>
      <c r="J342" s="41">
        <f t="shared" si="26"/>
        <v>0</v>
      </c>
    </row>
    <row r="343" spans="4:10" x14ac:dyDescent="0.25">
      <c r="D343" s="17">
        <f t="shared" si="27"/>
        <v>0</v>
      </c>
      <c r="J343" s="41">
        <f t="shared" si="26"/>
        <v>0</v>
      </c>
    </row>
    <row r="344" spans="4:10" x14ac:dyDescent="0.25">
      <c r="D344" s="17">
        <f t="shared" si="27"/>
        <v>0</v>
      </c>
      <c r="J344" s="41">
        <f t="shared" si="26"/>
        <v>0</v>
      </c>
    </row>
    <row r="345" spans="4:10" x14ac:dyDescent="0.25">
      <c r="D345" s="17">
        <f t="shared" si="27"/>
        <v>0</v>
      </c>
      <c r="J345" s="41">
        <f t="shared" si="26"/>
        <v>0</v>
      </c>
    </row>
    <row r="346" spans="4:10" x14ac:dyDescent="0.25">
      <c r="D346" s="17">
        <f t="shared" si="27"/>
        <v>0</v>
      </c>
      <c r="J346" s="41">
        <f t="shared" si="26"/>
        <v>0</v>
      </c>
    </row>
    <row r="347" spans="4:10" x14ac:dyDescent="0.25">
      <c r="D347" s="17">
        <f t="shared" si="27"/>
        <v>0</v>
      </c>
      <c r="J347" s="41">
        <f t="shared" si="26"/>
        <v>0</v>
      </c>
    </row>
    <row r="348" spans="4:10" x14ac:dyDescent="0.25">
      <c r="D348" s="17">
        <f t="shared" si="27"/>
        <v>0</v>
      </c>
      <c r="J348" s="41">
        <f t="shared" si="26"/>
        <v>0</v>
      </c>
    </row>
    <row r="349" spans="4:10" x14ac:dyDescent="0.25">
      <c r="D349" s="17">
        <f t="shared" si="27"/>
        <v>0</v>
      </c>
      <c r="J349" s="41">
        <f t="shared" si="26"/>
        <v>0</v>
      </c>
    </row>
    <row r="350" spans="4:10" x14ac:dyDescent="0.25">
      <c r="D350" s="17">
        <f t="shared" si="27"/>
        <v>0</v>
      </c>
      <c r="J350" s="41">
        <f t="shared" si="26"/>
        <v>0</v>
      </c>
    </row>
    <row r="351" spans="4:10" x14ac:dyDescent="0.25">
      <c r="D351" s="17">
        <f t="shared" si="27"/>
        <v>0</v>
      </c>
      <c r="J351" s="41">
        <f t="shared" si="26"/>
        <v>0</v>
      </c>
    </row>
    <row r="352" spans="4:10" x14ac:dyDescent="0.25">
      <c r="D352" s="17">
        <f t="shared" si="27"/>
        <v>0</v>
      </c>
      <c r="J352" s="41">
        <f t="shared" si="26"/>
        <v>0</v>
      </c>
    </row>
    <row r="353" spans="4:10" x14ac:dyDescent="0.25">
      <c r="D353" s="17">
        <f t="shared" si="27"/>
        <v>0</v>
      </c>
      <c r="J353" s="41">
        <f t="shared" si="26"/>
        <v>0</v>
      </c>
    </row>
    <row r="354" spans="4:10" x14ac:dyDescent="0.25">
      <c r="D354" s="17">
        <f t="shared" si="27"/>
        <v>0</v>
      </c>
      <c r="J354" s="41">
        <f t="shared" si="26"/>
        <v>0</v>
      </c>
    </row>
    <row r="355" spans="4:10" x14ac:dyDescent="0.25">
      <c r="D355" s="17">
        <f t="shared" si="27"/>
        <v>0</v>
      </c>
      <c r="J355" s="41">
        <f t="shared" si="26"/>
        <v>0</v>
      </c>
    </row>
    <row r="356" spans="4:10" x14ac:dyDescent="0.25">
      <c r="D356" s="17">
        <f t="shared" si="27"/>
        <v>0</v>
      </c>
      <c r="J356" s="41">
        <f t="shared" si="26"/>
        <v>0</v>
      </c>
    </row>
    <row r="357" spans="4:10" x14ac:dyDescent="0.25">
      <c r="D357" s="17">
        <f t="shared" si="27"/>
        <v>0</v>
      </c>
      <c r="J357" s="41">
        <f t="shared" si="26"/>
        <v>0</v>
      </c>
    </row>
    <row r="358" spans="4:10" x14ac:dyDescent="0.25">
      <c r="D358" s="17">
        <f t="shared" si="27"/>
        <v>0</v>
      </c>
      <c r="J358" s="41">
        <f t="shared" si="26"/>
        <v>0</v>
      </c>
    </row>
    <row r="359" spans="4:10" x14ac:dyDescent="0.25">
      <c r="D359" s="17">
        <f t="shared" si="27"/>
        <v>0</v>
      </c>
      <c r="J359" s="41">
        <f t="shared" si="26"/>
        <v>0</v>
      </c>
    </row>
    <row r="360" spans="4:10" x14ac:dyDescent="0.25">
      <c r="D360" s="17">
        <f t="shared" si="27"/>
        <v>0</v>
      </c>
      <c r="J360" s="41">
        <f t="shared" si="26"/>
        <v>0</v>
      </c>
    </row>
    <row r="361" spans="4:10" x14ac:dyDescent="0.25">
      <c r="D361" s="17">
        <f t="shared" si="27"/>
        <v>0</v>
      </c>
      <c r="J361" s="41">
        <f t="shared" si="26"/>
        <v>0</v>
      </c>
    </row>
    <row r="362" spans="4:10" x14ac:dyDescent="0.25">
      <c r="D362" s="17">
        <f t="shared" si="27"/>
        <v>0</v>
      </c>
      <c r="J362" s="41">
        <f t="shared" si="26"/>
        <v>0</v>
      </c>
    </row>
    <row r="363" spans="4:10" x14ac:dyDescent="0.25">
      <c r="D363" s="17">
        <f t="shared" si="27"/>
        <v>0</v>
      </c>
      <c r="J363" s="41">
        <f t="shared" si="26"/>
        <v>0</v>
      </c>
    </row>
    <row r="364" spans="4:10" x14ac:dyDescent="0.25">
      <c r="D364" s="17">
        <f t="shared" si="27"/>
        <v>0</v>
      </c>
      <c r="J364" s="41">
        <f t="shared" si="26"/>
        <v>0</v>
      </c>
    </row>
    <row r="365" spans="4:10" x14ac:dyDescent="0.25">
      <c r="D365" s="17">
        <f t="shared" si="27"/>
        <v>0</v>
      </c>
      <c r="J365" s="41">
        <f t="shared" si="26"/>
        <v>0</v>
      </c>
    </row>
    <row r="366" spans="4:10" x14ac:dyDescent="0.25">
      <c r="D366" s="17">
        <f t="shared" si="27"/>
        <v>0</v>
      </c>
      <c r="J366" s="41">
        <f t="shared" si="26"/>
        <v>0</v>
      </c>
    </row>
    <row r="367" spans="4:10" x14ac:dyDescent="0.25">
      <c r="D367" s="17">
        <f t="shared" si="27"/>
        <v>0</v>
      </c>
      <c r="J367" s="41">
        <f t="shared" si="26"/>
        <v>0</v>
      </c>
    </row>
    <row r="368" spans="4:10" x14ac:dyDescent="0.25">
      <c r="D368" s="17">
        <f t="shared" si="27"/>
        <v>0</v>
      </c>
      <c r="J368" s="41">
        <f t="shared" si="26"/>
        <v>0</v>
      </c>
    </row>
    <row r="369" spans="4:10" x14ac:dyDescent="0.25">
      <c r="D369" s="17">
        <f t="shared" si="27"/>
        <v>0</v>
      </c>
      <c r="J369" s="41">
        <f t="shared" si="26"/>
        <v>0</v>
      </c>
    </row>
    <row r="370" spans="4:10" x14ac:dyDescent="0.25">
      <c r="D370" s="17">
        <f t="shared" si="27"/>
        <v>0</v>
      </c>
      <c r="J370" s="41">
        <f t="shared" ref="J370:J433" si="28">D370+E370</f>
        <v>0</v>
      </c>
    </row>
    <row r="371" spans="4:10" x14ac:dyDescent="0.25">
      <c r="D371" s="17">
        <f t="shared" si="27"/>
        <v>0</v>
      </c>
      <c r="J371" s="41">
        <f t="shared" si="28"/>
        <v>0</v>
      </c>
    </row>
    <row r="372" spans="4:10" x14ac:dyDescent="0.25">
      <c r="D372" s="17">
        <f t="shared" si="27"/>
        <v>0</v>
      </c>
      <c r="J372" s="41">
        <f t="shared" si="28"/>
        <v>0</v>
      </c>
    </row>
    <row r="373" spans="4:10" x14ac:dyDescent="0.25">
      <c r="D373" s="17">
        <f t="shared" si="27"/>
        <v>0</v>
      </c>
      <c r="J373" s="41">
        <f t="shared" si="28"/>
        <v>0</v>
      </c>
    </row>
    <row r="374" spans="4:10" x14ac:dyDescent="0.25">
      <c r="D374" s="17">
        <f t="shared" si="27"/>
        <v>0</v>
      </c>
      <c r="J374" s="41">
        <f t="shared" si="28"/>
        <v>0</v>
      </c>
    </row>
    <row r="375" spans="4:10" x14ac:dyDescent="0.25">
      <c r="D375" s="17">
        <f t="shared" ref="D375:D438" si="29">J374</f>
        <v>0</v>
      </c>
      <c r="J375" s="41">
        <f t="shared" si="28"/>
        <v>0</v>
      </c>
    </row>
    <row r="376" spans="4:10" x14ac:dyDescent="0.25">
      <c r="D376" s="17">
        <f t="shared" si="29"/>
        <v>0</v>
      </c>
      <c r="J376" s="41">
        <f t="shared" si="28"/>
        <v>0</v>
      </c>
    </row>
    <row r="377" spans="4:10" x14ac:dyDescent="0.25">
      <c r="D377" s="17">
        <f t="shared" si="29"/>
        <v>0</v>
      </c>
      <c r="J377" s="41">
        <f t="shared" si="28"/>
        <v>0</v>
      </c>
    </row>
    <row r="378" spans="4:10" x14ac:dyDescent="0.25">
      <c r="D378" s="17">
        <f t="shared" si="29"/>
        <v>0</v>
      </c>
      <c r="J378" s="41">
        <f t="shared" si="28"/>
        <v>0</v>
      </c>
    </row>
    <row r="379" spans="4:10" x14ac:dyDescent="0.25">
      <c r="D379" s="17">
        <f t="shared" si="29"/>
        <v>0</v>
      </c>
      <c r="J379" s="41">
        <f t="shared" si="28"/>
        <v>0</v>
      </c>
    </row>
    <row r="380" spans="4:10" x14ac:dyDescent="0.25">
      <c r="D380" s="17">
        <f t="shared" si="29"/>
        <v>0</v>
      </c>
      <c r="J380" s="41">
        <f t="shared" si="28"/>
        <v>0</v>
      </c>
    </row>
    <row r="381" spans="4:10" x14ac:dyDescent="0.25">
      <c r="D381" s="17">
        <f t="shared" si="29"/>
        <v>0</v>
      </c>
      <c r="J381" s="41">
        <f t="shared" si="28"/>
        <v>0</v>
      </c>
    </row>
    <row r="382" spans="4:10" x14ac:dyDescent="0.25">
      <c r="D382" s="17">
        <f t="shared" si="29"/>
        <v>0</v>
      </c>
      <c r="J382" s="41">
        <f t="shared" si="28"/>
        <v>0</v>
      </c>
    </row>
    <row r="383" spans="4:10" x14ac:dyDescent="0.25">
      <c r="D383" s="17">
        <f t="shared" si="29"/>
        <v>0</v>
      </c>
      <c r="J383" s="41">
        <f t="shared" si="28"/>
        <v>0</v>
      </c>
    </row>
    <row r="384" spans="4:10" x14ac:dyDescent="0.25">
      <c r="D384" s="17">
        <f t="shared" si="29"/>
        <v>0</v>
      </c>
      <c r="J384" s="41">
        <f t="shared" si="28"/>
        <v>0</v>
      </c>
    </row>
    <row r="385" spans="4:10" x14ac:dyDescent="0.25">
      <c r="D385" s="17">
        <f t="shared" si="29"/>
        <v>0</v>
      </c>
      <c r="J385" s="41">
        <f t="shared" si="28"/>
        <v>0</v>
      </c>
    </row>
    <row r="386" spans="4:10" x14ac:dyDescent="0.25">
      <c r="D386" s="17">
        <f t="shared" si="29"/>
        <v>0</v>
      </c>
      <c r="J386" s="41">
        <f t="shared" si="28"/>
        <v>0</v>
      </c>
    </row>
    <row r="387" spans="4:10" x14ac:dyDescent="0.25">
      <c r="D387" s="17">
        <f t="shared" si="29"/>
        <v>0</v>
      </c>
      <c r="J387" s="41">
        <f t="shared" si="28"/>
        <v>0</v>
      </c>
    </row>
    <row r="388" spans="4:10" x14ac:dyDescent="0.25">
      <c r="D388" s="17">
        <f t="shared" si="29"/>
        <v>0</v>
      </c>
      <c r="J388" s="41">
        <f t="shared" si="28"/>
        <v>0</v>
      </c>
    </row>
    <row r="389" spans="4:10" x14ac:dyDescent="0.25">
      <c r="D389" s="17">
        <f t="shared" si="29"/>
        <v>0</v>
      </c>
      <c r="J389" s="41">
        <f t="shared" si="28"/>
        <v>0</v>
      </c>
    </row>
    <row r="390" spans="4:10" x14ac:dyDescent="0.25">
      <c r="D390" s="17">
        <f t="shared" si="29"/>
        <v>0</v>
      </c>
      <c r="J390" s="41">
        <f t="shared" si="28"/>
        <v>0</v>
      </c>
    </row>
    <row r="391" spans="4:10" x14ac:dyDescent="0.25">
      <c r="D391" s="17">
        <f t="shared" si="29"/>
        <v>0</v>
      </c>
      <c r="J391" s="41">
        <f t="shared" si="28"/>
        <v>0</v>
      </c>
    </row>
    <row r="392" spans="4:10" x14ac:dyDescent="0.25">
      <c r="D392" s="17">
        <f t="shared" si="29"/>
        <v>0</v>
      </c>
      <c r="J392" s="41">
        <f t="shared" si="28"/>
        <v>0</v>
      </c>
    </row>
    <row r="393" spans="4:10" x14ac:dyDescent="0.25">
      <c r="D393" s="17">
        <f t="shared" si="29"/>
        <v>0</v>
      </c>
      <c r="J393" s="41">
        <f t="shared" si="28"/>
        <v>0</v>
      </c>
    </row>
    <row r="394" spans="4:10" x14ac:dyDescent="0.25">
      <c r="D394" s="17">
        <f t="shared" si="29"/>
        <v>0</v>
      </c>
      <c r="J394" s="41">
        <f t="shared" si="28"/>
        <v>0</v>
      </c>
    </row>
    <row r="395" spans="4:10" x14ac:dyDescent="0.25">
      <c r="D395" s="17">
        <f t="shared" si="29"/>
        <v>0</v>
      </c>
      <c r="J395" s="41">
        <f t="shared" si="28"/>
        <v>0</v>
      </c>
    </row>
    <row r="396" spans="4:10" x14ac:dyDescent="0.25">
      <c r="D396" s="17">
        <f t="shared" si="29"/>
        <v>0</v>
      </c>
      <c r="J396" s="41">
        <f t="shared" si="28"/>
        <v>0</v>
      </c>
    </row>
    <row r="397" spans="4:10" x14ac:dyDescent="0.25">
      <c r="D397" s="17">
        <f t="shared" si="29"/>
        <v>0</v>
      </c>
      <c r="J397" s="41">
        <f t="shared" si="28"/>
        <v>0</v>
      </c>
    </row>
    <row r="398" spans="4:10" x14ac:dyDescent="0.25">
      <c r="D398" s="17">
        <f t="shared" si="29"/>
        <v>0</v>
      </c>
      <c r="J398" s="41">
        <f t="shared" si="28"/>
        <v>0</v>
      </c>
    </row>
    <row r="399" spans="4:10" x14ac:dyDescent="0.25">
      <c r="D399" s="17">
        <f t="shared" si="29"/>
        <v>0</v>
      </c>
      <c r="J399" s="41">
        <f t="shared" si="28"/>
        <v>0</v>
      </c>
    </row>
    <row r="400" spans="4:10" x14ac:dyDescent="0.25">
      <c r="D400" s="17">
        <f t="shared" si="29"/>
        <v>0</v>
      </c>
      <c r="J400" s="41">
        <f t="shared" si="28"/>
        <v>0</v>
      </c>
    </row>
    <row r="401" spans="4:10" x14ac:dyDescent="0.25">
      <c r="D401" s="17">
        <f t="shared" si="29"/>
        <v>0</v>
      </c>
      <c r="J401" s="41">
        <f t="shared" si="28"/>
        <v>0</v>
      </c>
    </row>
    <row r="402" spans="4:10" x14ac:dyDescent="0.25">
      <c r="D402" s="17">
        <f t="shared" si="29"/>
        <v>0</v>
      </c>
      <c r="J402" s="41">
        <f t="shared" si="28"/>
        <v>0</v>
      </c>
    </row>
    <row r="403" spans="4:10" x14ac:dyDescent="0.25">
      <c r="D403" s="17">
        <f t="shared" si="29"/>
        <v>0</v>
      </c>
      <c r="J403" s="41">
        <f t="shared" si="28"/>
        <v>0</v>
      </c>
    </row>
    <row r="404" spans="4:10" x14ac:dyDescent="0.25">
      <c r="D404" s="17">
        <f t="shared" si="29"/>
        <v>0</v>
      </c>
      <c r="J404" s="41">
        <f t="shared" si="28"/>
        <v>0</v>
      </c>
    </row>
    <row r="405" spans="4:10" x14ac:dyDescent="0.25">
      <c r="D405" s="17">
        <f t="shared" si="29"/>
        <v>0</v>
      </c>
      <c r="J405" s="41">
        <f t="shared" si="28"/>
        <v>0</v>
      </c>
    </row>
    <row r="406" spans="4:10" x14ac:dyDescent="0.25">
      <c r="D406" s="17">
        <f t="shared" si="29"/>
        <v>0</v>
      </c>
      <c r="J406" s="41">
        <f t="shared" si="28"/>
        <v>0</v>
      </c>
    </row>
    <row r="407" spans="4:10" x14ac:dyDescent="0.25">
      <c r="D407" s="17">
        <f t="shared" si="29"/>
        <v>0</v>
      </c>
      <c r="J407" s="41">
        <f t="shared" si="28"/>
        <v>0</v>
      </c>
    </row>
    <row r="408" spans="4:10" x14ac:dyDescent="0.25">
      <c r="D408" s="17">
        <f t="shared" si="29"/>
        <v>0</v>
      </c>
      <c r="J408" s="41">
        <f t="shared" si="28"/>
        <v>0</v>
      </c>
    </row>
    <row r="409" spans="4:10" x14ac:dyDescent="0.25">
      <c r="D409" s="17">
        <f t="shared" si="29"/>
        <v>0</v>
      </c>
      <c r="J409" s="41">
        <f t="shared" si="28"/>
        <v>0</v>
      </c>
    </row>
    <row r="410" spans="4:10" x14ac:dyDescent="0.25">
      <c r="D410" s="17">
        <f t="shared" si="29"/>
        <v>0</v>
      </c>
      <c r="J410" s="41">
        <f t="shared" si="28"/>
        <v>0</v>
      </c>
    </row>
    <row r="411" spans="4:10" x14ac:dyDescent="0.25">
      <c r="D411" s="17">
        <f t="shared" si="29"/>
        <v>0</v>
      </c>
      <c r="J411" s="41">
        <f t="shared" si="28"/>
        <v>0</v>
      </c>
    </row>
    <row r="412" spans="4:10" x14ac:dyDescent="0.25">
      <c r="D412" s="17">
        <f t="shared" si="29"/>
        <v>0</v>
      </c>
      <c r="J412" s="41">
        <f t="shared" si="28"/>
        <v>0</v>
      </c>
    </row>
    <row r="413" spans="4:10" x14ac:dyDescent="0.25">
      <c r="D413" s="17">
        <f t="shared" si="29"/>
        <v>0</v>
      </c>
      <c r="J413" s="41">
        <f t="shared" si="28"/>
        <v>0</v>
      </c>
    </row>
    <row r="414" spans="4:10" x14ac:dyDescent="0.25">
      <c r="D414" s="17">
        <f t="shared" si="29"/>
        <v>0</v>
      </c>
      <c r="J414" s="41">
        <f t="shared" si="28"/>
        <v>0</v>
      </c>
    </row>
    <row r="415" spans="4:10" x14ac:dyDescent="0.25">
      <c r="D415" s="17">
        <f t="shared" si="29"/>
        <v>0</v>
      </c>
      <c r="J415" s="41">
        <f t="shared" si="28"/>
        <v>0</v>
      </c>
    </row>
    <row r="416" spans="4:10" x14ac:dyDescent="0.25">
      <c r="D416" s="17">
        <f t="shared" si="29"/>
        <v>0</v>
      </c>
      <c r="J416" s="41">
        <f t="shared" si="28"/>
        <v>0</v>
      </c>
    </row>
    <row r="417" spans="4:10" x14ac:dyDescent="0.25">
      <c r="D417" s="17">
        <f t="shared" si="29"/>
        <v>0</v>
      </c>
      <c r="J417" s="41">
        <f t="shared" si="28"/>
        <v>0</v>
      </c>
    </row>
    <row r="418" spans="4:10" x14ac:dyDescent="0.25">
      <c r="D418" s="17">
        <f t="shared" si="29"/>
        <v>0</v>
      </c>
      <c r="J418" s="41">
        <f t="shared" si="28"/>
        <v>0</v>
      </c>
    </row>
    <row r="419" spans="4:10" x14ac:dyDescent="0.25">
      <c r="D419" s="17">
        <f t="shared" si="29"/>
        <v>0</v>
      </c>
      <c r="J419" s="41">
        <f t="shared" si="28"/>
        <v>0</v>
      </c>
    </row>
    <row r="420" spans="4:10" x14ac:dyDescent="0.25">
      <c r="D420" s="17">
        <f t="shared" si="29"/>
        <v>0</v>
      </c>
      <c r="J420" s="41">
        <f t="shared" si="28"/>
        <v>0</v>
      </c>
    </row>
    <row r="421" spans="4:10" x14ac:dyDescent="0.25">
      <c r="D421" s="17">
        <f t="shared" si="29"/>
        <v>0</v>
      </c>
      <c r="J421" s="41">
        <f t="shared" si="28"/>
        <v>0</v>
      </c>
    </row>
    <row r="422" spans="4:10" x14ac:dyDescent="0.25">
      <c r="D422" s="17">
        <f t="shared" si="29"/>
        <v>0</v>
      </c>
      <c r="J422" s="41">
        <f t="shared" si="28"/>
        <v>0</v>
      </c>
    </row>
    <row r="423" spans="4:10" x14ac:dyDescent="0.25">
      <c r="D423" s="17">
        <f t="shared" si="29"/>
        <v>0</v>
      </c>
      <c r="J423" s="41">
        <f t="shared" si="28"/>
        <v>0</v>
      </c>
    </row>
    <row r="424" spans="4:10" x14ac:dyDescent="0.25">
      <c r="D424" s="17">
        <f t="shared" si="29"/>
        <v>0</v>
      </c>
      <c r="J424" s="41">
        <f t="shared" si="28"/>
        <v>0</v>
      </c>
    </row>
    <row r="425" spans="4:10" x14ac:dyDescent="0.25">
      <c r="D425" s="17">
        <f t="shared" si="29"/>
        <v>0</v>
      </c>
      <c r="J425" s="41">
        <f t="shared" si="28"/>
        <v>0</v>
      </c>
    </row>
    <row r="426" spans="4:10" x14ac:dyDescent="0.25">
      <c r="D426" s="17">
        <f t="shared" si="29"/>
        <v>0</v>
      </c>
      <c r="J426" s="41">
        <f t="shared" si="28"/>
        <v>0</v>
      </c>
    </row>
    <row r="427" spans="4:10" x14ac:dyDescent="0.25">
      <c r="D427" s="17">
        <f t="shared" si="29"/>
        <v>0</v>
      </c>
      <c r="J427" s="41">
        <f t="shared" si="28"/>
        <v>0</v>
      </c>
    </row>
    <row r="428" spans="4:10" x14ac:dyDescent="0.25">
      <c r="D428" s="17">
        <f t="shared" si="29"/>
        <v>0</v>
      </c>
      <c r="J428" s="41">
        <f t="shared" si="28"/>
        <v>0</v>
      </c>
    </row>
    <row r="429" spans="4:10" x14ac:dyDescent="0.25">
      <c r="D429" s="17">
        <f t="shared" si="29"/>
        <v>0</v>
      </c>
      <c r="J429" s="41">
        <f t="shared" si="28"/>
        <v>0</v>
      </c>
    </row>
    <row r="430" spans="4:10" x14ac:dyDescent="0.25">
      <c r="D430" s="17">
        <f t="shared" si="29"/>
        <v>0</v>
      </c>
      <c r="J430" s="41">
        <f t="shared" si="28"/>
        <v>0</v>
      </c>
    </row>
    <row r="431" spans="4:10" x14ac:dyDescent="0.25">
      <c r="D431" s="17">
        <f t="shared" si="29"/>
        <v>0</v>
      </c>
      <c r="J431" s="41">
        <f t="shared" si="28"/>
        <v>0</v>
      </c>
    </row>
    <row r="432" spans="4:10" x14ac:dyDescent="0.25">
      <c r="D432" s="17">
        <f t="shared" si="29"/>
        <v>0</v>
      </c>
      <c r="J432" s="41">
        <f t="shared" si="28"/>
        <v>0</v>
      </c>
    </row>
    <row r="433" spans="4:10" x14ac:dyDescent="0.25">
      <c r="D433" s="17">
        <f t="shared" si="29"/>
        <v>0</v>
      </c>
      <c r="J433" s="41">
        <f t="shared" si="28"/>
        <v>0</v>
      </c>
    </row>
    <row r="434" spans="4:10" x14ac:dyDescent="0.25">
      <c r="D434" s="17">
        <f t="shared" si="29"/>
        <v>0</v>
      </c>
      <c r="J434" s="41">
        <f t="shared" ref="J434:J497" si="30">D434+E434</f>
        <v>0</v>
      </c>
    </row>
    <row r="435" spans="4:10" x14ac:dyDescent="0.25">
      <c r="D435" s="17">
        <f t="shared" si="29"/>
        <v>0</v>
      </c>
      <c r="J435" s="41">
        <f t="shared" si="30"/>
        <v>0</v>
      </c>
    </row>
    <row r="436" spans="4:10" x14ac:dyDescent="0.25">
      <c r="D436" s="17">
        <f t="shared" si="29"/>
        <v>0</v>
      </c>
      <c r="J436" s="41">
        <f t="shared" si="30"/>
        <v>0</v>
      </c>
    </row>
    <row r="437" spans="4:10" x14ac:dyDescent="0.25">
      <c r="D437" s="17">
        <f t="shared" si="29"/>
        <v>0</v>
      </c>
      <c r="J437" s="41">
        <f t="shared" si="30"/>
        <v>0</v>
      </c>
    </row>
    <row r="438" spans="4:10" x14ac:dyDescent="0.25">
      <c r="D438" s="17">
        <f t="shared" si="29"/>
        <v>0</v>
      </c>
      <c r="J438" s="41">
        <f t="shared" si="30"/>
        <v>0</v>
      </c>
    </row>
    <row r="439" spans="4:10" x14ac:dyDescent="0.25">
      <c r="D439" s="17">
        <f t="shared" ref="D439:D502" si="31">J438</f>
        <v>0</v>
      </c>
      <c r="J439" s="41">
        <f t="shared" si="30"/>
        <v>0</v>
      </c>
    </row>
    <row r="440" spans="4:10" x14ac:dyDescent="0.25">
      <c r="D440" s="17">
        <f t="shared" si="31"/>
        <v>0</v>
      </c>
      <c r="J440" s="41">
        <f t="shared" si="30"/>
        <v>0</v>
      </c>
    </row>
    <row r="441" spans="4:10" x14ac:dyDescent="0.25">
      <c r="D441" s="17">
        <f t="shared" si="31"/>
        <v>0</v>
      </c>
      <c r="J441" s="41">
        <f t="shared" si="30"/>
        <v>0</v>
      </c>
    </row>
    <row r="442" spans="4:10" x14ac:dyDescent="0.25">
      <c r="D442" s="17">
        <f t="shared" si="31"/>
        <v>0</v>
      </c>
      <c r="J442" s="41">
        <f t="shared" si="30"/>
        <v>0</v>
      </c>
    </row>
    <row r="443" spans="4:10" x14ac:dyDescent="0.25">
      <c r="D443" s="17">
        <f t="shared" si="31"/>
        <v>0</v>
      </c>
      <c r="J443" s="41">
        <f t="shared" si="30"/>
        <v>0</v>
      </c>
    </row>
    <row r="444" spans="4:10" x14ac:dyDescent="0.25">
      <c r="D444" s="17">
        <f t="shared" si="31"/>
        <v>0</v>
      </c>
      <c r="J444" s="41">
        <f t="shared" si="30"/>
        <v>0</v>
      </c>
    </row>
    <row r="445" spans="4:10" x14ac:dyDescent="0.25">
      <c r="D445" s="17">
        <f t="shared" si="31"/>
        <v>0</v>
      </c>
      <c r="J445" s="41">
        <f t="shared" si="30"/>
        <v>0</v>
      </c>
    </row>
    <row r="446" spans="4:10" x14ac:dyDescent="0.25">
      <c r="D446" s="17">
        <f t="shared" si="31"/>
        <v>0</v>
      </c>
      <c r="J446" s="41">
        <f t="shared" si="30"/>
        <v>0</v>
      </c>
    </row>
    <row r="447" spans="4:10" x14ac:dyDescent="0.25">
      <c r="D447" s="17">
        <f t="shared" si="31"/>
        <v>0</v>
      </c>
      <c r="J447" s="41">
        <f t="shared" si="30"/>
        <v>0</v>
      </c>
    </row>
    <row r="448" spans="4:10" x14ac:dyDescent="0.25">
      <c r="D448" s="17">
        <f t="shared" si="31"/>
        <v>0</v>
      </c>
      <c r="J448" s="41">
        <f t="shared" si="30"/>
        <v>0</v>
      </c>
    </row>
    <row r="449" spans="4:10" x14ac:dyDescent="0.25">
      <c r="D449" s="17">
        <f t="shared" si="31"/>
        <v>0</v>
      </c>
      <c r="J449" s="41">
        <f t="shared" si="30"/>
        <v>0</v>
      </c>
    </row>
    <row r="450" spans="4:10" x14ac:dyDescent="0.25">
      <c r="D450" s="17">
        <f t="shared" si="31"/>
        <v>0</v>
      </c>
      <c r="J450" s="41">
        <f t="shared" si="30"/>
        <v>0</v>
      </c>
    </row>
    <row r="451" spans="4:10" x14ac:dyDescent="0.25">
      <c r="D451" s="17">
        <f t="shared" si="31"/>
        <v>0</v>
      </c>
      <c r="J451" s="41">
        <f t="shared" si="30"/>
        <v>0</v>
      </c>
    </row>
    <row r="452" spans="4:10" x14ac:dyDescent="0.25">
      <c r="D452" s="17">
        <f t="shared" si="31"/>
        <v>0</v>
      </c>
      <c r="J452" s="41">
        <f t="shared" si="30"/>
        <v>0</v>
      </c>
    </row>
    <row r="453" spans="4:10" x14ac:dyDescent="0.25">
      <c r="D453" s="17">
        <f t="shared" si="31"/>
        <v>0</v>
      </c>
      <c r="J453" s="41">
        <f t="shared" si="30"/>
        <v>0</v>
      </c>
    </row>
    <row r="454" spans="4:10" x14ac:dyDescent="0.25">
      <c r="D454" s="17">
        <f t="shared" si="31"/>
        <v>0</v>
      </c>
      <c r="J454" s="41">
        <f t="shared" si="30"/>
        <v>0</v>
      </c>
    </row>
    <row r="455" spans="4:10" x14ac:dyDescent="0.25">
      <c r="D455" s="17">
        <f t="shared" si="31"/>
        <v>0</v>
      </c>
      <c r="J455" s="41">
        <f t="shared" si="30"/>
        <v>0</v>
      </c>
    </row>
    <row r="456" spans="4:10" x14ac:dyDescent="0.25">
      <c r="D456" s="17">
        <f t="shared" si="31"/>
        <v>0</v>
      </c>
      <c r="J456" s="41">
        <f t="shared" si="30"/>
        <v>0</v>
      </c>
    </row>
    <row r="457" spans="4:10" x14ac:dyDescent="0.25">
      <c r="D457" s="17">
        <f t="shared" si="31"/>
        <v>0</v>
      </c>
      <c r="J457" s="41">
        <f t="shared" si="30"/>
        <v>0</v>
      </c>
    </row>
    <row r="458" spans="4:10" x14ac:dyDescent="0.25">
      <c r="D458" s="17">
        <f t="shared" si="31"/>
        <v>0</v>
      </c>
      <c r="J458" s="41">
        <f t="shared" si="30"/>
        <v>0</v>
      </c>
    </row>
    <row r="459" spans="4:10" x14ac:dyDescent="0.25">
      <c r="D459" s="17">
        <f t="shared" si="31"/>
        <v>0</v>
      </c>
      <c r="J459" s="41">
        <f t="shared" si="30"/>
        <v>0</v>
      </c>
    </row>
    <row r="460" spans="4:10" x14ac:dyDescent="0.25">
      <c r="D460" s="17">
        <f t="shared" si="31"/>
        <v>0</v>
      </c>
      <c r="J460" s="41">
        <f t="shared" si="30"/>
        <v>0</v>
      </c>
    </row>
    <row r="461" spans="4:10" x14ac:dyDescent="0.25">
      <c r="D461" s="17">
        <f t="shared" si="31"/>
        <v>0</v>
      </c>
      <c r="J461" s="41">
        <f t="shared" si="30"/>
        <v>0</v>
      </c>
    </row>
    <row r="462" spans="4:10" x14ac:dyDescent="0.25">
      <c r="D462" s="17">
        <f t="shared" si="31"/>
        <v>0</v>
      </c>
      <c r="J462" s="41">
        <f t="shared" si="30"/>
        <v>0</v>
      </c>
    </row>
    <row r="463" spans="4:10" x14ac:dyDescent="0.25">
      <c r="D463" s="17">
        <f t="shared" si="31"/>
        <v>0</v>
      </c>
      <c r="J463" s="41">
        <f t="shared" si="30"/>
        <v>0</v>
      </c>
    </row>
    <row r="464" spans="4:10" x14ac:dyDescent="0.25">
      <c r="D464" s="17">
        <f t="shared" si="31"/>
        <v>0</v>
      </c>
      <c r="J464" s="41">
        <f t="shared" si="30"/>
        <v>0</v>
      </c>
    </row>
    <row r="465" spans="4:10" x14ac:dyDescent="0.25">
      <c r="D465" s="17">
        <f t="shared" si="31"/>
        <v>0</v>
      </c>
      <c r="J465" s="41">
        <f t="shared" si="30"/>
        <v>0</v>
      </c>
    </row>
    <row r="466" spans="4:10" x14ac:dyDescent="0.25">
      <c r="D466" s="17">
        <f t="shared" si="31"/>
        <v>0</v>
      </c>
      <c r="J466" s="41">
        <f t="shared" si="30"/>
        <v>0</v>
      </c>
    </row>
    <row r="467" spans="4:10" x14ac:dyDescent="0.25">
      <c r="D467" s="17">
        <f t="shared" si="31"/>
        <v>0</v>
      </c>
      <c r="J467" s="41">
        <f t="shared" si="30"/>
        <v>0</v>
      </c>
    </row>
    <row r="468" spans="4:10" x14ac:dyDescent="0.25">
      <c r="D468" s="17">
        <f t="shared" si="31"/>
        <v>0</v>
      </c>
      <c r="J468" s="41">
        <f t="shared" si="30"/>
        <v>0</v>
      </c>
    </row>
    <row r="469" spans="4:10" x14ac:dyDescent="0.25">
      <c r="D469" s="17">
        <f t="shared" si="31"/>
        <v>0</v>
      </c>
      <c r="J469" s="41">
        <f t="shared" si="30"/>
        <v>0</v>
      </c>
    </row>
    <row r="470" spans="4:10" x14ac:dyDescent="0.25">
      <c r="D470" s="17">
        <f t="shared" si="31"/>
        <v>0</v>
      </c>
      <c r="J470" s="41">
        <f t="shared" si="30"/>
        <v>0</v>
      </c>
    </row>
    <row r="471" spans="4:10" x14ac:dyDescent="0.25">
      <c r="D471" s="17">
        <f t="shared" si="31"/>
        <v>0</v>
      </c>
      <c r="J471" s="41">
        <f t="shared" si="30"/>
        <v>0</v>
      </c>
    </row>
    <row r="472" spans="4:10" x14ac:dyDescent="0.25">
      <c r="D472" s="17">
        <f t="shared" si="31"/>
        <v>0</v>
      </c>
      <c r="J472" s="41">
        <f t="shared" si="30"/>
        <v>0</v>
      </c>
    </row>
    <row r="473" spans="4:10" x14ac:dyDescent="0.25">
      <c r="D473" s="17">
        <f t="shared" si="31"/>
        <v>0</v>
      </c>
      <c r="J473" s="41">
        <f t="shared" si="30"/>
        <v>0</v>
      </c>
    </row>
    <row r="474" spans="4:10" x14ac:dyDescent="0.25">
      <c r="D474" s="17">
        <f t="shared" si="31"/>
        <v>0</v>
      </c>
      <c r="J474" s="41">
        <f t="shared" si="30"/>
        <v>0</v>
      </c>
    </row>
    <row r="475" spans="4:10" x14ac:dyDescent="0.25">
      <c r="D475" s="17">
        <f t="shared" si="31"/>
        <v>0</v>
      </c>
      <c r="J475" s="41">
        <f t="shared" si="30"/>
        <v>0</v>
      </c>
    </row>
    <row r="476" spans="4:10" x14ac:dyDescent="0.25">
      <c r="D476" s="17">
        <f t="shared" si="31"/>
        <v>0</v>
      </c>
      <c r="J476" s="41">
        <f t="shared" si="30"/>
        <v>0</v>
      </c>
    </row>
    <row r="477" spans="4:10" x14ac:dyDescent="0.25">
      <c r="D477" s="17">
        <f t="shared" si="31"/>
        <v>0</v>
      </c>
      <c r="J477" s="41">
        <f t="shared" si="30"/>
        <v>0</v>
      </c>
    </row>
    <row r="478" spans="4:10" x14ac:dyDescent="0.25">
      <c r="D478" s="17">
        <f t="shared" si="31"/>
        <v>0</v>
      </c>
      <c r="J478" s="41">
        <f t="shared" si="30"/>
        <v>0</v>
      </c>
    </row>
    <row r="479" spans="4:10" x14ac:dyDescent="0.25">
      <c r="D479" s="17">
        <f t="shared" si="31"/>
        <v>0</v>
      </c>
      <c r="J479" s="41">
        <f t="shared" si="30"/>
        <v>0</v>
      </c>
    </row>
    <row r="480" spans="4:10" x14ac:dyDescent="0.25">
      <c r="D480" s="17">
        <f t="shared" si="31"/>
        <v>0</v>
      </c>
      <c r="J480" s="41">
        <f t="shared" si="30"/>
        <v>0</v>
      </c>
    </row>
    <row r="481" spans="4:10" x14ac:dyDescent="0.25">
      <c r="D481" s="17">
        <f t="shared" si="31"/>
        <v>0</v>
      </c>
      <c r="J481" s="41">
        <f t="shared" si="30"/>
        <v>0</v>
      </c>
    </row>
    <row r="482" spans="4:10" x14ac:dyDescent="0.25">
      <c r="D482" s="17">
        <f t="shared" si="31"/>
        <v>0</v>
      </c>
      <c r="J482" s="41">
        <f t="shared" si="30"/>
        <v>0</v>
      </c>
    </row>
    <row r="483" spans="4:10" x14ac:dyDescent="0.25">
      <c r="D483" s="17">
        <f t="shared" si="31"/>
        <v>0</v>
      </c>
      <c r="J483" s="41">
        <f t="shared" si="30"/>
        <v>0</v>
      </c>
    </row>
    <row r="484" spans="4:10" x14ac:dyDescent="0.25">
      <c r="D484" s="17">
        <f t="shared" si="31"/>
        <v>0</v>
      </c>
      <c r="J484" s="41">
        <f t="shared" si="30"/>
        <v>0</v>
      </c>
    </row>
    <row r="485" spans="4:10" x14ac:dyDescent="0.25">
      <c r="D485" s="17">
        <f t="shared" si="31"/>
        <v>0</v>
      </c>
      <c r="J485" s="41">
        <f t="shared" si="30"/>
        <v>0</v>
      </c>
    </row>
    <row r="486" spans="4:10" x14ac:dyDescent="0.25">
      <c r="D486" s="17">
        <f t="shared" si="31"/>
        <v>0</v>
      </c>
      <c r="J486" s="41">
        <f t="shared" si="30"/>
        <v>0</v>
      </c>
    </row>
    <row r="487" spans="4:10" x14ac:dyDescent="0.25">
      <c r="D487" s="17">
        <f t="shared" si="31"/>
        <v>0</v>
      </c>
      <c r="J487" s="41">
        <f t="shared" si="30"/>
        <v>0</v>
      </c>
    </row>
    <row r="488" spans="4:10" x14ac:dyDescent="0.25">
      <c r="D488" s="17">
        <f t="shared" si="31"/>
        <v>0</v>
      </c>
      <c r="J488" s="41">
        <f t="shared" si="30"/>
        <v>0</v>
      </c>
    </row>
    <row r="489" spans="4:10" x14ac:dyDescent="0.25">
      <c r="D489" s="17">
        <f t="shared" si="31"/>
        <v>0</v>
      </c>
      <c r="J489" s="41">
        <f t="shared" si="30"/>
        <v>0</v>
      </c>
    </row>
    <row r="490" spans="4:10" x14ac:dyDescent="0.25">
      <c r="D490" s="17">
        <f t="shared" si="31"/>
        <v>0</v>
      </c>
      <c r="J490" s="41">
        <f t="shared" si="30"/>
        <v>0</v>
      </c>
    </row>
    <row r="491" spans="4:10" x14ac:dyDescent="0.25">
      <c r="D491" s="17">
        <f t="shared" si="31"/>
        <v>0</v>
      </c>
      <c r="J491" s="41">
        <f t="shared" si="30"/>
        <v>0</v>
      </c>
    </row>
    <row r="492" spans="4:10" x14ac:dyDescent="0.25">
      <c r="D492" s="17">
        <f t="shared" si="31"/>
        <v>0</v>
      </c>
      <c r="J492" s="41">
        <f t="shared" si="30"/>
        <v>0</v>
      </c>
    </row>
    <row r="493" spans="4:10" x14ac:dyDescent="0.25">
      <c r="D493" s="17">
        <f t="shared" si="31"/>
        <v>0</v>
      </c>
      <c r="J493" s="41">
        <f t="shared" si="30"/>
        <v>0</v>
      </c>
    </row>
    <row r="494" spans="4:10" x14ac:dyDescent="0.25">
      <c r="D494" s="17">
        <f t="shared" si="31"/>
        <v>0</v>
      </c>
      <c r="J494" s="41">
        <f t="shared" si="30"/>
        <v>0</v>
      </c>
    </row>
    <row r="495" spans="4:10" x14ac:dyDescent="0.25">
      <c r="D495" s="17">
        <f t="shared" si="31"/>
        <v>0</v>
      </c>
      <c r="J495" s="41">
        <f t="shared" si="30"/>
        <v>0</v>
      </c>
    </row>
    <row r="496" spans="4:10" x14ac:dyDescent="0.25">
      <c r="D496" s="17">
        <f t="shared" si="31"/>
        <v>0</v>
      </c>
      <c r="J496" s="41">
        <f t="shared" si="30"/>
        <v>0</v>
      </c>
    </row>
    <row r="497" spans="4:10" x14ac:dyDescent="0.25">
      <c r="D497" s="17">
        <f t="shared" si="31"/>
        <v>0</v>
      </c>
      <c r="J497" s="41">
        <f t="shared" si="30"/>
        <v>0</v>
      </c>
    </row>
    <row r="498" spans="4:10" x14ac:dyDescent="0.25">
      <c r="D498" s="17">
        <f t="shared" si="31"/>
        <v>0</v>
      </c>
      <c r="J498" s="41">
        <f>D498+E498</f>
        <v>0</v>
      </c>
    </row>
    <row r="499" spans="4:10" x14ac:dyDescent="0.25">
      <c r="D499" s="17">
        <f t="shared" si="31"/>
        <v>0</v>
      </c>
      <c r="J499" s="41">
        <f>D499+E499</f>
        <v>0</v>
      </c>
    </row>
    <row r="500" spans="4:10" x14ac:dyDescent="0.25">
      <c r="D500" s="17">
        <f t="shared" si="31"/>
        <v>0</v>
      </c>
      <c r="J500" s="41">
        <f>D500+E500</f>
        <v>0</v>
      </c>
    </row>
    <row r="501" spans="4:10" x14ac:dyDescent="0.25">
      <c r="D501" s="17">
        <f t="shared" si="31"/>
        <v>0</v>
      </c>
      <c r="J501" s="41">
        <f>D501+E501</f>
        <v>0</v>
      </c>
    </row>
    <row r="502" spans="4:10" x14ac:dyDescent="0.25">
      <c r="D502" s="17">
        <f t="shared" si="31"/>
        <v>0</v>
      </c>
      <c r="J502" s="41">
        <f>D502+E502</f>
        <v>0</v>
      </c>
    </row>
  </sheetData>
  <autoFilter ref="A1:M502"/>
  <sortState ref="A7:M10">
    <sortCondition ref="I7:I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075"/>
  <sheetViews>
    <sheetView workbookViewId="0">
      <pane ySplit="1" topLeftCell="A907" activePane="bottomLeft" state="frozen"/>
      <selection pane="bottomLeft" activeCell="E917" sqref="E917"/>
    </sheetView>
  </sheetViews>
  <sheetFormatPr defaultRowHeight="15" x14ac:dyDescent="0.25"/>
  <cols>
    <col min="1" max="1" width="9.85546875" style="15" customWidth="1"/>
    <col min="2" max="2" width="66.42578125" style="15" customWidth="1"/>
    <col min="3" max="3" width="15.5703125" style="15" customWidth="1"/>
    <col min="4" max="4" width="11.5703125" style="15" customWidth="1"/>
    <col min="5" max="5" width="9" style="15" customWidth="1"/>
    <col min="6" max="6" width="18.28515625" style="15" bestFit="1" customWidth="1"/>
    <col min="7" max="7" width="18.28515625" style="15" customWidth="1"/>
    <col min="8" max="8" width="15.85546875" style="15" customWidth="1"/>
    <col min="9" max="9" width="10.7109375" style="39" customWidth="1"/>
    <col min="10" max="10" width="9.140625" style="15"/>
    <col min="11" max="11" width="11.5703125" style="112" customWidth="1"/>
    <col min="12" max="12" width="13.140625" style="112" customWidth="1"/>
    <col min="13" max="13" width="15.140625" style="112" customWidth="1"/>
    <col min="14" max="16384" width="9.140625" style="15"/>
  </cols>
  <sheetData>
    <row r="1" spans="1:13" ht="30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24</v>
      </c>
      <c r="H1" s="4" t="s">
        <v>12</v>
      </c>
      <c r="I1" s="5" t="s">
        <v>6</v>
      </c>
      <c r="J1" s="4" t="s">
        <v>7</v>
      </c>
      <c r="K1" s="111" t="s">
        <v>8</v>
      </c>
      <c r="L1" s="87" t="s">
        <v>9</v>
      </c>
      <c r="M1" s="88" t="s">
        <v>10</v>
      </c>
    </row>
    <row r="2" spans="1:13" x14ac:dyDescent="0.25">
      <c r="A2" s="16" t="s">
        <v>11</v>
      </c>
      <c r="B2" s="17" t="s">
        <v>13</v>
      </c>
      <c r="C2" s="17"/>
      <c r="D2" s="17">
        <v>8</v>
      </c>
      <c r="E2" s="17">
        <v>0</v>
      </c>
      <c r="F2" s="17" t="s">
        <v>14</v>
      </c>
      <c r="G2" s="17"/>
      <c r="H2" s="17"/>
      <c r="I2" s="18">
        <v>43100</v>
      </c>
      <c r="J2" s="17">
        <f t="shared" ref="J2:J63" si="0">D2+E2</f>
        <v>8</v>
      </c>
      <c r="K2" s="97">
        <f>M2/J2</f>
        <v>58300</v>
      </c>
      <c r="L2" s="99"/>
      <c r="M2" s="100">
        <v>466400</v>
      </c>
    </row>
    <row r="3" spans="1:13" x14ac:dyDescent="0.25">
      <c r="A3" s="16" t="s">
        <v>11</v>
      </c>
      <c r="B3" s="17" t="s">
        <v>13</v>
      </c>
      <c r="C3" s="17"/>
      <c r="D3" s="17">
        <f t="shared" ref="D3:D29" si="1">J2</f>
        <v>8</v>
      </c>
      <c r="E3" s="17">
        <v>-1</v>
      </c>
      <c r="F3" s="17" t="s">
        <v>16</v>
      </c>
      <c r="G3" s="17"/>
      <c r="H3" s="17"/>
      <c r="I3" s="18">
        <v>43164</v>
      </c>
      <c r="J3" s="17">
        <f t="shared" si="0"/>
        <v>7</v>
      </c>
      <c r="K3" s="94">
        <f t="shared" ref="K3:K29" si="2">IF(OR(F3="FPCO"),((M2+L3)/J3),K2)</f>
        <v>58300</v>
      </c>
      <c r="L3" s="94"/>
      <c r="M3" s="95">
        <f t="shared" ref="M3:M25" si="3">J3*K3</f>
        <v>408100</v>
      </c>
    </row>
    <row r="4" spans="1:13" ht="30" x14ac:dyDescent="0.25">
      <c r="A4" s="16" t="s">
        <v>11</v>
      </c>
      <c r="B4" s="17" t="s">
        <v>13</v>
      </c>
      <c r="C4" s="17"/>
      <c r="D4" s="17">
        <f t="shared" si="1"/>
        <v>7</v>
      </c>
      <c r="E4" s="17">
        <v>-1</v>
      </c>
      <c r="F4" s="17" t="s">
        <v>17</v>
      </c>
      <c r="G4" s="17"/>
      <c r="H4" s="17" t="s">
        <v>19</v>
      </c>
      <c r="I4" s="18">
        <v>43215</v>
      </c>
      <c r="J4" s="17">
        <f t="shared" si="0"/>
        <v>6</v>
      </c>
      <c r="K4" s="94">
        <f t="shared" si="2"/>
        <v>58300</v>
      </c>
      <c r="L4" s="94"/>
      <c r="M4" s="95">
        <f>J4*K4</f>
        <v>349800</v>
      </c>
    </row>
    <row r="5" spans="1:13" ht="30" x14ac:dyDescent="0.25">
      <c r="A5" s="16" t="s">
        <v>11</v>
      </c>
      <c r="B5" s="17" t="s">
        <v>13</v>
      </c>
      <c r="C5" s="17"/>
      <c r="D5" s="17">
        <f t="shared" si="1"/>
        <v>6</v>
      </c>
      <c r="E5" s="17">
        <v>-1</v>
      </c>
      <c r="F5" s="17" t="s">
        <v>17</v>
      </c>
      <c r="G5" s="17"/>
      <c r="H5" s="17" t="s">
        <v>20</v>
      </c>
      <c r="I5" s="18">
        <v>43222</v>
      </c>
      <c r="J5" s="17">
        <f t="shared" si="0"/>
        <v>5</v>
      </c>
      <c r="K5" s="94">
        <f t="shared" si="2"/>
        <v>58300</v>
      </c>
      <c r="L5" s="94"/>
      <c r="M5" s="95">
        <f>J5*K5</f>
        <v>291500</v>
      </c>
    </row>
    <row r="6" spans="1:13" ht="30" x14ac:dyDescent="0.25">
      <c r="A6" s="16" t="s">
        <v>11</v>
      </c>
      <c r="B6" s="17" t="s">
        <v>13</v>
      </c>
      <c r="C6" s="17"/>
      <c r="D6" s="17">
        <f t="shared" si="1"/>
        <v>5</v>
      </c>
      <c r="E6" s="17">
        <v>-1</v>
      </c>
      <c r="F6" s="17" t="s">
        <v>17</v>
      </c>
      <c r="G6" s="17"/>
      <c r="H6" s="17" t="s">
        <v>21</v>
      </c>
      <c r="I6" s="18">
        <v>43237</v>
      </c>
      <c r="J6" s="17">
        <f t="shared" si="0"/>
        <v>4</v>
      </c>
      <c r="K6" s="94">
        <f t="shared" si="2"/>
        <v>58300</v>
      </c>
      <c r="L6" s="94"/>
      <c r="M6" s="95">
        <f>J6*K6</f>
        <v>233200</v>
      </c>
    </row>
    <row r="7" spans="1:13" x14ac:dyDescent="0.25">
      <c r="A7" s="16" t="s">
        <v>11</v>
      </c>
      <c r="B7" s="17" t="s">
        <v>13</v>
      </c>
      <c r="C7" s="17"/>
      <c r="D7" s="17">
        <f t="shared" si="1"/>
        <v>4</v>
      </c>
      <c r="E7" s="17">
        <v>-1</v>
      </c>
      <c r="F7" s="17" t="s">
        <v>16</v>
      </c>
      <c r="G7" s="17"/>
      <c r="H7" s="17"/>
      <c r="I7" s="18">
        <v>43248</v>
      </c>
      <c r="J7" s="17">
        <f t="shared" si="0"/>
        <v>3</v>
      </c>
      <c r="K7" s="94">
        <f t="shared" si="2"/>
        <v>58300</v>
      </c>
      <c r="L7" s="94"/>
      <c r="M7" s="95">
        <f t="shared" si="3"/>
        <v>174900</v>
      </c>
    </row>
    <row r="8" spans="1:13" x14ac:dyDescent="0.25">
      <c r="A8" s="16" t="s">
        <v>11</v>
      </c>
      <c r="B8" s="17" t="s">
        <v>13</v>
      </c>
      <c r="C8" s="17"/>
      <c r="D8" s="17">
        <f t="shared" si="1"/>
        <v>3</v>
      </c>
      <c r="E8" s="17">
        <v>-2</v>
      </c>
      <c r="F8" s="17" t="s">
        <v>17</v>
      </c>
      <c r="G8" s="17"/>
      <c r="H8" s="17" t="s">
        <v>22</v>
      </c>
      <c r="I8" s="18">
        <v>43248</v>
      </c>
      <c r="J8" s="17">
        <f t="shared" si="0"/>
        <v>1</v>
      </c>
      <c r="K8" s="94">
        <f t="shared" si="2"/>
        <v>58300</v>
      </c>
      <c r="L8" s="94"/>
      <c r="M8" s="95">
        <f t="shared" ref="M8:M24" si="4">J8*K8</f>
        <v>58300</v>
      </c>
    </row>
    <row r="9" spans="1:13" ht="30" x14ac:dyDescent="0.25">
      <c r="A9" s="16" t="s">
        <v>11</v>
      </c>
      <c r="B9" s="17" t="s">
        <v>13</v>
      </c>
      <c r="C9" s="17"/>
      <c r="D9" s="17">
        <f t="shared" si="1"/>
        <v>1</v>
      </c>
      <c r="E9" s="17">
        <v>-1</v>
      </c>
      <c r="F9" s="17" t="s">
        <v>17</v>
      </c>
      <c r="G9" s="17"/>
      <c r="H9" s="17" t="s">
        <v>23</v>
      </c>
      <c r="I9" s="18">
        <v>43249</v>
      </c>
      <c r="J9" s="17">
        <f t="shared" si="0"/>
        <v>0</v>
      </c>
      <c r="K9" s="94">
        <f t="shared" si="2"/>
        <v>58300</v>
      </c>
      <c r="L9" s="94"/>
      <c r="M9" s="95">
        <f t="shared" si="4"/>
        <v>0</v>
      </c>
    </row>
    <row r="10" spans="1:13" x14ac:dyDescent="0.25">
      <c r="A10" s="16" t="s">
        <v>11</v>
      </c>
      <c r="B10" s="17" t="s">
        <v>13</v>
      </c>
      <c r="C10" s="17"/>
      <c r="D10" s="17">
        <f t="shared" si="1"/>
        <v>0</v>
      </c>
      <c r="E10" s="17">
        <v>10</v>
      </c>
      <c r="F10" s="17" t="s">
        <v>17</v>
      </c>
      <c r="G10" s="17" t="s">
        <v>26</v>
      </c>
      <c r="H10" s="17"/>
      <c r="I10" s="18">
        <v>43700</v>
      </c>
      <c r="J10" s="17">
        <f t="shared" si="0"/>
        <v>10</v>
      </c>
      <c r="K10" s="94">
        <f>((M9+L10)/J10)</f>
        <v>56290</v>
      </c>
      <c r="L10" s="94">
        <f>E10*56290</f>
        <v>562900</v>
      </c>
      <c r="M10" s="95">
        <f t="shared" si="4"/>
        <v>562900</v>
      </c>
    </row>
    <row r="11" spans="1:13" ht="30" x14ac:dyDescent="0.25">
      <c r="A11" s="16" t="s">
        <v>11</v>
      </c>
      <c r="B11" s="17" t="s">
        <v>13</v>
      </c>
      <c r="C11" s="17"/>
      <c r="D11" s="17">
        <f t="shared" si="1"/>
        <v>10</v>
      </c>
      <c r="E11" s="17">
        <v>-1</v>
      </c>
      <c r="F11" s="17" t="s">
        <v>17</v>
      </c>
      <c r="G11" s="17"/>
      <c r="H11" s="17" t="s">
        <v>19</v>
      </c>
      <c r="I11" s="18">
        <v>43703</v>
      </c>
      <c r="J11" s="17">
        <f t="shared" si="0"/>
        <v>9</v>
      </c>
      <c r="K11" s="94">
        <f t="shared" si="2"/>
        <v>56290</v>
      </c>
      <c r="L11" s="94"/>
      <c r="M11" s="95">
        <f t="shared" si="4"/>
        <v>506610</v>
      </c>
    </row>
    <row r="12" spans="1:13" x14ac:dyDescent="0.25">
      <c r="A12" s="16" t="s">
        <v>11</v>
      </c>
      <c r="B12" s="17" t="s">
        <v>13</v>
      </c>
      <c r="C12" s="17"/>
      <c r="D12" s="17">
        <f t="shared" si="1"/>
        <v>9</v>
      </c>
      <c r="E12" s="17">
        <v>-2</v>
      </c>
      <c r="F12" s="17" t="s">
        <v>17</v>
      </c>
      <c r="G12" s="17"/>
      <c r="H12" s="17" t="s">
        <v>22</v>
      </c>
      <c r="I12" s="18">
        <v>43727</v>
      </c>
      <c r="J12" s="17">
        <f t="shared" si="0"/>
        <v>7</v>
      </c>
      <c r="K12" s="94">
        <f t="shared" si="2"/>
        <v>56290</v>
      </c>
      <c r="L12" s="94"/>
      <c r="M12" s="95">
        <f t="shared" si="4"/>
        <v>394030</v>
      </c>
    </row>
    <row r="13" spans="1:13" ht="30" x14ac:dyDescent="0.25">
      <c r="A13" s="16" t="s">
        <v>11</v>
      </c>
      <c r="B13" s="17" t="s">
        <v>13</v>
      </c>
      <c r="C13" s="17"/>
      <c r="D13" s="17">
        <f t="shared" si="1"/>
        <v>7</v>
      </c>
      <c r="E13" s="17">
        <v>-2</v>
      </c>
      <c r="F13" s="17" t="s">
        <v>17</v>
      </c>
      <c r="G13" s="17"/>
      <c r="H13" s="17" t="s">
        <v>20</v>
      </c>
      <c r="I13" s="18">
        <v>43755</v>
      </c>
      <c r="J13" s="17">
        <f t="shared" si="0"/>
        <v>5</v>
      </c>
      <c r="K13" s="94">
        <f t="shared" si="2"/>
        <v>56290</v>
      </c>
      <c r="L13" s="94"/>
      <c r="M13" s="95">
        <f t="shared" si="4"/>
        <v>281450</v>
      </c>
    </row>
    <row r="14" spans="1:13" ht="30" x14ac:dyDescent="0.25">
      <c r="A14" s="16" t="s">
        <v>11</v>
      </c>
      <c r="B14" s="17" t="s">
        <v>13</v>
      </c>
      <c r="C14" s="17"/>
      <c r="D14" s="17">
        <f t="shared" si="1"/>
        <v>5</v>
      </c>
      <c r="E14" s="17">
        <v>-1</v>
      </c>
      <c r="F14" s="17" t="s">
        <v>17</v>
      </c>
      <c r="G14" s="17"/>
      <c r="H14" s="17" t="s">
        <v>25</v>
      </c>
      <c r="I14" s="18">
        <v>43782</v>
      </c>
      <c r="J14" s="17">
        <f t="shared" si="0"/>
        <v>4</v>
      </c>
      <c r="K14" s="94">
        <f t="shared" si="2"/>
        <v>56290</v>
      </c>
      <c r="L14" s="94"/>
      <c r="M14" s="95">
        <f t="shared" si="4"/>
        <v>225160</v>
      </c>
    </row>
    <row r="15" spans="1:13" ht="30" x14ac:dyDescent="0.25">
      <c r="A15" s="16" t="s">
        <v>11</v>
      </c>
      <c r="B15" s="17" t="s">
        <v>13</v>
      </c>
      <c r="C15" s="17"/>
      <c r="D15" s="17">
        <f t="shared" si="1"/>
        <v>4</v>
      </c>
      <c r="E15" s="17">
        <v>-1</v>
      </c>
      <c r="F15" s="17" t="s">
        <v>17</v>
      </c>
      <c r="G15" s="17"/>
      <c r="H15" s="17" t="s">
        <v>20</v>
      </c>
      <c r="I15" s="18">
        <v>43825</v>
      </c>
      <c r="J15" s="17">
        <f t="shared" si="0"/>
        <v>3</v>
      </c>
      <c r="K15" s="94">
        <f t="shared" si="2"/>
        <v>56290</v>
      </c>
      <c r="L15" s="94"/>
      <c r="M15" s="95">
        <f t="shared" si="4"/>
        <v>168870</v>
      </c>
    </row>
    <row r="16" spans="1:13" ht="30" x14ac:dyDescent="0.25">
      <c r="A16" s="16" t="s">
        <v>11</v>
      </c>
      <c r="B16" s="17" t="s">
        <v>13</v>
      </c>
      <c r="C16" s="17"/>
      <c r="D16" s="17">
        <f t="shared" si="1"/>
        <v>3</v>
      </c>
      <c r="E16" s="17">
        <v>-1</v>
      </c>
      <c r="F16" s="17" t="s">
        <v>17</v>
      </c>
      <c r="G16" s="17"/>
      <c r="H16" s="17" t="s">
        <v>19</v>
      </c>
      <c r="I16" s="18">
        <v>43825</v>
      </c>
      <c r="J16" s="17">
        <f t="shared" si="0"/>
        <v>2</v>
      </c>
      <c r="K16" s="94">
        <f t="shared" si="2"/>
        <v>56290</v>
      </c>
      <c r="L16" s="94"/>
      <c r="M16" s="95">
        <f t="shared" si="4"/>
        <v>112580</v>
      </c>
    </row>
    <row r="17" spans="1:13" ht="30" x14ac:dyDescent="0.25">
      <c r="A17" s="16" t="s">
        <v>11</v>
      </c>
      <c r="B17" s="17" t="s">
        <v>13</v>
      </c>
      <c r="C17" s="17"/>
      <c r="D17" s="17">
        <f t="shared" si="1"/>
        <v>2</v>
      </c>
      <c r="E17" s="17">
        <v>-2</v>
      </c>
      <c r="F17" s="17" t="s">
        <v>17</v>
      </c>
      <c r="G17" s="17"/>
      <c r="H17" s="17" t="s">
        <v>21</v>
      </c>
      <c r="I17" s="18">
        <v>43825</v>
      </c>
      <c r="J17" s="17">
        <f t="shared" si="0"/>
        <v>0</v>
      </c>
      <c r="K17" s="94">
        <f t="shared" si="2"/>
        <v>56290</v>
      </c>
      <c r="L17" s="94"/>
      <c r="M17" s="95">
        <f t="shared" si="4"/>
        <v>0</v>
      </c>
    </row>
    <row r="18" spans="1:13" x14ac:dyDescent="0.25">
      <c r="A18" s="16" t="s">
        <v>11</v>
      </c>
      <c r="B18" s="17" t="s">
        <v>13</v>
      </c>
      <c r="C18" s="17"/>
      <c r="D18" s="17">
        <f t="shared" si="1"/>
        <v>0</v>
      </c>
      <c r="E18" s="17">
        <v>20</v>
      </c>
      <c r="F18" s="17" t="s">
        <v>17</v>
      </c>
      <c r="G18" s="17" t="s">
        <v>26</v>
      </c>
      <c r="H18" s="17"/>
      <c r="I18" s="18">
        <v>43854</v>
      </c>
      <c r="J18" s="17">
        <f t="shared" si="0"/>
        <v>20</v>
      </c>
      <c r="K18" s="94">
        <f>((M17+L18)/J18)</f>
        <v>56290</v>
      </c>
      <c r="L18" s="94">
        <f>E18*56290</f>
        <v>1125800</v>
      </c>
      <c r="M18" s="95">
        <f t="shared" si="4"/>
        <v>1125800</v>
      </c>
    </row>
    <row r="19" spans="1:13" ht="30" x14ac:dyDescent="0.25">
      <c r="A19" s="16" t="s">
        <v>11</v>
      </c>
      <c r="B19" s="17" t="s">
        <v>13</v>
      </c>
      <c r="C19" s="17"/>
      <c r="D19" s="17">
        <f t="shared" si="1"/>
        <v>20</v>
      </c>
      <c r="E19" s="17">
        <v>-1</v>
      </c>
      <c r="F19" s="17" t="s">
        <v>17</v>
      </c>
      <c r="G19" s="17"/>
      <c r="H19" s="17" t="s">
        <v>25</v>
      </c>
      <c r="I19" s="18">
        <v>43901</v>
      </c>
      <c r="J19" s="17">
        <f t="shared" si="0"/>
        <v>19</v>
      </c>
      <c r="K19" s="94">
        <f t="shared" si="2"/>
        <v>56290</v>
      </c>
      <c r="L19" s="94"/>
      <c r="M19" s="95">
        <f t="shared" si="4"/>
        <v>1069510</v>
      </c>
    </row>
    <row r="20" spans="1:13" ht="30" x14ac:dyDescent="0.25">
      <c r="A20" s="16" t="s">
        <v>11</v>
      </c>
      <c r="B20" s="17" t="s">
        <v>13</v>
      </c>
      <c r="C20" s="17"/>
      <c r="D20" s="17">
        <f t="shared" si="1"/>
        <v>19</v>
      </c>
      <c r="E20" s="17">
        <v>-1</v>
      </c>
      <c r="F20" s="17" t="s">
        <v>17</v>
      </c>
      <c r="G20" s="17"/>
      <c r="H20" s="17" t="s">
        <v>20</v>
      </c>
      <c r="I20" s="18">
        <v>43909</v>
      </c>
      <c r="J20" s="17">
        <f t="shared" si="0"/>
        <v>18</v>
      </c>
      <c r="K20" s="94">
        <f t="shared" si="2"/>
        <v>56290</v>
      </c>
      <c r="L20" s="94"/>
      <c r="M20" s="95">
        <f t="shared" si="4"/>
        <v>1013220</v>
      </c>
    </row>
    <row r="21" spans="1:13" ht="30" x14ac:dyDescent="0.25">
      <c r="A21" s="16" t="s">
        <v>11</v>
      </c>
      <c r="B21" s="17" t="s">
        <v>13</v>
      </c>
      <c r="C21" s="17"/>
      <c r="D21" s="17">
        <f t="shared" si="1"/>
        <v>18</v>
      </c>
      <c r="E21" s="17">
        <v>-1</v>
      </c>
      <c r="F21" s="17" t="s">
        <v>17</v>
      </c>
      <c r="G21" s="17"/>
      <c r="H21" s="17" t="s">
        <v>27</v>
      </c>
      <c r="I21" s="18">
        <v>43966</v>
      </c>
      <c r="J21" s="17">
        <f t="shared" si="0"/>
        <v>17</v>
      </c>
      <c r="K21" s="94">
        <f t="shared" si="2"/>
        <v>56290</v>
      </c>
      <c r="L21" s="94"/>
      <c r="M21" s="95">
        <f t="shared" si="4"/>
        <v>956930</v>
      </c>
    </row>
    <row r="22" spans="1:13" x14ac:dyDescent="0.25">
      <c r="A22" s="16" t="s">
        <v>11</v>
      </c>
      <c r="B22" s="17" t="s">
        <v>13</v>
      </c>
      <c r="C22" s="17"/>
      <c r="D22" s="17">
        <f t="shared" si="1"/>
        <v>17</v>
      </c>
      <c r="E22" s="17">
        <v>-3</v>
      </c>
      <c r="F22" s="17" t="s">
        <v>17</v>
      </c>
      <c r="G22" s="17"/>
      <c r="H22" s="17" t="s">
        <v>22</v>
      </c>
      <c r="I22" s="18">
        <v>43987</v>
      </c>
      <c r="J22" s="17">
        <f t="shared" si="0"/>
        <v>14</v>
      </c>
      <c r="K22" s="94">
        <f t="shared" si="2"/>
        <v>56290</v>
      </c>
      <c r="L22" s="94"/>
      <c r="M22" s="95">
        <f t="shared" si="4"/>
        <v>788060</v>
      </c>
    </row>
    <row r="23" spans="1:13" x14ac:dyDescent="0.25">
      <c r="A23" s="16" t="s">
        <v>11</v>
      </c>
      <c r="B23" s="17" t="s">
        <v>13</v>
      </c>
      <c r="C23" s="17"/>
      <c r="D23" s="17">
        <f t="shared" si="1"/>
        <v>14</v>
      </c>
      <c r="E23" s="17">
        <v>-1</v>
      </c>
      <c r="F23" s="17" t="s">
        <v>17</v>
      </c>
      <c r="G23" s="17"/>
      <c r="H23" s="17" t="s">
        <v>22</v>
      </c>
      <c r="I23" s="18">
        <v>44021</v>
      </c>
      <c r="J23" s="17">
        <f t="shared" si="0"/>
        <v>13</v>
      </c>
      <c r="K23" s="94">
        <f t="shared" si="2"/>
        <v>56290</v>
      </c>
      <c r="L23" s="94"/>
      <c r="M23" s="95">
        <f t="shared" si="4"/>
        <v>731770</v>
      </c>
    </row>
    <row r="24" spans="1:13" ht="30" x14ac:dyDescent="0.25">
      <c r="A24" s="16" t="s">
        <v>11</v>
      </c>
      <c r="B24" s="17" t="s">
        <v>13</v>
      </c>
      <c r="C24" s="17"/>
      <c r="D24" s="17">
        <f t="shared" si="1"/>
        <v>13</v>
      </c>
      <c r="E24" s="17">
        <v>-1</v>
      </c>
      <c r="F24" s="17" t="s">
        <v>17</v>
      </c>
      <c r="G24" s="17"/>
      <c r="H24" s="17" t="s">
        <v>28</v>
      </c>
      <c r="I24" s="18">
        <v>44027</v>
      </c>
      <c r="J24" s="17">
        <f t="shared" si="0"/>
        <v>12</v>
      </c>
      <c r="K24" s="94">
        <f t="shared" si="2"/>
        <v>56290</v>
      </c>
      <c r="L24" s="94"/>
      <c r="M24" s="95">
        <f t="shared" si="4"/>
        <v>675480</v>
      </c>
    </row>
    <row r="25" spans="1:13" x14ac:dyDescent="0.25">
      <c r="A25" s="16" t="s">
        <v>11</v>
      </c>
      <c r="B25" s="17" t="s">
        <v>13</v>
      </c>
      <c r="C25" s="17"/>
      <c r="D25" s="17">
        <f t="shared" si="1"/>
        <v>12</v>
      </c>
      <c r="E25" s="17">
        <v>-1</v>
      </c>
      <c r="F25" s="17" t="s">
        <v>16</v>
      </c>
      <c r="G25" s="17"/>
      <c r="H25" s="17"/>
      <c r="I25" s="18">
        <v>44029</v>
      </c>
      <c r="J25" s="17">
        <f t="shared" si="0"/>
        <v>11</v>
      </c>
      <c r="K25" s="94">
        <f t="shared" si="2"/>
        <v>56290</v>
      </c>
      <c r="L25" s="94"/>
      <c r="M25" s="95">
        <f t="shared" si="3"/>
        <v>619190</v>
      </c>
    </row>
    <row r="26" spans="1:13" ht="30" x14ac:dyDescent="0.25">
      <c r="A26" s="16" t="s">
        <v>11</v>
      </c>
      <c r="B26" s="17" t="s">
        <v>13</v>
      </c>
      <c r="C26" s="17"/>
      <c r="D26" s="17">
        <f t="shared" si="1"/>
        <v>11</v>
      </c>
      <c r="E26" s="17">
        <v>-1</v>
      </c>
      <c r="F26" s="17" t="s">
        <v>17</v>
      </c>
      <c r="G26" s="17"/>
      <c r="H26" s="17" t="s">
        <v>21</v>
      </c>
      <c r="I26" s="18">
        <v>44048</v>
      </c>
      <c r="J26" s="17">
        <f t="shared" si="0"/>
        <v>10</v>
      </c>
      <c r="K26" s="94">
        <f t="shared" si="2"/>
        <v>56290</v>
      </c>
      <c r="L26" s="94"/>
      <c r="M26" s="95">
        <f>J26*K26</f>
        <v>562900</v>
      </c>
    </row>
    <row r="27" spans="1:13" x14ac:dyDescent="0.25">
      <c r="A27" s="16" t="s">
        <v>11</v>
      </c>
      <c r="B27" s="17" t="s">
        <v>13</v>
      </c>
      <c r="C27" s="17"/>
      <c r="D27" s="17">
        <f t="shared" si="1"/>
        <v>10</v>
      </c>
      <c r="E27" s="17">
        <v>-1</v>
      </c>
      <c r="F27" s="17" t="s">
        <v>17</v>
      </c>
      <c r="G27" s="17"/>
      <c r="H27" s="17" t="s">
        <v>22</v>
      </c>
      <c r="I27" s="18">
        <v>44084</v>
      </c>
      <c r="J27" s="17">
        <f t="shared" si="0"/>
        <v>9</v>
      </c>
      <c r="K27" s="94">
        <f t="shared" si="2"/>
        <v>56290</v>
      </c>
      <c r="L27" s="94"/>
      <c r="M27" s="95">
        <f>J27*K27</f>
        <v>506610</v>
      </c>
    </row>
    <row r="28" spans="1:13" ht="30" x14ac:dyDescent="0.25">
      <c r="A28" s="16" t="s">
        <v>11</v>
      </c>
      <c r="B28" s="17" t="s">
        <v>13</v>
      </c>
      <c r="C28" s="17"/>
      <c r="D28" s="17">
        <f t="shared" si="1"/>
        <v>9</v>
      </c>
      <c r="E28" s="17">
        <v>-2</v>
      </c>
      <c r="F28" s="17" t="s">
        <v>17</v>
      </c>
      <c r="G28" s="17"/>
      <c r="H28" s="17" t="s">
        <v>21</v>
      </c>
      <c r="I28" s="18">
        <v>44112</v>
      </c>
      <c r="J28" s="17">
        <f t="shared" si="0"/>
        <v>7</v>
      </c>
      <c r="K28" s="94">
        <f t="shared" si="2"/>
        <v>56290</v>
      </c>
      <c r="L28" s="94"/>
      <c r="M28" s="95">
        <f>J28*K28</f>
        <v>394030</v>
      </c>
    </row>
    <row r="29" spans="1:13" ht="15.75" thickBot="1" x14ac:dyDescent="0.3">
      <c r="A29" s="40" t="s">
        <v>11</v>
      </c>
      <c r="B29" s="41" t="s">
        <v>13</v>
      </c>
      <c r="C29" s="41"/>
      <c r="D29" s="41">
        <f t="shared" si="1"/>
        <v>7</v>
      </c>
      <c r="E29" s="41">
        <v>-1</v>
      </c>
      <c r="F29" s="41" t="s">
        <v>17</v>
      </c>
      <c r="G29" s="41"/>
      <c r="H29" s="41" t="s">
        <v>22</v>
      </c>
      <c r="I29" s="42">
        <v>44154</v>
      </c>
      <c r="J29" s="41">
        <f t="shared" si="0"/>
        <v>6</v>
      </c>
      <c r="K29" s="104">
        <f t="shared" si="2"/>
        <v>56290</v>
      </c>
      <c r="L29" s="104"/>
      <c r="M29" s="105">
        <f>J29*K29</f>
        <v>337740</v>
      </c>
    </row>
    <row r="30" spans="1:13" x14ac:dyDescent="0.25">
      <c r="A30" s="1" t="s">
        <v>30</v>
      </c>
      <c r="B30" s="2" t="s">
        <v>31</v>
      </c>
      <c r="C30" s="2" t="s">
        <v>29</v>
      </c>
      <c r="D30" s="2">
        <v>412</v>
      </c>
      <c r="E30" s="2">
        <v>0</v>
      </c>
      <c r="F30" s="2" t="s">
        <v>14</v>
      </c>
      <c r="G30" s="2"/>
      <c r="H30" s="2"/>
      <c r="I30" s="43">
        <v>43100</v>
      </c>
      <c r="J30" s="2">
        <f t="shared" si="0"/>
        <v>412</v>
      </c>
      <c r="K30" s="91">
        <f>M30/J30</f>
        <v>33837.682038834952</v>
      </c>
      <c r="L30" s="97"/>
      <c r="M30" s="98">
        <v>13941125</v>
      </c>
    </row>
    <row r="31" spans="1:13" x14ac:dyDescent="0.25">
      <c r="A31" s="16" t="s">
        <v>30</v>
      </c>
      <c r="B31" s="17" t="s">
        <v>31</v>
      </c>
      <c r="C31" s="17" t="s">
        <v>29</v>
      </c>
      <c r="D31" s="17">
        <f t="shared" ref="D31:D71" si="5">J30</f>
        <v>412</v>
      </c>
      <c r="E31" s="17">
        <v>-12</v>
      </c>
      <c r="F31" s="17" t="s">
        <v>16</v>
      </c>
      <c r="G31" s="17"/>
      <c r="H31" s="17"/>
      <c r="I31" s="18">
        <v>43153</v>
      </c>
      <c r="J31" s="17">
        <f t="shared" si="0"/>
        <v>400</v>
      </c>
      <c r="K31" s="89">
        <f>IF(OR(F31="FPCO"),((M30+L31)/J31),K30)</f>
        <v>33837.682038834952</v>
      </c>
      <c r="L31" s="99"/>
      <c r="M31" s="100">
        <f>J31*K31</f>
        <v>13535072.815533981</v>
      </c>
    </row>
    <row r="32" spans="1:13" x14ac:dyDescent="0.25">
      <c r="A32" s="16" t="s">
        <v>30</v>
      </c>
      <c r="B32" s="17" t="s">
        <v>31</v>
      </c>
      <c r="C32" s="17" t="s">
        <v>29</v>
      </c>
      <c r="D32" s="17">
        <f t="shared" si="5"/>
        <v>400</v>
      </c>
      <c r="E32" s="17">
        <v>-24</v>
      </c>
      <c r="F32" s="17" t="s">
        <v>16</v>
      </c>
      <c r="G32" s="17"/>
      <c r="H32" s="17"/>
      <c r="I32" s="18">
        <v>43154</v>
      </c>
      <c r="J32" s="17">
        <f t="shared" si="0"/>
        <v>376</v>
      </c>
      <c r="K32" s="89">
        <f t="shared" ref="K32:K50" si="6">IF(OR(F32="FPCO"),((M31+L32)/J32),K31)</f>
        <v>33837.682038834952</v>
      </c>
      <c r="L32" s="99"/>
      <c r="M32" s="100">
        <f t="shared" ref="M32:M42" si="7">J32*K32</f>
        <v>12722968.446601942</v>
      </c>
    </row>
    <row r="33" spans="1:13" x14ac:dyDescent="0.25">
      <c r="A33" s="16" t="s">
        <v>30</v>
      </c>
      <c r="B33" s="17" t="s">
        <v>31</v>
      </c>
      <c r="C33" s="17" t="s">
        <v>29</v>
      </c>
      <c r="D33" s="17">
        <f t="shared" si="5"/>
        <v>376</v>
      </c>
      <c r="E33" s="17">
        <v>-9</v>
      </c>
      <c r="F33" s="17" t="s">
        <v>17</v>
      </c>
      <c r="G33" s="17"/>
      <c r="H33" s="17" t="s">
        <v>22</v>
      </c>
      <c r="I33" s="18">
        <v>43159</v>
      </c>
      <c r="J33" s="17">
        <f t="shared" si="0"/>
        <v>367</v>
      </c>
      <c r="K33" s="89">
        <f t="shared" si="6"/>
        <v>33837.682038834952</v>
      </c>
      <c r="L33" s="99"/>
      <c r="M33" s="100">
        <f>J33*K33</f>
        <v>12418429.308252428</v>
      </c>
    </row>
    <row r="34" spans="1:13" x14ac:dyDescent="0.25">
      <c r="A34" s="16" t="s">
        <v>30</v>
      </c>
      <c r="B34" s="17" t="s">
        <v>31</v>
      </c>
      <c r="C34" s="17" t="s">
        <v>29</v>
      </c>
      <c r="D34" s="17">
        <f t="shared" si="5"/>
        <v>367</v>
      </c>
      <c r="E34" s="17">
        <v>-33</v>
      </c>
      <c r="F34" s="17" t="s">
        <v>17</v>
      </c>
      <c r="G34" s="17"/>
      <c r="H34" s="17" t="s">
        <v>22</v>
      </c>
      <c r="I34" s="18">
        <v>43159</v>
      </c>
      <c r="J34" s="17">
        <f t="shared" si="0"/>
        <v>334</v>
      </c>
      <c r="K34" s="89">
        <f t="shared" si="6"/>
        <v>33837.682038834952</v>
      </c>
      <c r="L34" s="99"/>
      <c r="M34" s="100">
        <f>J34*K34</f>
        <v>11301785.800970875</v>
      </c>
    </row>
    <row r="35" spans="1:13" ht="30" x14ac:dyDescent="0.25">
      <c r="A35" s="16" t="s">
        <v>30</v>
      </c>
      <c r="B35" s="17" t="s">
        <v>31</v>
      </c>
      <c r="C35" s="17" t="s">
        <v>29</v>
      </c>
      <c r="D35" s="17">
        <f t="shared" si="5"/>
        <v>334</v>
      </c>
      <c r="E35" s="17">
        <v>-15</v>
      </c>
      <c r="F35" s="17" t="s">
        <v>17</v>
      </c>
      <c r="G35" s="17"/>
      <c r="H35" s="17" t="s">
        <v>21</v>
      </c>
      <c r="I35" s="18">
        <v>43167</v>
      </c>
      <c r="J35" s="17">
        <f t="shared" si="0"/>
        <v>319</v>
      </c>
      <c r="K35" s="89">
        <f t="shared" si="6"/>
        <v>33837.682038834952</v>
      </c>
      <c r="L35" s="99"/>
      <c r="M35" s="100">
        <f>J35*K35</f>
        <v>10794220.570388349</v>
      </c>
    </row>
    <row r="36" spans="1:13" x14ac:dyDescent="0.25">
      <c r="A36" s="16" t="s">
        <v>30</v>
      </c>
      <c r="B36" s="17" t="s">
        <v>31</v>
      </c>
      <c r="C36" s="17" t="s">
        <v>29</v>
      </c>
      <c r="D36" s="17">
        <f t="shared" si="5"/>
        <v>319</v>
      </c>
      <c r="E36" s="17">
        <v>-12</v>
      </c>
      <c r="F36" s="17" t="s">
        <v>16</v>
      </c>
      <c r="G36" s="17"/>
      <c r="H36" s="17"/>
      <c r="I36" s="18">
        <v>43195</v>
      </c>
      <c r="J36" s="17">
        <f t="shared" si="0"/>
        <v>307</v>
      </c>
      <c r="K36" s="89">
        <f t="shared" si="6"/>
        <v>33837.682038834952</v>
      </c>
      <c r="L36" s="99"/>
      <c r="M36" s="100">
        <f t="shared" si="7"/>
        <v>10388168.38592233</v>
      </c>
    </row>
    <row r="37" spans="1:13" x14ac:dyDescent="0.25">
      <c r="A37" s="16" t="s">
        <v>30</v>
      </c>
      <c r="B37" s="17" t="s">
        <v>31</v>
      </c>
      <c r="C37" s="17" t="s">
        <v>29</v>
      </c>
      <c r="D37" s="17">
        <f t="shared" si="5"/>
        <v>307</v>
      </c>
      <c r="E37" s="17">
        <v>-24</v>
      </c>
      <c r="F37" s="17" t="s">
        <v>16</v>
      </c>
      <c r="G37" s="17"/>
      <c r="H37" s="17"/>
      <c r="I37" s="18">
        <v>43202</v>
      </c>
      <c r="J37" s="17">
        <f t="shared" si="0"/>
        <v>283</v>
      </c>
      <c r="K37" s="89">
        <f t="shared" si="6"/>
        <v>33837.682038834952</v>
      </c>
      <c r="L37" s="99"/>
      <c r="M37" s="100">
        <f t="shared" si="7"/>
        <v>9576064.016990291</v>
      </c>
    </row>
    <row r="38" spans="1:13" ht="30" x14ac:dyDescent="0.25">
      <c r="A38" s="16" t="s">
        <v>30</v>
      </c>
      <c r="B38" s="17" t="s">
        <v>31</v>
      </c>
      <c r="C38" s="17" t="s">
        <v>29</v>
      </c>
      <c r="D38" s="17">
        <f t="shared" si="5"/>
        <v>283</v>
      </c>
      <c r="E38" s="17">
        <v>-12</v>
      </c>
      <c r="F38" s="17" t="s">
        <v>17</v>
      </c>
      <c r="G38" s="17"/>
      <c r="H38" s="17" t="s">
        <v>20</v>
      </c>
      <c r="I38" s="18">
        <v>43207</v>
      </c>
      <c r="J38" s="17">
        <f t="shared" si="0"/>
        <v>271</v>
      </c>
      <c r="K38" s="89">
        <f t="shared" si="6"/>
        <v>33837.682038834952</v>
      </c>
      <c r="L38" s="99"/>
      <c r="M38" s="100">
        <f>J38*K38</f>
        <v>9170011.8325242717</v>
      </c>
    </row>
    <row r="39" spans="1:13" x14ac:dyDescent="0.25">
      <c r="A39" s="16" t="s">
        <v>30</v>
      </c>
      <c r="B39" s="17" t="s">
        <v>31</v>
      </c>
      <c r="C39" s="17" t="s">
        <v>29</v>
      </c>
      <c r="D39" s="17">
        <f t="shared" si="5"/>
        <v>271</v>
      </c>
      <c r="E39" s="17">
        <v>-30</v>
      </c>
      <c r="F39" s="17" t="s">
        <v>17</v>
      </c>
      <c r="G39" s="17"/>
      <c r="H39" s="17" t="s">
        <v>26</v>
      </c>
      <c r="I39" s="18">
        <v>43230</v>
      </c>
      <c r="J39" s="17">
        <f t="shared" si="0"/>
        <v>241</v>
      </c>
      <c r="K39" s="89">
        <f t="shared" si="6"/>
        <v>33837.682038834952</v>
      </c>
      <c r="L39" s="99"/>
      <c r="M39" s="100">
        <f>J39*K39</f>
        <v>8154881.3713592235</v>
      </c>
    </row>
    <row r="40" spans="1:13" ht="30" x14ac:dyDescent="0.25">
      <c r="A40" s="16" t="s">
        <v>30</v>
      </c>
      <c r="B40" s="17" t="s">
        <v>31</v>
      </c>
      <c r="C40" s="17" t="s">
        <v>29</v>
      </c>
      <c r="D40" s="17">
        <f t="shared" si="5"/>
        <v>241</v>
      </c>
      <c r="E40" s="17">
        <v>-9</v>
      </c>
      <c r="F40" s="17" t="s">
        <v>17</v>
      </c>
      <c r="G40" s="17"/>
      <c r="H40" s="17" t="s">
        <v>21</v>
      </c>
      <c r="I40" s="18">
        <v>43237</v>
      </c>
      <c r="J40" s="17">
        <f t="shared" si="0"/>
        <v>232</v>
      </c>
      <c r="K40" s="89">
        <f t="shared" si="6"/>
        <v>33837.682038834952</v>
      </c>
      <c r="L40" s="99"/>
      <c r="M40" s="100">
        <f>J40*K40</f>
        <v>7850342.233009709</v>
      </c>
    </row>
    <row r="41" spans="1:13" ht="30" x14ac:dyDescent="0.25">
      <c r="A41" s="16" t="s">
        <v>30</v>
      </c>
      <c r="B41" s="17" t="s">
        <v>31</v>
      </c>
      <c r="C41" s="17" t="s">
        <v>29</v>
      </c>
      <c r="D41" s="17">
        <f t="shared" si="5"/>
        <v>232</v>
      </c>
      <c r="E41" s="17">
        <v>-12</v>
      </c>
      <c r="F41" s="17" t="s">
        <v>17</v>
      </c>
      <c r="G41" s="17"/>
      <c r="H41" s="17" t="s">
        <v>19</v>
      </c>
      <c r="I41" s="18">
        <v>43251</v>
      </c>
      <c r="J41" s="17">
        <f t="shared" si="0"/>
        <v>220</v>
      </c>
      <c r="K41" s="89">
        <f t="shared" si="6"/>
        <v>33837.682038834952</v>
      </c>
      <c r="L41" s="99"/>
      <c r="M41" s="100">
        <f>J41*K41</f>
        <v>7444290.0485436898</v>
      </c>
    </row>
    <row r="42" spans="1:13" x14ac:dyDescent="0.25">
      <c r="A42" s="16" t="s">
        <v>30</v>
      </c>
      <c r="B42" s="17" t="s">
        <v>31</v>
      </c>
      <c r="C42" s="17" t="s">
        <v>29</v>
      </c>
      <c r="D42" s="17">
        <f t="shared" si="5"/>
        <v>220</v>
      </c>
      <c r="E42" s="17">
        <v>-3</v>
      </c>
      <c r="F42" s="17" t="s">
        <v>16</v>
      </c>
      <c r="G42" s="17"/>
      <c r="H42" s="17"/>
      <c r="I42" s="18">
        <v>43252</v>
      </c>
      <c r="J42" s="17">
        <f t="shared" si="0"/>
        <v>217</v>
      </c>
      <c r="K42" s="89">
        <f t="shared" si="6"/>
        <v>33837.682038834952</v>
      </c>
      <c r="L42" s="99"/>
      <c r="M42" s="100">
        <f t="shared" si="7"/>
        <v>7342777.002427184</v>
      </c>
    </row>
    <row r="43" spans="1:13" ht="30" x14ac:dyDescent="0.25">
      <c r="A43" s="16" t="s">
        <v>30</v>
      </c>
      <c r="B43" s="17" t="s">
        <v>31</v>
      </c>
      <c r="C43" s="17" t="s">
        <v>29</v>
      </c>
      <c r="D43" s="17">
        <f t="shared" si="5"/>
        <v>217</v>
      </c>
      <c r="E43" s="17">
        <v>-9</v>
      </c>
      <c r="F43" s="17" t="s">
        <v>17</v>
      </c>
      <c r="G43" s="17"/>
      <c r="H43" s="17" t="s">
        <v>21</v>
      </c>
      <c r="I43" s="18">
        <v>43263</v>
      </c>
      <c r="J43" s="17">
        <f t="shared" si="0"/>
        <v>208</v>
      </c>
      <c r="K43" s="89">
        <f t="shared" si="6"/>
        <v>33837.682038834952</v>
      </c>
      <c r="L43" s="99"/>
      <c r="M43" s="100">
        <f t="shared" ref="M43:M54" si="8">J43*K43</f>
        <v>7038237.8640776696</v>
      </c>
    </row>
    <row r="44" spans="1:13" x14ac:dyDescent="0.25">
      <c r="A44" s="16" t="s">
        <v>30</v>
      </c>
      <c r="B44" s="17" t="s">
        <v>31</v>
      </c>
      <c r="C44" s="17" t="s">
        <v>29</v>
      </c>
      <c r="D44" s="17">
        <f t="shared" si="5"/>
        <v>208</v>
      </c>
      <c r="E44" s="17">
        <v>-6</v>
      </c>
      <c r="F44" s="17" t="s">
        <v>17</v>
      </c>
      <c r="G44" s="17"/>
      <c r="H44" s="17" t="s">
        <v>22</v>
      </c>
      <c r="I44" s="18">
        <v>43307</v>
      </c>
      <c r="J44" s="17">
        <f t="shared" si="0"/>
        <v>202</v>
      </c>
      <c r="K44" s="89">
        <f t="shared" si="6"/>
        <v>33837.682038834952</v>
      </c>
      <c r="L44" s="99"/>
      <c r="M44" s="100">
        <f t="shared" si="8"/>
        <v>6835211.7718446599</v>
      </c>
    </row>
    <row r="45" spans="1:13" x14ac:dyDescent="0.25">
      <c r="A45" s="16" t="s">
        <v>30</v>
      </c>
      <c r="B45" s="17" t="s">
        <v>31</v>
      </c>
      <c r="C45" s="17" t="s">
        <v>29</v>
      </c>
      <c r="D45" s="17">
        <f t="shared" si="5"/>
        <v>202</v>
      </c>
      <c r="E45" s="17">
        <v>-6</v>
      </c>
      <c r="F45" s="17" t="s">
        <v>17</v>
      </c>
      <c r="G45" s="17"/>
      <c r="H45" s="17" t="s">
        <v>22</v>
      </c>
      <c r="I45" s="18">
        <v>43307</v>
      </c>
      <c r="J45" s="17">
        <f t="shared" si="0"/>
        <v>196</v>
      </c>
      <c r="K45" s="89">
        <f t="shared" si="6"/>
        <v>33837.682038834952</v>
      </c>
      <c r="L45" s="99"/>
      <c r="M45" s="100">
        <f t="shared" si="8"/>
        <v>6632185.6796116503</v>
      </c>
    </row>
    <row r="46" spans="1:13" x14ac:dyDescent="0.25">
      <c r="A46" s="16" t="s">
        <v>30</v>
      </c>
      <c r="B46" s="17" t="s">
        <v>31</v>
      </c>
      <c r="C46" s="17" t="s">
        <v>29</v>
      </c>
      <c r="D46" s="17">
        <f t="shared" si="5"/>
        <v>196</v>
      </c>
      <c r="E46" s="17">
        <v>-18</v>
      </c>
      <c r="F46" s="17" t="s">
        <v>17</v>
      </c>
      <c r="G46" s="17"/>
      <c r="H46" s="17" t="s">
        <v>22</v>
      </c>
      <c r="I46" s="18">
        <v>43307</v>
      </c>
      <c r="J46" s="17">
        <f t="shared" si="0"/>
        <v>178</v>
      </c>
      <c r="K46" s="89">
        <f t="shared" si="6"/>
        <v>33837.682038834952</v>
      </c>
      <c r="L46" s="99"/>
      <c r="M46" s="100">
        <f t="shared" si="8"/>
        <v>6023107.4029126214</v>
      </c>
    </row>
    <row r="47" spans="1:13" ht="30" x14ac:dyDescent="0.25">
      <c r="A47" s="16" t="s">
        <v>30</v>
      </c>
      <c r="B47" s="17" t="s">
        <v>31</v>
      </c>
      <c r="C47" s="17" t="s">
        <v>29</v>
      </c>
      <c r="D47" s="17">
        <f t="shared" si="5"/>
        <v>178</v>
      </c>
      <c r="E47" s="17">
        <v>-12</v>
      </c>
      <c r="F47" s="17" t="s">
        <v>17</v>
      </c>
      <c r="G47" s="17"/>
      <c r="H47" s="17" t="s">
        <v>20</v>
      </c>
      <c r="I47" s="18">
        <v>43312</v>
      </c>
      <c r="J47" s="17">
        <f t="shared" si="0"/>
        <v>166</v>
      </c>
      <c r="K47" s="89">
        <f t="shared" si="6"/>
        <v>33837.682038834952</v>
      </c>
      <c r="L47" s="99"/>
      <c r="M47" s="100">
        <f t="shared" si="8"/>
        <v>5617055.2184466021</v>
      </c>
    </row>
    <row r="48" spans="1:13" x14ac:dyDescent="0.25">
      <c r="A48" s="16" t="s">
        <v>30</v>
      </c>
      <c r="B48" s="17" t="s">
        <v>31</v>
      </c>
      <c r="C48" s="17" t="s">
        <v>29</v>
      </c>
      <c r="D48" s="17">
        <f t="shared" si="5"/>
        <v>166</v>
      </c>
      <c r="E48" s="17">
        <v>-4</v>
      </c>
      <c r="F48" s="17" t="s">
        <v>17</v>
      </c>
      <c r="G48" s="17"/>
      <c r="H48" s="17" t="s">
        <v>22</v>
      </c>
      <c r="I48" s="18">
        <v>43313</v>
      </c>
      <c r="J48" s="17">
        <f t="shared" si="0"/>
        <v>162</v>
      </c>
      <c r="K48" s="89">
        <f t="shared" si="6"/>
        <v>33837.682038834952</v>
      </c>
      <c r="L48" s="99"/>
      <c r="M48" s="100">
        <f t="shared" si="8"/>
        <v>5481704.490291262</v>
      </c>
    </row>
    <row r="49" spans="1:13" ht="30" x14ac:dyDescent="0.25">
      <c r="A49" s="16" t="s">
        <v>30</v>
      </c>
      <c r="B49" s="17" t="s">
        <v>31</v>
      </c>
      <c r="C49" s="17" t="s">
        <v>29</v>
      </c>
      <c r="D49" s="17">
        <f t="shared" si="5"/>
        <v>162</v>
      </c>
      <c r="E49" s="17">
        <v>-6</v>
      </c>
      <c r="F49" s="17" t="s">
        <v>17</v>
      </c>
      <c r="G49" s="17"/>
      <c r="H49" s="17" t="s">
        <v>21</v>
      </c>
      <c r="I49" s="18">
        <v>43318</v>
      </c>
      <c r="J49" s="17">
        <f t="shared" si="0"/>
        <v>156</v>
      </c>
      <c r="K49" s="89">
        <f t="shared" si="6"/>
        <v>33837.682038834952</v>
      </c>
      <c r="L49" s="99"/>
      <c r="M49" s="100">
        <f t="shared" si="8"/>
        <v>5278678.3980582524</v>
      </c>
    </row>
    <row r="50" spans="1:13" ht="30" x14ac:dyDescent="0.25">
      <c r="A50" s="16" t="s">
        <v>30</v>
      </c>
      <c r="B50" s="17" t="s">
        <v>31</v>
      </c>
      <c r="C50" s="17" t="s">
        <v>29</v>
      </c>
      <c r="D50" s="17">
        <f t="shared" si="5"/>
        <v>156</v>
      </c>
      <c r="E50" s="17">
        <v>-6</v>
      </c>
      <c r="F50" s="17" t="s">
        <v>17</v>
      </c>
      <c r="G50" s="17"/>
      <c r="H50" s="17" t="s">
        <v>21</v>
      </c>
      <c r="I50" s="18">
        <v>43318</v>
      </c>
      <c r="J50" s="17">
        <f t="shared" si="0"/>
        <v>150</v>
      </c>
      <c r="K50" s="89">
        <f t="shared" si="6"/>
        <v>33837.682038834952</v>
      </c>
      <c r="L50" s="99"/>
      <c r="M50" s="100">
        <f t="shared" si="8"/>
        <v>5075652.3058252428</v>
      </c>
    </row>
    <row r="51" spans="1:13" x14ac:dyDescent="0.25">
      <c r="A51" s="16" t="s">
        <v>30</v>
      </c>
      <c r="B51" s="17" t="s">
        <v>31</v>
      </c>
      <c r="C51" s="17" t="s">
        <v>29</v>
      </c>
      <c r="D51" s="17">
        <f t="shared" si="5"/>
        <v>150</v>
      </c>
      <c r="E51" s="17">
        <v>2</v>
      </c>
      <c r="F51" s="17" t="s">
        <v>17</v>
      </c>
      <c r="G51" s="17" t="s">
        <v>26</v>
      </c>
      <c r="H51" s="17"/>
      <c r="I51" s="18">
        <v>43425</v>
      </c>
      <c r="J51" s="17">
        <f t="shared" si="0"/>
        <v>152</v>
      </c>
      <c r="K51" s="99">
        <f>((M50+L51)/J51)</f>
        <v>33473.094117271336</v>
      </c>
      <c r="L51" s="99">
        <f>E51*6129</f>
        <v>12258</v>
      </c>
      <c r="M51" s="100">
        <f t="shared" si="8"/>
        <v>5087910.3058252428</v>
      </c>
    </row>
    <row r="52" spans="1:13" x14ac:dyDescent="0.25">
      <c r="A52" s="16" t="s">
        <v>30</v>
      </c>
      <c r="B52" s="17" t="s">
        <v>31</v>
      </c>
      <c r="C52" s="17" t="s">
        <v>29</v>
      </c>
      <c r="D52" s="17">
        <f t="shared" si="5"/>
        <v>152</v>
      </c>
      <c r="E52" s="17">
        <v>-30</v>
      </c>
      <c r="F52" s="17" t="s">
        <v>17</v>
      </c>
      <c r="G52" s="17"/>
      <c r="H52" s="17" t="s">
        <v>22</v>
      </c>
      <c r="I52" s="18">
        <v>43453</v>
      </c>
      <c r="J52" s="17">
        <f t="shared" si="0"/>
        <v>122</v>
      </c>
      <c r="K52" s="99">
        <f t="shared" ref="K52:K84" si="9">IF(OR(F52="FPCO"),((M51+L52)/J52),K51)</f>
        <v>33473.094117271336</v>
      </c>
      <c r="L52" s="99"/>
      <c r="M52" s="100">
        <f t="shared" si="8"/>
        <v>4083717.482307103</v>
      </c>
    </row>
    <row r="53" spans="1:13" x14ac:dyDescent="0.25">
      <c r="A53" s="16" t="s">
        <v>30</v>
      </c>
      <c r="B53" s="17" t="s">
        <v>31</v>
      </c>
      <c r="C53" s="17" t="s">
        <v>29</v>
      </c>
      <c r="D53" s="17">
        <f t="shared" si="5"/>
        <v>122</v>
      </c>
      <c r="E53" s="17">
        <v>-24</v>
      </c>
      <c r="F53" s="17" t="s">
        <v>17</v>
      </c>
      <c r="G53" s="17"/>
      <c r="H53" s="17" t="s">
        <v>22</v>
      </c>
      <c r="I53" s="18">
        <v>43453</v>
      </c>
      <c r="J53" s="17">
        <f t="shared" si="0"/>
        <v>98</v>
      </c>
      <c r="K53" s="99">
        <f t="shared" si="9"/>
        <v>33473.094117271336</v>
      </c>
      <c r="L53" s="99"/>
      <c r="M53" s="100">
        <f t="shared" si="8"/>
        <v>3280363.2234925907</v>
      </c>
    </row>
    <row r="54" spans="1:13" x14ac:dyDescent="0.25">
      <c r="A54" s="16" t="s">
        <v>30</v>
      </c>
      <c r="B54" s="17" t="s">
        <v>31</v>
      </c>
      <c r="C54" s="17" t="s">
        <v>29</v>
      </c>
      <c r="D54" s="17">
        <f t="shared" si="5"/>
        <v>98</v>
      </c>
      <c r="E54" s="17">
        <v>32</v>
      </c>
      <c r="F54" s="17" t="s">
        <v>17</v>
      </c>
      <c r="G54" s="17" t="s">
        <v>26</v>
      </c>
      <c r="H54" s="17"/>
      <c r="I54" s="18">
        <v>43454</v>
      </c>
      <c r="J54" s="17">
        <f t="shared" si="0"/>
        <v>130</v>
      </c>
      <c r="K54" s="99">
        <f>((M53+L54)/J54)</f>
        <v>26742.232488404545</v>
      </c>
      <c r="L54" s="99">
        <f>E54*6128.96875</f>
        <v>196127</v>
      </c>
      <c r="M54" s="100">
        <f t="shared" si="8"/>
        <v>3476490.2234925907</v>
      </c>
    </row>
    <row r="55" spans="1:13" x14ac:dyDescent="0.25">
      <c r="A55" s="16" t="s">
        <v>30</v>
      </c>
      <c r="B55" s="17" t="s">
        <v>31</v>
      </c>
      <c r="C55" s="17" t="s">
        <v>29</v>
      </c>
      <c r="D55" s="17">
        <f t="shared" si="5"/>
        <v>130</v>
      </c>
      <c r="E55" s="17">
        <v>-2</v>
      </c>
      <c r="F55" s="17" t="s">
        <v>16</v>
      </c>
      <c r="G55" s="17"/>
      <c r="H55" s="17"/>
      <c r="I55" s="18">
        <v>43462</v>
      </c>
      <c r="J55" s="17">
        <f t="shared" si="0"/>
        <v>128</v>
      </c>
      <c r="K55" s="99">
        <f t="shared" si="9"/>
        <v>26742.232488404545</v>
      </c>
      <c r="L55" s="99"/>
      <c r="M55" s="100">
        <f t="shared" ref="M55:M81" si="10">J55*K55</f>
        <v>3423005.7585157817</v>
      </c>
    </row>
    <row r="56" spans="1:13" x14ac:dyDescent="0.25">
      <c r="A56" s="16" t="s">
        <v>30</v>
      </c>
      <c r="B56" s="17" t="s">
        <v>31</v>
      </c>
      <c r="C56" s="17" t="s">
        <v>29</v>
      </c>
      <c r="D56" s="17">
        <f t="shared" si="5"/>
        <v>128</v>
      </c>
      <c r="E56" s="17">
        <v>-20</v>
      </c>
      <c r="F56" s="17" t="s">
        <v>17</v>
      </c>
      <c r="G56" s="17"/>
      <c r="H56" s="17" t="s">
        <v>22</v>
      </c>
      <c r="I56" s="18">
        <v>43466</v>
      </c>
      <c r="J56" s="17">
        <f t="shared" si="0"/>
        <v>108</v>
      </c>
      <c r="K56" s="99">
        <f t="shared" si="9"/>
        <v>26742.232488404545</v>
      </c>
      <c r="L56" s="99"/>
      <c r="M56" s="100">
        <f t="shared" ref="M56:M62" si="11">J56*K56</f>
        <v>2888161.1087476909</v>
      </c>
    </row>
    <row r="57" spans="1:13" ht="30" x14ac:dyDescent="0.25">
      <c r="A57" s="16" t="s">
        <v>30</v>
      </c>
      <c r="B57" s="17" t="s">
        <v>31</v>
      </c>
      <c r="C57" s="17" t="s">
        <v>29</v>
      </c>
      <c r="D57" s="17">
        <f t="shared" si="5"/>
        <v>108</v>
      </c>
      <c r="E57" s="17">
        <v>-12</v>
      </c>
      <c r="F57" s="17" t="s">
        <v>17</v>
      </c>
      <c r="G57" s="17"/>
      <c r="H57" s="17" t="s">
        <v>21</v>
      </c>
      <c r="I57" s="18">
        <v>43493</v>
      </c>
      <c r="J57" s="17">
        <f t="shared" si="0"/>
        <v>96</v>
      </c>
      <c r="K57" s="99">
        <f t="shared" si="9"/>
        <v>26742.232488404545</v>
      </c>
      <c r="L57" s="99"/>
      <c r="M57" s="100">
        <f t="shared" si="11"/>
        <v>2567254.3188868361</v>
      </c>
    </row>
    <row r="58" spans="1:13" ht="30" x14ac:dyDescent="0.25">
      <c r="A58" s="16" t="s">
        <v>30</v>
      </c>
      <c r="B58" s="17" t="s">
        <v>31</v>
      </c>
      <c r="C58" s="17" t="s">
        <v>29</v>
      </c>
      <c r="D58" s="17">
        <f t="shared" si="5"/>
        <v>96</v>
      </c>
      <c r="E58" s="17">
        <v>-6</v>
      </c>
      <c r="F58" s="17" t="s">
        <v>17</v>
      </c>
      <c r="G58" s="17"/>
      <c r="H58" s="17" t="s">
        <v>28</v>
      </c>
      <c r="I58" s="18">
        <v>43493</v>
      </c>
      <c r="J58" s="17">
        <f t="shared" si="0"/>
        <v>90</v>
      </c>
      <c r="K58" s="99">
        <f t="shared" si="9"/>
        <v>26742.232488404545</v>
      </c>
      <c r="L58" s="99"/>
      <c r="M58" s="100">
        <f t="shared" si="11"/>
        <v>2406800.9239564091</v>
      </c>
    </row>
    <row r="59" spans="1:13" ht="30" x14ac:dyDescent="0.25">
      <c r="A59" s="16" t="s">
        <v>30</v>
      </c>
      <c r="B59" s="17" t="s">
        <v>31</v>
      </c>
      <c r="C59" s="17" t="s">
        <v>29</v>
      </c>
      <c r="D59" s="17">
        <f t="shared" si="5"/>
        <v>90</v>
      </c>
      <c r="E59" s="17">
        <v>-5</v>
      </c>
      <c r="F59" s="17" t="s">
        <v>17</v>
      </c>
      <c r="G59" s="17"/>
      <c r="H59" s="17" t="s">
        <v>28</v>
      </c>
      <c r="I59" s="18">
        <v>43503</v>
      </c>
      <c r="J59" s="17">
        <f t="shared" si="0"/>
        <v>85</v>
      </c>
      <c r="K59" s="99">
        <f t="shared" si="9"/>
        <v>26742.232488404545</v>
      </c>
      <c r="L59" s="99"/>
      <c r="M59" s="100">
        <f t="shared" si="11"/>
        <v>2273089.7615143862</v>
      </c>
    </row>
    <row r="60" spans="1:13" ht="30" x14ac:dyDescent="0.25">
      <c r="A60" s="16" t="s">
        <v>30</v>
      </c>
      <c r="B60" s="17" t="s">
        <v>31</v>
      </c>
      <c r="C60" s="17" t="s">
        <v>29</v>
      </c>
      <c r="D60" s="17">
        <f t="shared" si="5"/>
        <v>85</v>
      </c>
      <c r="E60" s="17">
        <v>-1</v>
      </c>
      <c r="F60" s="17" t="s">
        <v>17</v>
      </c>
      <c r="G60" s="17"/>
      <c r="H60" s="17" t="s">
        <v>28</v>
      </c>
      <c r="I60" s="18">
        <v>43503</v>
      </c>
      <c r="J60" s="17">
        <f t="shared" si="0"/>
        <v>84</v>
      </c>
      <c r="K60" s="99">
        <f t="shared" si="9"/>
        <v>26742.232488404545</v>
      </c>
      <c r="L60" s="99"/>
      <c r="M60" s="100">
        <f t="shared" si="11"/>
        <v>2246347.5290259817</v>
      </c>
    </row>
    <row r="61" spans="1:13" ht="30" x14ac:dyDescent="0.25">
      <c r="A61" s="16" t="s">
        <v>30</v>
      </c>
      <c r="B61" s="17" t="s">
        <v>31</v>
      </c>
      <c r="C61" s="17" t="s">
        <v>29</v>
      </c>
      <c r="D61" s="17">
        <f t="shared" si="5"/>
        <v>84</v>
      </c>
      <c r="E61" s="17">
        <v>-16</v>
      </c>
      <c r="F61" s="17" t="s">
        <v>17</v>
      </c>
      <c r="G61" s="17"/>
      <c r="H61" s="17" t="s">
        <v>28</v>
      </c>
      <c r="I61" s="18">
        <v>43515</v>
      </c>
      <c r="J61" s="17">
        <f t="shared" si="0"/>
        <v>68</v>
      </c>
      <c r="K61" s="99">
        <f t="shared" si="9"/>
        <v>26742.232488404545</v>
      </c>
      <c r="L61" s="99"/>
      <c r="M61" s="100">
        <f t="shared" si="11"/>
        <v>1818471.8092115091</v>
      </c>
    </row>
    <row r="62" spans="1:13" ht="30" x14ac:dyDescent="0.25">
      <c r="A62" s="16" t="s">
        <v>30</v>
      </c>
      <c r="B62" s="17" t="s">
        <v>31</v>
      </c>
      <c r="C62" s="17" t="s">
        <v>29</v>
      </c>
      <c r="D62" s="17">
        <f t="shared" si="5"/>
        <v>68</v>
      </c>
      <c r="E62" s="17">
        <v>-2</v>
      </c>
      <c r="F62" s="17" t="s">
        <v>17</v>
      </c>
      <c r="G62" s="17"/>
      <c r="H62" s="17" t="s">
        <v>28</v>
      </c>
      <c r="I62" s="18">
        <v>43515</v>
      </c>
      <c r="J62" s="17">
        <f t="shared" si="0"/>
        <v>66</v>
      </c>
      <c r="K62" s="99">
        <f t="shared" si="9"/>
        <v>26742.232488404545</v>
      </c>
      <c r="L62" s="99"/>
      <c r="M62" s="100">
        <f t="shared" si="11"/>
        <v>1764987.3442346998</v>
      </c>
    </row>
    <row r="63" spans="1:13" x14ac:dyDescent="0.25">
      <c r="A63" s="16" t="s">
        <v>30</v>
      </c>
      <c r="B63" s="17" t="s">
        <v>31</v>
      </c>
      <c r="C63" s="17" t="s">
        <v>29</v>
      </c>
      <c r="D63" s="17">
        <f t="shared" si="5"/>
        <v>66</v>
      </c>
      <c r="E63" s="17">
        <v>-32</v>
      </c>
      <c r="F63" s="17" t="s">
        <v>16</v>
      </c>
      <c r="G63" s="17"/>
      <c r="H63" s="17"/>
      <c r="I63" s="18">
        <v>43528</v>
      </c>
      <c r="J63" s="17">
        <f t="shared" si="0"/>
        <v>34</v>
      </c>
      <c r="K63" s="99">
        <f t="shared" si="9"/>
        <v>26742.232488404545</v>
      </c>
      <c r="L63" s="99"/>
      <c r="M63" s="100">
        <f t="shared" si="10"/>
        <v>909235.90460575453</v>
      </c>
    </row>
    <row r="64" spans="1:13" ht="30" x14ac:dyDescent="0.25">
      <c r="A64" s="16" t="s">
        <v>30</v>
      </c>
      <c r="B64" s="17" t="s">
        <v>31</v>
      </c>
      <c r="C64" s="17" t="s">
        <v>29</v>
      </c>
      <c r="D64" s="17">
        <f t="shared" si="5"/>
        <v>34</v>
      </c>
      <c r="E64" s="17">
        <v>-18</v>
      </c>
      <c r="F64" s="17" t="s">
        <v>17</v>
      </c>
      <c r="G64" s="17"/>
      <c r="H64" s="17" t="s">
        <v>20</v>
      </c>
      <c r="I64" s="18">
        <v>43550</v>
      </c>
      <c r="J64" s="17">
        <f t="shared" ref="J64:J126" si="12">D64+E64</f>
        <v>16</v>
      </c>
      <c r="K64" s="99">
        <f t="shared" si="9"/>
        <v>26742.232488404545</v>
      </c>
      <c r="L64" s="99"/>
      <c r="M64" s="100">
        <f t="shared" ref="M64:M80" si="13">J64*K64</f>
        <v>427875.71981447272</v>
      </c>
    </row>
    <row r="65" spans="1:13" x14ac:dyDescent="0.25">
      <c r="A65" s="16" t="s">
        <v>30</v>
      </c>
      <c r="B65" s="17" t="s">
        <v>31</v>
      </c>
      <c r="C65" s="17" t="s">
        <v>29</v>
      </c>
      <c r="D65" s="17">
        <f t="shared" si="5"/>
        <v>16</v>
      </c>
      <c r="E65" s="17">
        <v>-14</v>
      </c>
      <c r="F65" s="17" t="s">
        <v>17</v>
      </c>
      <c r="G65" s="17"/>
      <c r="H65" s="17" t="s">
        <v>22</v>
      </c>
      <c r="I65" s="18">
        <v>43578</v>
      </c>
      <c r="J65" s="17">
        <f t="shared" si="12"/>
        <v>2</v>
      </c>
      <c r="K65" s="99">
        <f t="shared" si="9"/>
        <v>26742.232488404545</v>
      </c>
      <c r="L65" s="99"/>
      <c r="M65" s="100">
        <f t="shared" si="13"/>
        <v>53484.464976809089</v>
      </c>
    </row>
    <row r="66" spans="1:13" x14ac:dyDescent="0.25">
      <c r="A66" s="16" t="s">
        <v>30</v>
      </c>
      <c r="B66" s="17" t="s">
        <v>31</v>
      </c>
      <c r="C66" s="17" t="s">
        <v>29</v>
      </c>
      <c r="D66" s="17">
        <f t="shared" si="5"/>
        <v>2</v>
      </c>
      <c r="E66" s="17">
        <v>3</v>
      </c>
      <c r="F66" s="17" t="s">
        <v>17</v>
      </c>
      <c r="G66" s="17" t="s">
        <v>26</v>
      </c>
      <c r="H66" s="17"/>
      <c r="I66" s="18">
        <v>43628</v>
      </c>
      <c r="J66" s="17">
        <f t="shared" si="12"/>
        <v>5</v>
      </c>
      <c r="K66" s="99">
        <f>((M65+L66)/J66)</f>
        <v>15484.892995361817</v>
      </c>
      <c r="L66" s="99">
        <f>E66*7980</f>
        <v>23940</v>
      </c>
      <c r="M66" s="100">
        <f t="shared" si="13"/>
        <v>77424.464976809089</v>
      </c>
    </row>
    <row r="67" spans="1:13" x14ac:dyDescent="0.25">
      <c r="A67" s="16" t="s">
        <v>30</v>
      </c>
      <c r="B67" s="17" t="s">
        <v>31</v>
      </c>
      <c r="C67" s="17" t="s">
        <v>29</v>
      </c>
      <c r="D67" s="17">
        <f t="shared" si="5"/>
        <v>5</v>
      </c>
      <c r="E67" s="17">
        <v>-3</v>
      </c>
      <c r="F67" s="17" t="s">
        <v>17</v>
      </c>
      <c r="G67" s="17"/>
      <c r="H67" s="17" t="s">
        <v>22</v>
      </c>
      <c r="I67" s="18">
        <v>43656</v>
      </c>
      <c r="J67" s="17">
        <f t="shared" si="12"/>
        <v>2</v>
      </c>
      <c r="K67" s="99">
        <f t="shared" si="9"/>
        <v>15484.892995361817</v>
      </c>
      <c r="L67" s="99"/>
      <c r="M67" s="100">
        <f t="shared" si="13"/>
        <v>30969.785990723634</v>
      </c>
    </row>
    <row r="68" spans="1:13" x14ac:dyDescent="0.25">
      <c r="A68" s="16" t="s">
        <v>30</v>
      </c>
      <c r="B68" s="17" t="s">
        <v>31</v>
      </c>
      <c r="C68" s="17" t="s">
        <v>29</v>
      </c>
      <c r="D68" s="17">
        <f t="shared" si="5"/>
        <v>2</v>
      </c>
      <c r="E68" s="17">
        <v>48</v>
      </c>
      <c r="F68" s="17" t="s">
        <v>17</v>
      </c>
      <c r="G68" s="17" t="s">
        <v>26</v>
      </c>
      <c r="H68" s="17"/>
      <c r="I68" s="18">
        <v>43700</v>
      </c>
      <c r="J68" s="17">
        <f t="shared" si="12"/>
        <v>50</v>
      </c>
      <c r="K68" s="99">
        <f>((M67+L68)/J68)</f>
        <v>6955.3957198144726</v>
      </c>
      <c r="L68" s="99">
        <f>E68*6600</f>
        <v>316800</v>
      </c>
      <c r="M68" s="100">
        <f t="shared" si="13"/>
        <v>347769.78599072364</v>
      </c>
    </row>
    <row r="69" spans="1:13" ht="30" x14ac:dyDescent="0.25">
      <c r="A69" s="16" t="s">
        <v>30</v>
      </c>
      <c r="B69" s="17" t="s">
        <v>31</v>
      </c>
      <c r="C69" s="17" t="s">
        <v>29</v>
      </c>
      <c r="D69" s="17">
        <f t="shared" si="5"/>
        <v>50</v>
      </c>
      <c r="E69" s="17">
        <v>-6</v>
      </c>
      <c r="F69" s="17" t="s">
        <v>17</v>
      </c>
      <c r="G69" s="17"/>
      <c r="H69" s="17" t="s">
        <v>25</v>
      </c>
      <c r="I69" s="18">
        <v>43703</v>
      </c>
      <c r="J69" s="17">
        <f t="shared" si="12"/>
        <v>44</v>
      </c>
      <c r="K69" s="99">
        <f t="shared" si="9"/>
        <v>6955.3957198144726</v>
      </c>
      <c r="L69" s="99"/>
      <c r="M69" s="100">
        <f t="shared" si="13"/>
        <v>306037.4116718368</v>
      </c>
    </row>
    <row r="70" spans="1:13" ht="30" x14ac:dyDescent="0.25">
      <c r="A70" s="16" t="s">
        <v>30</v>
      </c>
      <c r="B70" s="17" t="s">
        <v>31</v>
      </c>
      <c r="C70" s="17" t="s">
        <v>29</v>
      </c>
      <c r="D70" s="17">
        <f t="shared" si="5"/>
        <v>44</v>
      </c>
      <c r="E70" s="17">
        <v>-24</v>
      </c>
      <c r="F70" s="17" t="s">
        <v>17</v>
      </c>
      <c r="G70" s="17"/>
      <c r="H70" s="17" t="s">
        <v>21</v>
      </c>
      <c r="I70" s="18">
        <v>43703</v>
      </c>
      <c r="J70" s="17">
        <f t="shared" si="12"/>
        <v>20</v>
      </c>
      <c r="K70" s="99">
        <f t="shared" si="9"/>
        <v>6955.3957198144726</v>
      </c>
      <c r="L70" s="99"/>
      <c r="M70" s="100">
        <f t="shared" si="13"/>
        <v>139107.91439628944</v>
      </c>
    </row>
    <row r="71" spans="1:13" ht="30" x14ac:dyDescent="0.25">
      <c r="A71" s="16" t="s">
        <v>30</v>
      </c>
      <c r="B71" s="17" t="s">
        <v>31</v>
      </c>
      <c r="C71" s="17" t="s">
        <v>29</v>
      </c>
      <c r="D71" s="17">
        <f t="shared" si="5"/>
        <v>20</v>
      </c>
      <c r="E71" s="17">
        <v>-18</v>
      </c>
      <c r="F71" s="17" t="s">
        <v>17</v>
      </c>
      <c r="G71" s="17"/>
      <c r="H71" s="17" t="s">
        <v>19</v>
      </c>
      <c r="I71" s="18">
        <v>43704</v>
      </c>
      <c r="J71" s="17">
        <f t="shared" si="12"/>
        <v>2</v>
      </c>
      <c r="K71" s="99">
        <f t="shared" si="9"/>
        <v>6955.3957198144726</v>
      </c>
      <c r="L71" s="99"/>
      <c r="M71" s="100">
        <f t="shared" si="13"/>
        <v>13910.791439628945</v>
      </c>
    </row>
    <row r="72" spans="1:13" ht="30" x14ac:dyDescent="0.25">
      <c r="A72" s="16" t="s">
        <v>30</v>
      </c>
      <c r="B72" s="17" t="s">
        <v>31</v>
      </c>
      <c r="C72" s="17" t="s">
        <v>29</v>
      </c>
      <c r="D72" s="17">
        <f t="shared" ref="D72:D84" si="14">J71</f>
        <v>2</v>
      </c>
      <c r="E72" s="17">
        <v>-2</v>
      </c>
      <c r="F72" s="17" t="s">
        <v>17</v>
      </c>
      <c r="G72" s="17"/>
      <c r="H72" s="17" t="s">
        <v>19</v>
      </c>
      <c r="I72" s="18">
        <v>43852</v>
      </c>
      <c r="J72" s="17">
        <f t="shared" si="12"/>
        <v>0</v>
      </c>
      <c r="K72" s="99">
        <f t="shared" si="9"/>
        <v>6955.3957198144726</v>
      </c>
      <c r="L72" s="99"/>
      <c r="M72" s="100">
        <f t="shared" si="13"/>
        <v>0</v>
      </c>
    </row>
    <row r="73" spans="1:13" x14ac:dyDescent="0.25">
      <c r="A73" s="16" t="s">
        <v>30</v>
      </c>
      <c r="B73" s="17" t="s">
        <v>31</v>
      </c>
      <c r="C73" s="17" t="s">
        <v>29</v>
      </c>
      <c r="D73" s="17">
        <f t="shared" si="14"/>
        <v>0</v>
      </c>
      <c r="E73" s="17">
        <v>50</v>
      </c>
      <c r="F73" s="17" t="s">
        <v>17</v>
      </c>
      <c r="G73" s="17" t="s">
        <v>26</v>
      </c>
      <c r="H73" s="17"/>
      <c r="I73" s="18">
        <v>43854</v>
      </c>
      <c r="J73" s="17">
        <f t="shared" si="12"/>
        <v>50</v>
      </c>
      <c r="K73" s="99">
        <f>((M72+L73)/J73)</f>
        <v>12138</v>
      </c>
      <c r="L73" s="99">
        <f>E73*12138</f>
        <v>606900</v>
      </c>
      <c r="M73" s="100">
        <f t="shared" si="13"/>
        <v>606900</v>
      </c>
    </row>
    <row r="74" spans="1:13" ht="30" x14ac:dyDescent="0.25">
      <c r="A74" s="16" t="s">
        <v>30</v>
      </c>
      <c r="B74" s="17" t="s">
        <v>31</v>
      </c>
      <c r="C74" s="17" t="s">
        <v>29</v>
      </c>
      <c r="D74" s="17">
        <f t="shared" si="14"/>
        <v>50</v>
      </c>
      <c r="E74" s="17">
        <v>-26</v>
      </c>
      <c r="F74" s="17" t="s">
        <v>17</v>
      </c>
      <c r="G74" s="17"/>
      <c r="H74" s="17" t="s">
        <v>19</v>
      </c>
      <c r="I74" s="18">
        <v>43858</v>
      </c>
      <c r="J74" s="17">
        <f t="shared" si="12"/>
        <v>24</v>
      </c>
      <c r="K74" s="99">
        <f t="shared" si="9"/>
        <v>12138</v>
      </c>
      <c r="L74" s="99"/>
      <c r="M74" s="100">
        <f t="shared" si="13"/>
        <v>291312</v>
      </c>
    </row>
    <row r="75" spans="1:13" x14ac:dyDescent="0.25">
      <c r="A75" s="16" t="s">
        <v>30</v>
      </c>
      <c r="B75" s="17" t="s">
        <v>31</v>
      </c>
      <c r="C75" s="17" t="s">
        <v>29</v>
      </c>
      <c r="D75" s="17">
        <f t="shared" si="14"/>
        <v>24</v>
      </c>
      <c r="E75" s="17">
        <v>-24</v>
      </c>
      <c r="F75" s="17" t="s">
        <v>17</v>
      </c>
      <c r="G75" s="17"/>
      <c r="H75" s="17" t="s">
        <v>22</v>
      </c>
      <c r="I75" s="18">
        <v>43859</v>
      </c>
      <c r="J75" s="17">
        <f t="shared" si="12"/>
        <v>0</v>
      </c>
      <c r="K75" s="99">
        <f t="shared" si="9"/>
        <v>12138</v>
      </c>
      <c r="L75" s="99"/>
      <c r="M75" s="100">
        <f t="shared" si="13"/>
        <v>0</v>
      </c>
    </row>
    <row r="76" spans="1:13" x14ac:dyDescent="0.25">
      <c r="A76" s="16" t="s">
        <v>30</v>
      </c>
      <c r="B76" s="17" t="s">
        <v>31</v>
      </c>
      <c r="C76" s="17" t="s">
        <v>29</v>
      </c>
      <c r="D76" s="17">
        <f t="shared" si="14"/>
        <v>0</v>
      </c>
      <c r="E76" s="17">
        <v>120</v>
      </c>
      <c r="F76" s="17" t="s">
        <v>17</v>
      </c>
      <c r="G76" s="17" t="s">
        <v>26</v>
      </c>
      <c r="H76" s="17"/>
      <c r="I76" s="18">
        <v>43874</v>
      </c>
      <c r="J76" s="17">
        <f t="shared" si="12"/>
        <v>120</v>
      </c>
      <c r="K76" s="99">
        <f>((M75+L76)/J76)</f>
        <v>8008.7013888888896</v>
      </c>
      <c r="L76" s="99">
        <f>E76*8008.70138888889</f>
        <v>961044.16666666674</v>
      </c>
      <c r="M76" s="100">
        <f t="shared" si="13"/>
        <v>961044.16666666674</v>
      </c>
    </row>
    <row r="77" spans="1:13" x14ac:dyDescent="0.25">
      <c r="A77" s="16" t="s">
        <v>30</v>
      </c>
      <c r="B77" s="17" t="s">
        <v>31</v>
      </c>
      <c r="C77" s="17" t="s">
        <v>29</v>
      </c>
      <c r="D77" s="17">
        <f t="shared" si="14"/>
        <v>120</v>
      </c>
      <c r="E77" s="17">
        <v>-24</v>
      </c>
      <c r="F77" s="17" t="s">
        <v>17</v>
      </c>
      <c r="G77" s="17"/>
      <c r="H77" s="17" t="s">
        <v>22</v>
      </c>
      <c r="I77" s="18">
        <v>43878</v>
      </c>
      <c r="J77" s="17">
        <f t="shared" si="12"/>
        <v>96</v>
      </c>
      <c r="K77" s="99">
        <f t="shared" si="9"/>
        <v>8008.7013888888896</v>
      </c>
      <c r="L77" s="99"/>
      <c r="M77" s="100">
        <f t="shared" si="13"/>
        <v>768835.33333333337</v>
      </c>
    </row>
    <row r="78" spans="1:13" ht="30" x14ac:dyDescent="0.25">
      <c r="A78" s="16" t="s">
        <v>30</v>
      </c>
      <c r="B78" s="17" t="s">
        <v>31</v>
      </c>
      <c r="C78" s="17" t="s">
        <v>29</v>
      </c>
      <c r="D78" s="17">
        <f t="shared" si="14"/>
        <v>96</v>
      </c>
      <c r="E78" s="17">
        <v>-24</v>
      </c>
      <c r="F78" s="17" t="s">
        <v>17</v>
      </c>
      <c r="G78" s="17"/>
      <c r="H78" s="17" t="s">
        <v>23</v>
      </c>
      <c r="I78" s="18">
        <v>43878</v>
      </c>
      <c r="J78" s="17">
        <f t="shared" si="12"/>
        <v>72</v>
      </c>
      <c r="K78" s="99">
        <f t="shared" si="9"/>
        <v>8008.7013888888896</v>
      </c>
      <c r="L78" s="99"/>
      <c r="M78" s="100">
        <f t="shared" si="13"/>
        <v>576626.5</v>
      </c>
    </row>
    <row r="79" spans="1:13" ht="30" x14ac:dyDescent="0.25">
      <c r="A79" s="16" t="s">
        <v>30</v>
      </c>
      <c r="B79" s="17" t="s">
        <v>31</v>
      </c>
      <c r="C79" s="17" t="s">
        <v>29</v>
      </c>
      <c r="D79" s="17">
        <f t="shared" si="14"/>
        <v>72</v>
      </c>
      <c r="E79" s="17">
        <v>-24</v>
      </c>
      <c r="F79" s="17" t="s">
        <v>17</v>
      </c>
      <c r="G79" s="17"/>
      <c r="H79" s="17" t="s">
        <v>28</v>
      </c>
      <c r="I79" s="18">
        <v>43878</v>
      </c>
      <c r="J79" s="17">
        <f t="shared" si="12"/>
        <v>48</v>
      </c>
      <c r="K79" s="99">
        <f t="shared" si="9"/>
        <v>8008.7013888888896</v>
      </c>
      <c r="L79" s="99"/>
      <c r="M79" s="100">
        <f t="shared" si="13"/>
        <v>384417.66666666669</v>
      </c>
    </row>
    <row r="80" spans="1:13" ht="30" x14ac:dyDescent="0.25">
      <c r="A80" s="16" t="s">
        <v>30</v>
      </c>
      <c r="B80" s="17" t="s">
        <v>31</v>
      </c>
      <c r="C80" s="17" t="s">
        <v>29</v>
      </c>
      <c r="D80" s="17">
        <f t="shared" si="14"/>
        <v>48</v>
      </c>
      <c r="E80" s="17">
        <v>-24</v>
      </c>
      <c r="F80" s="17" t="s">
        <v>17</v>
      </c>
      <c r="G80" s="17"/>
      <c r="H80" s="17" t="s">
        <v>25</v>
      </c>
      <c r="I80" s="18">
        <v>43878</v>
      </c>
      <c r="J80" s="17">
        <f t="shared" si="12"/>
        <v>24</v>
      </c>
      <c r="K80" s="99">
        <f t="shared" si="9"/>
        <v>8008.7013888888896</v>
      </c>
      <c r="L80" s="99"/>
      <c r="M80" s="100">
        <f t="shared" si="13"/>
        <v>192208.83333333334</v>
      </c>
    </row>
    <row r="81" spans="1:13" x14ac:dyDescent="0.25">
      <c r="A81" s="16" t="s">
        <v>30</v>
      </c>
      <c r="B81" s="17" t="s">
        <v>31</v>
      </c>
      <c r="C81" s="17" t="s">
        <v>29</v>
      </c>
      <c r="D81" s="17">
        <f t="shared" si="14"/>
        <v>24</v>
      </c>
      <c r="E81" s="17">
        <v>-24</v>
      </c>
      <c r="F81" s="17" t="s">
        <v>16</v>
      </c>
      <c r="G81" s="17"/>
      <c r="H81" s="17"/>
      <c r="I81" s="18">
        <v>43880</v>
      </c>
      <c r="J81" s="17">
        <f t="shared" si="12"/>
        <v>0</v>
      </c>
      <c r="K81" s="99">
        <f t="shared" si="9"/>
        <v>8008.7013888888896</v>
      </c>
      <c r="L81" s="99"/>
      <c r="M81" s="100">
        <f t="shared" si="10"/>
        <v>0</v>
      </c>
    </row>
    <row r="82" spans="1:13" x14ac:dyDescent="0.25">
      <c r="A82" s="16" t="s">
        <v>30</v>
      </c>
      <c r="B82" s="17" t="s">
        <v>31</v>
      </c>
      <c r="C82" s="17" t="s">
        <v>29</v>
      </c>
      <c r="D82" s="17">
        <f t="shared" si="14"/>
        <v>0</v>
      </c>
      <c r="E82" s="17">
        <v>40</v>
      </c>
      <c r="F82" s="17" t="s">
        <v>17</v>
      </c>
      <c r="G82" s="17" t="s">
        <v>26</v>
      </c>
      <c r="H82" s="17"/>
      <c r="I82" s="18">
        <v>44070</v>
      </c>
      <c r="J82" s="17">
        <f t="shared" si="12"/>
        <v>40</v>
      </c>
      <c r="K82" s="99">
        <f>((M81+L82)/J82)</f>
        <v>5614.4250000000002</v>
      </c>
      <c r="L82" s="99">
        <f>E82*5614.425</f>
        <v>224577</v>
      </c>
      <c r="M82" s="100">
        <f>J82*K82</f>
        <v>224577</v>
      </c>
    </row>
    <row r="83" spans="1:13" x14ac:dyDescent="0.25">
      <c r="A83" s="16" t="s">
        <v>30</v>
      </c>
      <c r="B83" s="17" t="s">
        <v>31</v>
      </c>
      <c r="C83" s="17" t="s">
        <v>29</v>
      </c>
      <c r="D83" s="17">
        <f t="shared" si="14"/>
        <v>40</v>
      </c>
      <c r="E83" s="17">
        <v>24</v>
      </c>
      <c r="F83" s="17" t="s">
        <v>17</v>
      </c>
      <c r="G83" s="17" t="s">
        <v>26</v>
      </c>
      <c r="H83" s="17"/>
      <c r="I83" s="18">
        <v>44133</v>
      </c>
      <c r="J83" s="17">
        <f t="shared" si="12"/>
        <v>64</v>
      </c>
      <c r="K83" s="99">
        <f t="shared" si="9"/>
        <v>5614.4250000000002</v>
      </c>
      <c r="L83" s="99">
        <f>E83*5614.41935483871</f>
        <v>134746.06451612903</v>
      </c>
      <c r="M83" s="100">
        <f>J83*K83</f>
        <v>359323.2</v>
      </c>
    </row>
    <row r="84" spans="1:13" ht="15.75" thickBot="1" x14ac:dyDescent="0.3">
      <c r="A84" s="40" t="s">
        <v>30</v>
      </c>
      <c r="B84" s="41" t="s">
        <v>31</v>
      </c>
      <c r="C84" s="41" t="s">
        <v>29</v>
      </c>
      <c r="D84" s="41">
        <f t="shared" si="14"/>
        <v>64</v>
      </c>
      <c r="E84" s="41">
        <v>5</v>
      </c>
      <c r="F84" s="41" t="s">
        <v>17</v>
      </c>
      <c r="G84" s="41" t="s">
        <v>26</v>
      </c>
      <c r="H84" s="41"/>
      <c r="I84" s="42">
        <v>44133</v>
      </c>
      <c r="J84" s="41">
        <f t="shared" si="12"/>
        <v>69</v>
      </c>
      <c r="K84" s="119">
        <f t="shared" si="9"/>
        <v>5614.4250000000002</v>
      </c>
      <c r="L84" s="119">
        <f>E84*5614.41935483871</f>
        <v>28072.096774193553</v>
      </c>
      <c r="M84" s="120">
        <f>J84*K84</f>
        <v>387395.32500000001</v>
      </c>
    </row>
    <row r="85" spans="1:13" x14ac:dyDescent="0.25">
      <c r="A85" s="1" t="s">
        <v>33</v>
      </c>
      <c r="B85" s="2" t="s">
        <v>34</v>
      </c>
      <c r="C85" s="2" t="s">
        <v>29</v>
      </c>
      <c r="D85" s="2">
        <v>144</v>
      </c>
      <c r="E85" s="2"/>
      <c r="F85" s="2" t="s">
        <v>14</v>
      </c>
      <c r="G85" s="2"/>
      <c r="H85" s="2"/>
      <c r="I85" s="43">
        <v>43100</v>
      </c>
      <c r="J85" s="2">
        <f t="shared" si="12"/>
        <v>144</v>
      </c>
      <c r="K85" s="97">
        <f>M85/J85</f>
        <v>3828</v>
      </c>
      <c r="L85" s="97"/>
      <c r="M85" s="98">
        <v>551232</v>
      </c>
    </row>
    <row r="86" spans="1:13" x14ac:dyDescent="0.25">
      <c r="A86" s="16" t="s">
        <v>33</v>
      </c>
      <c r="B86" s="17" t="s">
        <v>34</v>
      </c>
      <c r="C86" s="17" t="s">
        <v>29</v>
      </c>
      <c r="D86" s="17">
        <f t="shared" ref="D86:D105" si="15">J85</f>
        <v>144</v>
      </c>
      <c r="E86" s="17">
        <v>-2</v>
      </c>
      <c r="F86" s="17" t="s">
        <v>16</v>
      </c>
      <c r="G86" s="17"/>
      <c r="H86" s="17"/>
      <c r="I86" s="18">
        <v>43153</v>
      </c>
      <c r="J86" s="17">
        <f t="shared" si="12"/>
        <v>142</v>
      </c>
      <c r="K86" s="89">
        <f t="shared" ref="K86:K98" si="16">IF(OR(F86="FPCO"),((M85+L86)/J86),K85)</f>
        <v>3828</v>
      </c>
      <c r="L86" s="99"/>
      <c r="M86" s="98">
        <f>J86*K86</f>
        <v>543576</v>
      </c>
    </row>
    <row r="87" spans="1:13" x14ac:dyDescent="0.25">
      <c r="A87" s="16" t="s">
        <v>33</v>
      </c>
      <c r="B87" s="17" t="s">
        <v>34</v>
      </c>
      <c r="C87" s="17" t="s">
        <v>29</v>
      </c>
      <c r="D87" s="17">
        <f t="shared" si="15"/>
        <v>142</v>
      </c>
      <c r="E87" s="17">
        <v>-10</v>
      </c>
      <c r="F87" s="17" t="s">
        <v>16</v>
      </c>
      <c r="G87" s="17"/>
      <c r="H87" s="17"/>
      <c r="I87" s="18">
        <v>43195</v>
      </c>
      <c r="J87" s="17">
        <f t="shared" si="12"/>
        <v>132</v>
      </c>
      <c r="K87" s="89">
        <f t="shared" si="16"/>
        <v>3828</v>
      </c>
      <c r="L87" s="99"/>
      <c r="M87" s="98">
        <f t="shared" ref="M87" si="17">J87*K87</f>
        <v>505296</v>
      </c>
    </row>
    <row r="88" spans="1:13" ht="30" x14ac:dyDescent="0.25">
      <c r="A88" s="16" t="s">
        <v>33</v>
      </c>
      <c r="B88" s="17" t="s">
        <v>34</v>
      </c>
      <c r="C88" s="17" t="s">
        <v>29</v>
      </c>
      <c r="D88" s="17">
        <f t="shared" si="15"/>
        <v>132</v>
      </c>
      <c r="E88" s="17">
        <v>-10</v>
      </c>
      <c r="F88" s="17" t="s">
        <v>17</v>
      </c>
      <c r="G88" s="17"/>
      <c r="H88" s="17" t="s">
        <v>28</v>
      </c>
      <c r="I88" s="18">
        <v>43200</v>
      </c>
      <c r="J88" s="17">
        <f t="shared" si="12"/>
        <v>122</v>
      </c>
      <c r="K88" s="89">
        <f t="shared" si="16"/>
        <v>3828</v>
      </c>
      <c r="L88" s="99"/>
      <c r="M88" s="98">
        <f t="shared" ref="M88:M103" si="18">J88*K88</f>
        <v>467016</v>
      </c>
    </row>
    <row r="89" spans="1:13" x14ac:dyDescent="0.25">
      <c r="A89" s="16" t="s">
        <v>33</v>
      </c>
      <c r="B89" s="17" t="s">
        <v>34</v>
      </c>
      <c r="C89" s="17" t="s">
        <v>29</v>
      </c>
      <c r="D89" s="17">
        <f t="shared" si="15"/>
        <v>122</v>
      </c>
      <c r="E89" s="17">
        <v>-6</v>
      </c>
      <c r="F89" s="17" t="s">
        <v>17</v>
      </c>
      <c r="G89" s="17"/>
      <c r="H89" s="17" t="s">
        <v>22</v>
      </c>
      <c r="I89" s="18">
        <v>43453</v>
      </c>
      <c r="J89" s="17">
        <f t="shared" si="12"/>
        <v>116</v>
      </c>
      <c r="K89" s="89">
        <f t="shared" si="16"/>
        <v>3828</v>
      </c>
      <c r="L89" s="99"/>
      <c r="M89" s="98">
        <f t="shared" si="18"/>
        <v>444048</v>
      </c>
    </row>
    <row r="90" spans="1:13" ht="30" x14ac:dyDescent="0.25">
      <c r="A90" s="16" t="s">
        <v>33</v>
      </c>
      <c r="B90" s="17" t="s">
        <v>34</v>
      </c>
      <c r="C90" s="17" t="s">
        <v>29</v>
      </c>
      <c r="D90" s="17">
        <f t="shared" si="15"/>
        <v>116</v>
      </c>
      <c r="E90" s="17">
        <v>-5</v>
      </c>
      <c r="F90" s="17" t="s">
        <v>17</v>
      </c>
      <c r="G90" s="17"/>
      <c r="H90" s="17" t="s">
        <v>21</v>
      </c>
      <c r="I90" s="18">
        <v>43493</v>
      </c>
      <c r="J90" s="17">
        <f t="shared" si="12"/>
        <v>111</v>
      </c>
      <c r="K90" s="89">
        <f t="shared" si="16"/>
        <v>3828</v>
      </c>
      <c r="L90" s="99"/>
      <c r="M90" s="98">
        <f t="shared" si="18"/>
        <v>424908</v>
      </c>
    </row>
    <row r="91" spans="1:13" ht="30" x14ac:dyDescent="0.25">
      <c r="A91" s="16" t="s">
        <v>33</v>
      </c>
      <c r="B91" s="17" t="s">
        <v>34</v>
      </c>
      <c r="C91" s="17" t="s">
        <v>29</v>
      </c>
      <c r="D91" s="17">
        <f t="shared" si="15"/>
        <v>111</v>
      </c>
      <c r="E91" s="17">
        <v>-10</v>
      </c>
      <c r="F91" s="17" t="s">
        <v>17</v>
      </c>
      <c r="G91" s="17"/>
      <c r="H91" s="17" t="s">
        <v>19</v>
      </c>
      <c r="I91" s="18">
        <v>43494</v>
      </c>
      <c r="J91" s="17">
        <f t="shared" si="12"/>
        <v>101</v>
      </c>
      <c r="K91" s="89">
        <f t="shared" si="16"/>
        <v>3828</v>
      </c>
      <c r="L91" s="99"/>
      <c r="M91" s="98">
        <f t="shared" si="18"/>
        <v>386628</v>
      </c>
    </row>
    <row r="92" spans="1:13" ht="30" x14ac:dyDescent="0.25">
      <c r="A92" s="16" t="s">
        <v>33</v>
      </c>
      <c r="B92" s="17" t="s">
        <v>34</v>
      </c>
      <c r="C92" s="17" t="s">
        <v>29</v>
      </c>
      <c r="D92" s="17">
        <f t="shared" si="15"/>
        <v>101</v>
      </c>
      <c r="E92" s="17">
        <v>-3</v>
      </c>
      <c r="F92" s="17" t="s">
        <v>17</v>
      </c>
      <c r="G92" s="17"/>
      <c r="H92" s="17" t="s">
        <v>20</v>
      </c>
      <c r="I92" s="18">
        <v>43529</v>
      </c>
      <c r="J92" s="17">
        <f t="shared" si="12"/>
        <v>98</v>
      </c>
      <c r="K92" s="89">
        <f t="shared" si="16"/>
        <v>3828</v>
      </c>
      <c r="L92" s="99"/>
      <c r="M92" s="98">
        <f t="shared" si="18"/>
        <v>375144</v>
      </c>
    </row>
    <row r="93" spans="1:13" ht="30" x14ac:dyDescent="0.25">
      <c r="A93" s="16" t="s">
        <v>33</v>
      </c>
      <c r="B93" s="17" t="s">
        <v>34</v>
      </c>
      <c r="C93" s="17" t="s">
        <v>29</v>
      </c>
      <c r="D93" s="17">
        <f t="shared" si="15"/>
        <v>98</v>
      </c>
      <c r="E93" s="17">
        <v>-5</v>
      </c>
      <c r="F93" s="17" t="s">
        <v>17</v>
      </c>
      <c r="G93" s="17"/>
      <c r="H93" s="17" t="s">
        <v>28</v>
      </c>
      <c r="I93" s="18">
        <v>43531</v>
      </c>
      <c r="J93" s="17">
        <f t="shared" si="12"/>
        <v>93</v>
      </c>
      <c r="K93" s="89">
        <f t="shared" si="16"/>
        <v>3828</v>
      </c>
      <c r="L93" s="99"/>
      <c r="M93" s="98">
        <f t="shared" si="18"/>
        <v>356004</v>
      </c>
    </row>
    <row r="94" spans="1:13" ht="30" x14ac:dyDescent="0.25">
      <c r="A94" s="16" t="s">
        <v>33</v>
      </c>
      <c r="B94" s="17" t="s">
        <v>34</v>
      </c>
      <c r="C94" s="17" t="s">
        <v>29</v>
      </c>
      <c r="D94" s="17">
        <f t="shared" si="15"/>
        <v>93</v>
      </c>
      <c r="E94" s="17">
        <v>5</v>
      </c>
      <c r="F94" s="17" t="s">
        <v>17</v>
      </c>
      <c r="G94" s="17" t="s">
        <v>28</v>
      </c>
      <c r="H94" s="17"/>
      <c r="I94" s="18">
        <v>43537</v>
      </c>
      <c r="J94" s="17">
        <f t="shared" si="12"/>
        <v>98</v>
      </c>
      <c r="K94" s="89">
        <f t="shared" si="16"/>
        <v>3828</v>
      </c>
      <c r="L94" s="99"/>
      <c r="M94" s="98">
        <f t="shared" si="18"/>
        <v>375144</v>
      </c>
    </row>
    <row r="95" spans="1:13" ht="30" x14ac:dyDescent="0.25">
      <c r="A95" s="16" t="s">
        <v>33</v>
      </c>
      <c r="B95" s="17" t="s">
        <v>34</v>
      </c>
      <c r="C95" s="17" t="s">
        <v>29</v>
      </c>
      <c r="D95" s="17">
        <f t="shared" si="15"/>
        <v>98</v>
      </c>
      <c r="E95" s="17">
        <v>-5</v>
      </c>
      <c r="F95" s="17" t="s">
        <v>17</v>
      </c>
      <c r="G95" s="17"/>
      <c r="H95" s="17" t="s">
        <v>19</v>
      </c>
      <c r="I95" s="18">
        <v>43613</v>
      </c>
      <c r="J95" s="17">
        <f t="shared" si="12"/>
        <v>93</v>
      </c>
      <c r="K95" s="89">
        <f t="shared" si="16"/>
        <v>3828</v>
      </c>
      <c r="L95" s="99"/>
      <c r="M95" s="98">
        <f t="shared" si="18"/>
        <v>356004</v>
      </c>
    </row>
    <row r="96" spans="1:13" ht="30" x14ac:dyDescent="0.25">
      <c r="A96" s="16" t="s">
        <v>33</v>
      </c>
      <c r="B96" s="17" t="s">
        <v>34</v>
      </c>
      <c r="C96" s="17" t="s">
        <v>29</v>
      </c>
      <c r="D96" s="17">
        <f t="shared" si="15"/>
        <v>93</v>
      </c>
      <c r="E96" s="17">
        <v>-6</v>
      </c>
      <c r="F96" s="17" t="s">
        <v>17</v>
      </c>
      <c r="G96" s="17"/>
      <c r="H96" s="17" t="s">
        <v>20</v>
      </c>
      <c r="I96" s="18">
        <v>43641</v>
      </c>
      <c r="J96" s="17">
        <f t="shared" si="12"/>
        <v>87</v>
      </c>
      <c r="K96" s="89">
        <f t="shared" si="16"/>
        <v>3828</v>
      </c>
      <c r="L96" s="99"/>
      <c r="M96" s="98">
        <f t="shared" si="18"/>
        <v>333036</v>
      </c>
    </row>
    <row r="97" spans="1:13" ht="30" x14ac:dyDescent="0.25">
      <c r="A97" s="16" t="s">
        <v>33</v>
      </c>
      <c r="B97" s="17" t="s">
        <v>34</v>
      </c>
      <c r="C97" s="17" t="s">
        <v>29</v>
      </c>
      <c r="D97" s="17">
        <f t="shared" si="15"/>
        <v>87</v>
      </c>
      <c r="E97" s="17">
        <v>-40</v>
      </c>
      <c r="F97" s="17" t="s">
        <v>17</v>
      </c>
      <c r="G97" s="17"/>
      <c r="H97" s="17" t="s">
        <v>28</v>
      </c>
      <c r="I97" s="18">
        <v>43642</v>
      </c>
      <c r="J97" s="17">
        <f t="shared" si="12"/>
        <v>47</v>
      </c>
      <c r="K97" s="89">
        <f t="shared" si="16"/>
        <v>3828</v>
      </c>
      <c r="L97" s="99"/>
      <c r="M97" s="98">
        <f t="shared" si="18"/>
        <v>179916</v>
      </c>
    </row>
    <row r="98" spans="1:13" x14ac:dyDescent="0.25">
      <c r="A98" s="16" t="s">
        <v>33</v>
      </c>
      <c r="B98" s="17" t="s">
        <v>34</v>
      </c>
      <c r="C98" s="17" t="s">
        <v>29</v>
      </c>
      <c r="D98" s="17">
        <f t="shared" si="15"/>
        <v>47</v>
      </c>
      <c r="E98" s="17">
        <v>-18</v>
      </c>
      <c r="F98" s="17" t="s">
        <v>17</v>
      </c>
      <c r="G98" s="17"/>
      <c r="H98" s="17" t="s">
        <v>26</v>
      </c>
      <c r="I98" s="18">
        <v>43682</v>
      </c>
      <c r="J98" s="17">
        <f t="shared" si="12"/>
        <v>29</v>
      </c>
      <c r="K98" s="89">
        <f t="shared" si="16"/>
        <v>3828</v>
      </c>
      <c r="L98" s="99"/>
      <c r="M98" s="98">
        <f t="shared" si="18"/>
        <v>111012</v>
      </c>
    </row>
    <row r="99" spans="1:13" ht="30" x14ac:dyDescent="0.25">
      <c r="A99" s="16" t="s">
        <v>33</v>
      </c>
      <c r="B99" s="17" t="s">
        <v>34</v>
      </c>
      <c r="C99" s="17" t="s">
        <v>29</v>
      </c>
      <c r="D99" s="17">
        <f t="shared" si="15"/>
        <v>29</v>
      </c>
      <c r="E99" s="17">
        <v>-6</v>
      </c>
      <c r="F99" s="17" t="s">
        <v>17</v>
      </c>
      <c r="G99" s="17"/>
      <c r="H99" s="17" t="s">
        <v>19</v>
      </c>
      <c r="I99" s="18">
        <v>43682</v>
      </c>
      <c r="J99" s="17">
        <f t="shared" si="12"/>
        <v>23</v>
      </c>
      <c r="K99" s="89">
        <f t="shared" ref="K99:K105" si="19">IF(OR(F99="FPCO"),((M98+L99)/J99),K98)</f>
        <v>3828</v>
      </c>
      <c r="L99" s="99"/>
      <c r="M99" s="98">
        <f t="shared" si="18"/>
        <v>88044</v>
      </c>
    </row>
    <row r="100" spans="1:13" ht="30" x14ac:dyDescent="0.25">
      <c r="A100" s="16" t="s">
        <v>33</v>
      </c>
      <c r="B100" s="17" t="s">
        <v>34</v>
      </c>
      <c r="C100" s="17" t="s">
        <v>29</v>
      </c>
      <c r="D100" s="17">
        <f t="shared" si="15"/>
        <v>23</v>
      </c>
      <c r="E100" s="17">
        <v>-2</v>
      </c>
      <c r="F100" s="17" t="s">
        <v>17</v>
      </c>
      <c r="G100" s="17"/>
      <c r="H100" s="17" t="s">
        <v>28</v>
      </c>
      <c r="I100" s="18">
        <v>43725</v>
      </c>
      <c r="J100" s="17">
        <f t="shared" si="12"/>
        <v>21</v>
      </c>
      <c r="K100" s="89">
        <f t="shared" si="19"/>
        <v>3828</v>
      </c>
      <c r="L100" s="99"/>
      <c r="M100" s="98">
        <f t="shared" si="18"/>
        <v>80388</v>
      </c>
    </row>
    <row r="101" spans="1:13" ht="30" x14ac:dyDescent="0.25">
      <c r="A101" s="16" t="s">
        <v>33</v>
      </c>
      <c r="B101" s="17" t="s">
        <v>34</v>
      </c>
      <c r="C101" s="17" t="s">
        <v>29</v>
      </c>
      <c r="D101" s="17">
        <f t="shared" si="15"/>
        <v>21</v>
      </c>
      <c r="E101" s="17">
        <v>-6</v>
      </c>
      <c r="F101" s="17" t="s">
        <v>17</v>
      </c>
      <c r="G101" s="17"/>
      <c r="H101" s="17" t="s">
        <v>19</v>
      </c>
      <c r="I101" s="18">
        <v>43782</v>
      </c>
      <c r="J101" s="17">
        <f t="shared" si="12"/>
        <v>15</v>
      </c>
      <c r="K101" s="89">
        <f t="shared" si="19"/>
        <v>3828</v>
      </c>
      <c r="L101" s="99"/>
      <c r="M101" s="98">
        <f t="shared" si="18"/>
        <v>57420</v>
      </c>
    </row>
    <row r="102" spans="1:13" ht="30" x14ac:dyDescent="0.25">
      <c r="A102" s="16" t="s">
        <v>33</v>
      </c>
      <c r="B102" s="17" t="s">
        <v>34</v>
      </c>
      <c r="C102" s="17" t="s">
        <v>29</v>
      </c>
      <c r="D102" s="17">
        <f t="shared" si="15"/>
        <v>15</v>
      </c>
      <c r="E102" s="17">
        <v>-6</v>
      </c>
      <c r="F102" s="17" t="s">
        <v>17</v>
      </c>
      <c r="G102" s="17"/>
      <c r="H102" s="17" t="s">
        <v>19</v>
      </c>
      <c r="I102" s="18">
        <v>43805</v>
      </c>
      <c r="J102" s="17">
        <f t="shared" si="12"/>
        <v>9</v>
      </c>
      <c r="K102" s="89">
        <f t="shared" si="19"/>
        <v>3828</v>
      </c>
      <c r="L102" s="99"/>
      <c r="M102" s="98">
        <f t="shared" si="18"/>
        <v>34452</v>
      </c>
    </row>
    <row r="103" spans="1:13" ht="30" x14ac:dyDescent="0.25">
      <c r="A103" s="16" t="s">
        <v>33</v>
      </c>
      <c r="B103" s="17" t="s">
        <v>34</v>
      </c>
      <c r="C103" s="17" t="s">
        <v>29</v>
      </c>
      <c r="D103" s="17">
        <f t="shared" si="15"/>
        <v>9</v>
      </c>
      <c r="E103" s="17">
        <v>-3</v>
      </c>
      <c r="F103" s="17" t="s">
        <v>17</v>
      </c>
      <c r="G103" s="17"/>
      <c r="H103" s="17" t="s">
        <v>20</v>
      </c>
      <c r="I103" s="18">
        <v>43852</v>
      </c>
      <c r="J103" s="17">
        <f t="shared" si="12"/>
        <v>6</v>
      </c>
      <c r="K103" s="89">
        <f t="shared" si="19"/>
        <v>3828</v>
      </c>
      <c r="L103" s="99"/>
      <c r="M103" s="98">
        <f t="shared" si="18"/>
        <v>22968</v>
      </c>
    </row>
    <row r="104" spans="1:13" x14ac:dyDescent="0.25">
      <c r="A104" s="16" t="s">
        <v>33</v>
      </c>
      <c r="B104" s="17" t="s">
        <v>34</v>
      </c>
      <c r="C104" s="17" t="s">
        <v>29</v>
      </c>
      <c r="D104" s="17">
        <f t="shared" si="15"/>
        <v>6</v>
      </c>
      <c r="E104" s="17">
        <v>-6</v>
      </c>
      <c r="F104" s="17" t="s">
        <v>16</v>
      </c>
      <c r="G104" s="17"/>
      <c r="H104" s="17"/>
      <c r="I104" s="18">
        <v>43880</v>
      </c>
      <c r="J104" s="17">
        <f t="shared" si="12"/>
        <v>0</v>
      </c>
      <c r="K104" s="89">
        <f t="shared" si="19"/>
        <v>3828</v>
      </c>
      <c r="L104" s="99"/>
      <c r="M104" s="98">
        <f t="shared" ref="M104" si="20">J104*K104</f>
        <v>0</v>
      </c>
    </row>
    <row r="105" spans="1:13" ht="15.75" thickBot="1" x14ac:dyDescent="0.3">
      <c r="A105" s="40" t="s">
        <v>33</v>
      </c>
      <c r="B105" s="41" t="s">
        <v>34</v>
      </c>
      <c r="C105" s="41" t="s">
        <v>29</v>
      </c>
      <c r="D105" s="41">
        <f t="shared" si="15"/>
        <v>0</v>
      </c>
      <c r="E105" s="41">
        <v>1</v>
      </c>
      <c r="F105" s="41" t="s">
        <v>17</v>
      </c>
      <c r="G105" s="41" t="s">
        <v>26</v>
      </c>
      <c r="H105" s="41"/>
      <c r="I105" s="42">
        <v>44112</v>
      </c>
      <c r="J105" s="41">
        <f t="shared" si="12"/>
        <v>1</v>
      </c>
      <c r="K105" s="89">
        <f t="shared" si="19"/>
        <v>3828</v>
      </c>
      <c r="L105" s="99">
        <f>E105*11900</f>
        <v>11900</v>
      </c>
      <c r="M105" s="98">
        <f>J105*K105</f>
        <v>3828</v>
      </c>
    </row>
    <row r="106" spans="1:13" x14ac:dyDescent="0.25">
      <c r="A106" s="1" t="s">
        <v>37</v>
      </c>
      <c r="B106" s="2" t="s">
        <v>38</v>
      </c>
      <c r="C106" s="2" t="s">
        <v>29</v>
      </c>
      <c r="D106" s="2">
        <v>38</v>
      </c>
      <c r="E106" s="2"/>
      <c r="F106" s="2" t="s">
        <v>14</v>
      </c>
      <c r="G106" s="2"/>
      <c r="H106" s="2"/>
      <c r="I106" s="43">
        <v>43100</v>
      </c>
      <c r="J106" s="2">
        <f t="shared" si="12"/>
        <v>38</v>
      </c>
      <c r="K106" s="106">
        <f>M106/J106</f>
        <v>79135</v>
      </c>
      <c r="L106" s="106"/>
      <c r="M106" s="107">
        <v>3007130</v>
      </c>
    </row>
    <row r="107" spans="1:13" x14ac:dyDescent="0.25">
      <c r="A107" s="16" t="s">
        <v>37</v>
      </c>
      <c r="B107" s="17" t="s">
        <v>38</v>
      </c>
      <c r="C107" s="17" t="s">
        <v>29</v>
      </c>
      <c r="D107" s="17">
        <f t="shared" ref="D107:D133" si="21">J106</f>
        <v>38</v>
      </c>
      <c r="E107" s="17">
        <v>-5</v>
      </c>
      <c r="F107" s="17" t="s">
        <v>16</v>
      </c>
      <c r="G107" s="17"/>
      <c r="H107" s="17"/>
      <c r="I107" s="18">
        <v>43153</v>
      </c>
      <c r="J107" s="17">
        <f t="shared" si="12"/>
        <v>33</v>
      </c>
      <c r="K107" s="99">
        <f t="shared" ref="K107:K136" si="22">IF(OR(F107="FPCO"),((M106+L107)/J107),K106)</f>
        <v>79135</v>
      </c>
      <c r="L107" s="99"/>
      <c r="M107" s="100">
        <f t="shared" ref="M107:M125" si="23">J107*K107</f>
        <v>2611455</v>
      </c>
    </row>
    <row r="108" spans="1:13" x14ac:dyDescent="0.25">
      <c r="A108" s="16" t="s">
        <v>37</v>
      </c>
      <c r="B108" s="17" t="s">
        <v>38</v>
      </c>
      <c r="C108" s="17" t="s">
        <v>29</v>
      </c>
      <c r="D108" s="17">
        <f t="shared" si="21"/>
        <v>33</v>
      </c>
      <c r="E108" s="17">
        <v>-5</v>
      </c>
      <c r="F108" s="17" t="s">
        <v>16</v>
      </c>
      <c r="G108" s="17"/>
      <c r="H108" s="17"/>
      <c r="I108" s="18">
        <v>43196</v>
      </c>
      <c r="J108" s="17">
        <f t="shared" si="12"/>
        <v>28</v>
      </c>
      <c r="K108" s="99">
        <f t="shared" si="22"/>
        <v>79135</v>
      </c>
      <c r="L108" s="99"/>
      <c r="M108" s="100">
        <f t="shared" si="23"/>
        <v>2215780</v>
      </c>
    </row>
    <row r="109" spans="1:13" ht="30" x14ac:dyDescent="0.25">
      <c r="A109" s="16" t="s">
        <v>37</v>
      </c>
      <c r="B109" s="17" t="s">
        <v>38</v>
      </c>
      <c r="C109" s="17" t="s">
        <v>29</v>
      </c>
      <c r="D109" s="17">
        <f t="shared" si="21"/>
        <v>28</v>
      </c>
      <c r="E109" s="17">
        <v>-1</v>
      </c>
      <c r="F109" s="17" t="s">
        <v>17</v>
      </c>
      <c r="G109" s="17"/>
      <c r="H109" s="17" t="s">
        <v>19</v>
      </c>
      <c r="I109" s="18">
        <v>43196</v>
      </c>
      <c r="J109" s="17">
        <f t="shared" si="12"/>
        <v>27</v>
      </c>
      <c r="K109" s="99">
        <f t="shared" si="22"/>
        <v>79135</v>
      </c>
      <c r="L109" s="99"/>
      <c r="M109" s="100">
        <f>J109*K109</f>
        <v>2136645</v>
      </c>
    </row>
    <row r="110" spans="1:13" x14ac:dyDescent="0.25">
      <c r="A110" s="16" t="s">
        <v>37</v>
      </c>
      <c r="B110" s="17" t="s">
        <v>38</v>
      </c>
      <c r="C110" s="17" t="s">
        <v>29</v>
      </c>
      <c r="D110" s="17">
        <f t="shared" si="21"/>
        <v>27</v>
      </c>
      <c r="E110" s="17">
        <v>-1</v>
      </c>
      <c r="F110" s="17" t="s">
        <v>16</v>
      </c>
      <c r="G110" s="17"/>
      <c r="H110" s="17"/>
      <c r="I110" s="18">
        <v>43201</v>
      </c>
      <c r="J110" s="17">
        <f t="shared" si="12"/>
        <v>26</v>
      </c>
      <c r="K110" s="99">
        <f t="shared" si="22"/>
        <v>79135</v>
      </c>
      <c r="L110" s="99"/>
      <c r="M110" s="100">
        <f t="shared" si="23"/>
        <v>2057510</v>
      </c>
    </row>
    <row r="111" spans="1:13" x14ac:dyDescent="0.25">
      <c r="A111" s="16" t="s">
        <v>37</v>
      </c>
      <c r="B111" s="17" t="s">
        <v>38</v>
      </c>
      <c r="C111" s="17" t="s">
        <v>29</v>
      </c>
      <c r="D111" s="17">
        <f t="shared" si="21"/>
        <v>26</v>
      </c>
      <c r="E111" s="17">
        <v>-2</v>
      </c>
      <c r="F111" s="17" t="s">
        <v>16</v>
      </c>
      <c r="G111" s="17"/>
      <c r="H111" s="17"/>
      <c r="I111" s="18">
        <v>43213</v>
      </c>
      <c r="J111" s="17">
        <f t="shared" si="12"/>
        <v>24</v>
      </c>
      <c r="K111" s="99">
        <f t="shared" si="22"/>
        <v>79135</v>
      </c>
      <c r="L111" s="99"/>
      <c r="M111" s="100">
        <f t="shared" si="23"/>
        <v>1899240</v>
      </c>
    </row>
    <row r="112" spans="1:13" ht="30" x14ac:dyDescent="0.25">
      <c r="A112" s="16" t="s">
        <v>37</v>
      </c>
      <c r="B112" s="17" t="s">
        <v>38</v>
      </c>
      <c r="C112" s="17" t="s">
        <v>29</v>
      </c>
      <c r="D112" s="17">
        <f t="shared" si="21"/>
        <v>24</v>
      </c>
      <c r="E112" s="17">
        <v>-5</v>
      </c>
      <c r="F112" s="17" t="s">
        <v>17</v>
      </c>
      <c r="G112" s="17"/>
      <c r="H112" s="17" t="s">
        <v>20</v>
      </c>
      <c r="I112" s="18">
        <v>43249</v>
      </c>
      <c r="J112" s="17">
        <f t="shared" si="12"/>
        <v>19</v>
      </c>
      <c r="K112" s="99">
        <f t="shared" si="22"/>
        <v>79135</v>
      </c>
      <c r="L112" s="99"/>
      <c r="M112" s="100">
        <f t="shared" ref="M112:M124" si="24">J112*K112</f>
        <v>1503565</v>
      </c>
    </row>
    <row r="113" spans="1:13" ht="30" x14ac:dyDescent="0.25">
      <c r="A113" s="16" t="s">
        <v>37</v>
      </c>
      <c r="B113" s="17" t="s">
        <v>38</v>
      </c>
      <c r="C113" s="17" t="s">
        <v>29</v>
      </c>
      <c r="D113" s="17">
        <f t="shared" si="21"/>
        <v>19</v>
      </c>
      <c r="E113" s="17">
        <v>-5</v>
      </c>
      <c r="F113" s="17" t="s">
        <v>17</v>
      </c>
      <c r="G113" s="17"/>
      <c r="H113" s="17" t="s">
        <v>23</v>
      </c>
      <c r="I113" s="18">
        <v>43249</v>
      </c>
      <c r="J113" s="17">
        <f t="shared" si="12"/>
        <v>14</v>
      </c>
      <c r="K113" s="99">
        <f t="shared" si="22"/>
        <v>79135</v>
      </c>
      <c r="L113" s="99"/>
      <c r="M113" s="100">
        <f t="shared" si="24"/>
        <v>1107890</v>
      </c>
    </row>
    <row r="114" spans="1:13" ht="30" x14ac:dyDescent="0.25">
      <c r="A114" s="16" t="s">
        <v>37</v>
      </c>
      <c r="B114" s="17" t="s">
        <v>38</v>
      </c>
      <c r="C114" s="17" t="s">
        <v>29</v>
      </c>
      <c r="D114" s="17">
        <f t="shared" si="21"/>
        <v>14</v>
      </c>
      <c r="E114" s="17">
        <v>-5</v>
      </c>
      <c r="F114" s="17" t="s">
        <v>17</v>
      </c>
      <c r="G114" s="17"/>
      <c r="H114" s="17" t="s">
        <v>21</v>
      </c>
      <c r="I114" s="18">
        <v>43300</v>
      </c>
      <c r="J114" s="17">
        <f t="shared" si="12"/>
        <v>9</v>
      </c>
      <c r="K114" s="99">
        <f t="shared" si="22"/>
        <v>79135</v>
      </c>
      <c r="L114" s="99"/>
      <c r="M114" s="100">
        <f t="shared" si="24"/>
        <v>712215</v>
      </c>
    </row>
    <row r="115" spans="1:13" x14ac:dyDescent="0.25">
      <c r="A115" s="16" t="s">
        <v>37</v>
      </c>
      <c r="B115" s="17" t="s">
        <v>38</v>
      </c>
      <c r="C115" s="17" t="s">
        <v>29</v>
      </c>
      <c r="D115" s="17">
        <f t="shared" si="21"/>
        <v>9</v>
      </c>
      <c r="E115" s="17">
        <v>-1</v>
      </c>
      <c r="F115" s="17" t="s">
        <v>17</v>
      </c>
      <c r="G115" s="17"/>
      <c r="H115" s="17" t="s">
        <v>22</v>
      </c>
      <c r="I115" s="18">
        <v>43313</v>
      </c>
      <c r="J115" s="17">
        <f t="shared" si="12"/>
        <v>8</v>
      </c>
      <c r="K115" s="99">
        <f t="shared" si="22"/>
        <v>79135</v>
      </c>
      <c r="L115" s="99"/>
      <c r="M115" s="100">
        <f t="shared" si="24"/>
        <v>633080</v>
      </c>
    </row>
    <row r="116" spans="1:13" x14ac:dyDescent="0.25">
      <c r="A116" s="16" t="s">
        <v>37</v>
      </c>
      <c r="B116" s="17" t="s">
        <v>38</v>
      </c>
      <c r="C116" s="17" t="s">
        <v>29</v>
      </c>
      <c r="D116" s="17">
        <f t="shared" si="21"/>
        <v>8</v>
      </c>
      <c r="E116" s="17">
        <v>5</v>
      </c>
      <c r="F116" s="17" t="s">
        <v>17</v>
      </c>
      <c r="G116" s="17" t="s">
        <v>26</v>
      </c>
      <c r="H116" s="17"/>
      <c r="I116" s="18">
        <v>43417</v>
      </c>
      <c r="J116" s="17">
        <f t="shared" si="12"/>
        <v>13</v>
      </c>
      <c r="K116" s="99">
        <f>((M115+L116)/J116)</f>
        <v>80431.794871794889</v>
      </c>
      <c r="L116" s="99">
        <f>E116*82506.6666666667</f>
        <v>412533.33333333349</v>
      </c>
      <c r="M116" s="100">
        <f t="shared" si="24"/>
        <v>1045613.3333333336</v>
      </c>
    </row>
    <row r="117" spans="1:13" x14ac:dyDescent="0.25">
      <c r="A117" s="16" t="s">
        <v>37</v>
      </c>
      <c r="B117" s="17" t="s">
        <v>38</v>
      </c>
      <c r="C117" s="17" t="s">
        <v>29</v>
      </c>
      <c r="D117" s="17">
        <f t="shared" si="21"/>
        <v>13</v>
      </c>
      <c r="E117" s="17">
        <v>-5</v>
      </c>
      <c r="F117" s="17" t="s">
        <v>17</v>
      </c>
      <c r="G117" s="17"/>
      <c r="H117" s="17" t="s">
        <v>22</v>
      </c>
      <c r="I117" s="18">
        <v>43453</v>
      </c>
      <c r="J117" s="17">
        <f t="shared" si="12"/>
        <v>8</v>
      </c>
      <c r="K117" s="99">
        <f t="shared" si="22"/>
        <v>80431.794871794889</v>
      </c>
      <c r="L117" s="99"/>
      <c r="M117" s="100">
        <f t="shared" si="24"/>
        <v>643454.35897435911</v>
      </c>
    </row>
    <row r="118" spans="1:13" ht="30" x14ac:dyDescent="0.25">
      <c r="A118" s="16" t="s">
        <v>37</v>
      </c>
      <c r="B118" s="17" t="s">
        <v>38</v>
      </c>
      <c r="C118" s="17" t="s">
        <v>29</v>
      </c>
      <c r="D118" s="17">
        <f t="shared" si="21"/>
        <v>8</v>
      </c>
      <c r="E118" s="17">
        <v>-1</v>
      </c>
      <c r="F118" s="17" t="s">
        <v>17</v>
      </c>
      <c r="G118" s="17"/>
      <c r="H118" s="17" t="s">
        <v>20</v>
      </c>
      <c r="I118" s="18">
        <v>43453</v>
      </c>
      <c r="J118" s="17">
        <f t="shared" si="12"/>
        <v>7</v>
      </c>
      <c r="K118" s="99">
        <f t="shared" si="22"/>
        <v>80431.794871794889</v>
      </c>
      <c r="L118" s="99"/>
      <c r="M118" s="100">
        <f t="shared" si="24"/>
        <v>563022.56410256424</v>
      </c>
    </row>
    <row r="119" spans="1:13" ht="30" x14ac:dyDescent="0.25">
      <c r="A119" s="16" t="s">
        <v>37</v>
      </c>
      <c r="B119" s="17" t="s">
        <v>38</v>
      </c>
      <c r="C119" s="17" t="s">
        <v>29</v>
      </c>
      <c r="D119" s="17">
        <f t="shared" si="21"/>
        <v>7</v>
      </c>
      <c r="E119" s="17">
        <v>-5</v>
      </c>
      <c r="F119" s="17" t="s">
        <v>17</v>
      </c>
      <c r="G119" s="17"/>
      <c r="H119" s="17" t="s">
        <v>23</v>
      </c>
      <c r="I119" s="18">
        <v>43461</v>
      </c>
      <c r="J119" s="17">
        <f t="shared" si="12"/>
        <v>2</v>
      </c>
      <c r="K119" s="99">
        <f t="shared" si="22"/>
        <v>80431.794871794889</v>
      </c>
      <c r="L119" s="99"/>
      <c r="M119" s="100">
        <f t="shared" si="24"/>
        <v>160863.58974358978</v>
      </c>
    </row>
    <row r="120" spans="1:13" ht="30" x14ac:dyDescent="0.25">
      <c r="A120" s="16" t="s">
        <v>37</v>
      </c>
      <c r="B120" s="17" t="s">
        <v>38</v>
      </c>
      <c r="C120" s="17" t="s">
        <v>29</v>
      </c>
      <c r="D120" s="17">
        <f t="shared" si="21"/>
        <v>2</v>
      </c>
      <c r="E120" s="17">
        <v>-2</v>
      </c>
      <c r="F120" s="17" t="s">
        <v>17</v>
      </c>
      <c r="G120" s="17"/>
      <c r="H120" s="17" t="s">
        <v>25</v>
      </c>
      <c r="I120" s="18">
        <v>43488</v>
      </c>
      <c r="J120" s="17">
        <f t="shared" si="12"/>
        <v>0</v>
      </c>
      <c r="K120" s="99">
        <f t="shared" si="22"/>
        <v>80431.794871794889</v>
      </c>
      <c r="L120" s="99"/>
      <c r="M120" s="100">
        <f t="shared" si="24"/>
        <v>0</v>
      </c>
    </row>
    <row r="121" spans="1:13" x14ac:dyDescent="0.25">
      <c r="A121" s="16" t="s">
        <v>37</v>
      </c>
      <c r="B121" s="17" t="s">
        <v>38</v>
      </c>
      <c r="C121" s="17" t="s">
        <v>29</v>
      </c>
      <c r="D121" s="17">
        <f t="shared" si="21"/>
        <v>0</v>
      </c>
      <c r="E121" s="17">
        <v>40</v>
      </c>
      <c r="F121" s="17" t="s">
        <v>17</v>
      </c>
      <c r="G121" s="17" t="s">
        <v>26</v>
      </c>
      <c r="H121" s="17"/>
      <c r="I121" s="18">
        <v>43700</v>
      </c>
      <c r="J121" s="17">
        <f t="shared" si="12"/>
        <v>40</v>
      </c>
      <c r="K121" s="99">
        <f>((M120+L121)/J121)</f>
        <v>51170</v>
      </c>
      <c r="L121" s="99">
        <f>E121*51170</f>
        <v>2046800</v>
      </c>
      <c r="M121" s="100">
        <f t="shared" si="24"/>
        <v>2046800</v>
      </c>
    </row>
    <row r="122" spans="1:13" x14ac:dyDescent="0.25">
      <c r="A122" s="16" t="s">
        <v>37</v>
      </c>
      <c r="B122" s="17" t="s">
        <v>38</v>
      </c>
      <c r="C122" s="17" t="s">
        <v>29</v>
      </c>
      <c r="D122" s="17">
        <f t="shared" si="21"/>
        <v>40</v>
      </c>
      <c r="E122" s="17">
        <v>-10</v>
      </c>
      <c r="F122" s="17" t="s">
        <v>17</v>
      </c>
      <c r="G122" s="17"/>
      <c r="H122" s="17" t="s">
        <v>22</v>
      </c>
      <c r="I122" s="18">
        <v>43720</v>
      </c>
      <c r="J122" s="17">
        <f t="shared" si="12"/>
        <v>30</v>
      </c>
      <c r="K122" s="99">
        <f t="shared" si="22"/>
        <v>51170</v>
      </c>
      <c r="L122" s="99"/>
      <c r="M122" s="100">
        <f t="shared" si="24"/>
        <v>1535100</v>
      </c>
    </row>
    <row r="123" spans="1:13" ht="30" x14ac:dyDescent="0.25">
      <c r="A123" s="16" t="s">
        <v>37</v>
      </c>
      <c r="B123" s="17" t="s">
        <v>38</v>
      </c>
      <c r="C123" s="17" t="s">
        <v>29</v>
      </c>
      <c r="D123" s="17">
        <f t="shared" si="21"/>
        <v>30</v>
      </c>
      <c r="E123" s="17">
        <v>-10</v>
      </c>
      <c r="F123" s="17" t="s">
        <v>17</v>
      </c>
      <c r="G123" s="17"/>
      <c r="H123" s="17" t="s">
        <v>28</v>
      </c>
      <c r="I123" s="18">
        <v>43746</v>
      </c>
      <c r="J123" s="17">
        <f t="shared" si="12"/>
        <v>20</v>
      </c>
      <c r="K123" s="99">
        <f t="shared" si="22"/>
        <v>51170</v>
      </c>
      <c r="L123" s="99"/>
      <c r="M123" s="100">
        <f t="shared" si="24"/>
        <v>1023400</v>
      </c>
    </row>
    <row r="124" spans="1:13" ht="30" x14ac:dyDescent="0.25">
      <c r="A124" s="16" t="s">
        <v>37</v>
      </c>
      <c r="B124" s="17" t="s">
        <v>38</v>
      </c>
      <c r="C124" s="17" t="s">
        <v>29</v>
      </c>
      <c r="D124" s="17">
        <f t="shared" si="21"/>
        <v>20</v>
      </c>
      <c r="E124" s="17">
        <v>-10</v>
      </c>
      <c r="F124" s="17" t="s">
        <v>17</v>
      </c>
      <c r="G124" s="17"/>
      <c r="H124" s="17" t="s">
        <v>21</v>
      </c>
      <c r="I124" s="18">
        <v>43746</v>
      </c>
      <c r="J124" s="17">
        <f t="shared" si="12"/>
        <v>10</v>
      </c>
      <c r="K124" s="99">
        <f t="shared" si="22"/>
        <v>51170</v>
      </c>
      <c r="L124" s="99"/>
      <c r="M124" s="100">
        <f t="shared" si="24"/>
        <v>511700</v>
      </c>
    </row>
    <row r="125" spans="1:13" x14ac:dyDescent="0.25">
      <c r="A125" s="16" t="s">
        <v>37</v>
      </c>
      <c r="B125" s="17" t="s">
        <v>38</v>
      </c>
      <c r="C125" s="17" t="s">
        <v>29</v>
      </c>
      <c r="D125" s="17">
        <f t="shared" si="21"/>
        <v>10</v>
      </c>
      <c r="E125" s="17">
        <v>-1</v>
      </c>
      <c r="F125" s="17" t="s">
        <v>16</v>
      </c>
      <c r="G125" s="17"/>
      <c r="H125" s="17"/>
      <c r="I125" s="18">
        <v>43754</v>
      </c>
      <c r="J125" s="17">
        <f t="shared" si="12"/>
        <v>9</v>
      </c>
      <c r="K125" s="99">
        <f t="shared" si="22"/>
        <v>51170</v>
      </c>
      <c r="L125" s="99"/>
      <c r="M125" s="100">
        <f t="shared" si="23"/>
        <v>460530</v>
      </c>
    </row>
    <row r="126" spans="1:13" ht="30" x14ac:dyDescent="0.25">
      <c r="A126" s="16" t="s">
        <v>37</v>
      </c>
      <c r="B126" s="17" t="s">
        <v>38</v>
      </c>
      <c r="C126" s="17" t="s">
        <v>29</v>
      </c>
      <c r="D126" s="17">
        <f t="shared" si="21"/>
        <v>9</v>
      </c>
      <c r="E126" s="17">
        <v>-3</v>
      </c>
      <c r="F126" s="17" t="s">
        <v>17</v>
      </c>
      <c r="G126" s="17"/>
      <c r="H126" s="17" t="s">
        <v>25</v>
      </c>
      <c r="I126" s="18">
        <v>43755</v>
      </c>
      <c r="J126" s="17">
        <f t="shared" si="12"/>
        <v>6</v>
      </c>
      <c r="K126" s="99">
        <f t="shared" si="22"/>
        <v>51170</v>
      </c>
      <c r="L126" s="99"/>
      <c r="M126" s="100">
        <f t="shared" ref="M126:M133" si="25">J126*K126</f>
        <v>307020</v>
      </c>
    </row>
    <row r="127" spans="1:13" ht="30" x14ac:dyDescent="0.25">
      <c r="A127" s="16" t="s">
        <v>37</v>
      </c>
      <c r="B127" s="17" t="s">
        <v>38</v>
      </c>
      <c r="C127" s="17" t="s">
        <v>29</v>
      </c>
      <c r="D127" s="17">
        <f t="shared" si="21"/>
        <v>6</v>
      </c>
      <c r="E127" s="17">
        <v>-1</v>
      </c>
      <c r="F127" s="17" t="s">
        <v>17</v>
      </c>
      <c r="G127" s="17"/>
      <c r="H127" s="17" t="s">
        <v>19</v>
      </c>
      <c r="I127" s="18">
        <v>43811</v>
      </c>
      <c r="J127" s="17">
        <f t="shared" ref="J127:J190" si="26">D127+E127</f>
        <v>5</v>
      </c>
      <c r="K127" s="99">
        <f t="shared" si="22"/>
        <v>51170</v>
      </c>
      <c r="L127" s="99"/>
      <c r="M127" s="100">
        <f t="shared" si="25"/>
        <v>255850</v>
      </c>
    </row>
    <row r="128" spans="1:13" x14ac:dyDescent="0.25">
      <c r="A128" s="16" t="s">
        <v>37</v>
      </c>
      <c r="B128" s="17" t="s">
        <v>38</v>
      </c>
      <c r="C128" s="17" t="s">
        <v>29</v>
      </c>
      <c r="D128" s="17">
        <f t="shared" si="21"/>
        <v>5</v>
      </c>
      <c r="E128" s="17">
        <v>10</v>
      </c>
      <c r="F128" s="17" t="s">
        <v>17</v>
      </c>
      <c r="G128" s="17" t="s">
        <v>26</v>
      </c>
      <c r="H128" s="17"/>
      <c r="I128" s="18">
        <v>43857</v>
      </c>
      <c r="J128" s="17">
        <f t="shared" si="26"/>
        <v>15</v>
      </c>
      <c r="K128" s="99">
        <f>((M127+L128)/J128)</f>
        <v>63863.333333333336</v>
      </c>
      <c r="L128" s="99">
        <f>E128*70210</f>
        <v>702100</v>
      </c>
      <c r="M128" s="100">
        <f t="shared" si="25"/>
        <v>957950</v>
      </c>
    </row>
    <row r="129" spans="1:13" ht="30" x14ac:dyDescent="0.25">
      <c r="A129" s="16" t="s">
        <v>37</v>
      </c>
      <c r="B129" s="17" t="s">
        <v>38</v>
      </c>
      <c r="C129" s="17" t="s">
        <v>29</v>
      </c>
      <c r="D129" s="17">
        <f t="shared" si="21"/>
        <v>15</v>
      </c>
      <c r="E129" s="17">
        <v>-5</v>
      </c>
      <c r="F129" s="17" t="s">
        <v>17</v>
      </c>
      <c r="G129" s="17"/>
      <c r="H129" s="17" t="s">
        <v>25</v>
      </c>
      <c r="I129" s="18">
        <v>43872</v>
      </c>
      <c r="J129" s="17">
        <f t="shared" si="26"/>
        <v>10</v>
      </c>
      <c r="K129" s="99">
        <f t="shared" si="22"/>
        <v>63863.333333333336</v>
      </c>
      <c r="L129" s="99"/>
      <c r="M129" s="100">
        <f t="shared" si="25"/>
        <v>638633.33333333337</v>
      </c>
    </row>
    <row r="130" spans="1:13" ht="30" x14ac:dyDescent="0.25">
      <c r="A130" s="16" t="s">
        <v>37</v>
      </c>
      <c r="B130" s="17" t="s">
        <v>38</v>
      </c>
      <c r="C130" s="17" t="s">
        <v>29</v>
      </c>
      <c r="D130" s="17">
        <f t="shared" si="21"/>
        <v>10</v>
      </c>
      <c r="E130" s="17">
        <v>-2</v>
      </c>
      <c r="F130" s="17" t="s">
        <v>17</v>
      </c>
      <c r="G130" s="17"/>
      <c r="H130" s="17" t="s">
        <v>28</v>
      </c>
      <c r="I130" s="18">
        <v>43901</v>
      </c>
      <c r="J130" s="17">
        <f t="shared" si="26"/>
        <v>8</v>
      </c>
      <c r="K130" s="99">
        <f t="shared" si="22"/>
        <v>63863.333333333336</v>
      </c>
      <c r="L130" s="99"/>
      <c r="M130" s="100">
        <f t="shared" si="25"/>
        <v>510906.66666666669</v>
      </c>
    </row>
    <row r="131" spans="1:13" ht="30" x14ac:dyDescent="0.25">
      <c r="A131" s="16" t="s">
        <v>37</v>
      </c>
      <c r="B131" s="17" t="s">
        <v>38</v>
      </c>
      <c r="C131" s="17" t="s">
        <v>29</v>
      </c>
      <c r="D131" s="17">
        <f t="shared" si="21"/>
        <v>8</v>
      </c>
      <c r="E131" s="17">
        <v>-5</v>
      </c>
      <c r="F131" s="17" t="s">
        <v>17</v>
      </c>
      <c r="G131" s="17"/>
      <c r="H131" s="17" t="s">
        <v>27</v>
      </c>
      <c r="I131" s="18">
        <v>43948</v>
      </c>
      <c r="J131" s="17">
        <f t="shared" si="26"/>
        <v>3</v>
      </c>
      <c r="K131" s="99">
        <f t="shared" si="22"/>
        <v>63863.333333333336</v>
      </c>
      <c r="L131" s="99"/>
      <c r="M131" s="100">
        <f t="shared" si="25"/>
        <v>191590</v>
      </c>
    </row>
    <row r="132" spans="1:13" x14ac:dyDescent="0.25">
      <c r="A132" s="16" t="s">
        <v>37</v>
      </c>
      <c r="B132" s="17" t="s">
        <v>38</v>
      </c>
      <c r="C132" s="17" t="s">
        <v>29</v>
      </c>
      <c r="D132" s="17">
        <f t="shared" si="21"/>
        <v>3</v>
      </c>
      <c r="E132" s="17">
        <v>-1</v>
      </c>
      <c r="F132" s="17" t="s">
        <v>17</v>
      </c>
      <c r="G132" s="17"/>
      <c r="H132" s="17" t="s">
        <v>22</v>
      </c>
      <c r="I132" s="18">
        <v>43970</v>
      </c>
      <c r="J132" s="17">
        <f t="shared" si="26"/>
        <v>2</v>
      </c>
      <c r="K132" s="99">
        <f t="shared" si="22"/>
        <v>63863.333333333336</v>
      </c>
      <c r="L132" s="99"/>
      <c r="M132" s="100">
        <f t="shared" si="25"/>
        <v>127726.66666666667</v>
      </c>
    </row>
    <row r="133" spans="1:13" ht="30.75" thickBot="1" x14ac:dyDescent="0.3">
      <c r="A133" s="40" t="s">
        <v>37</v>
      </c>
      <c r="B133" s="41" t="s">
        <v>38</v>
      </c>
      <c r="C133" s="41" t="s">
        <v>29</v>
      </c>
      <c r="D133" s="41">
        <f t="shared" si="21"/>
        <v>2</v>
      </c>
      <c r="E133" s="41">
        <v>-2</v>
      </c>
      <c r="F133" s="41" t="s">
        <v>17</v>
      </c>
      <c r="G133" s="41"/>
      <c r="H133" s="41" t="s">
        <v>23</v>
      </c>
      <c r="I133" s="42">
        <v>43970</v>
      </c>
      <c r="J133" s="41">
        <f t="shared" si="26"/>
        <v>0</v>
      </c>
      <c r="K133" s="108">
        <f t="shared" si="22"/>
        <v>63863.333333333336</v>
      </c>
      <c r="L133" s="108"/>
      <c r="M133" s="109">
        <f t="shared" si="25"/>
        <v>0</v>
      </c>
    </row>
    <row r="134" spans="1:13" x14ac:dyDescent="0.25">
      <c r="A134" s="1" t="s">
        <v>39</v>
      </c>
      <c r="B134" s="2" t="s">
        <v>40</v>
      </c>
      <c r="C134" s="2" t="s">
        <v>29</v>
      </c>
      <c r="D134" s="2">
        <v>147</v>
      </c>
      <c r="E134" s="2"/>
      <c r="F134" s="2" t="s">
        <v>14</v>
      </c>
      <c r="G134" s="2"/>
      <c r="H134" s="2"/>
      <c r="I134" s="43">
        <v>43100</v>
      </c>
      <c r="J134" s="2">
        <f t="shared" si="26"/>
        <v>147</v>
      </c>
      <c r="K134" s="106">
        <f>M134/J134</f>
        <v>80920</v>
      </c>
      <c r="L134" s="106"/>
      <c r="M134" s="107">
        <v>11895240</v>
      </c>
    </row>
    <row r="135" spans="1:13" x14ac:dyDescent="0.25">
      <c r="A135" s="16" t="s">
        <v>39</v>
      </c>
      <c r="B135" s="17" t="s">
        <v>40</v>
      </c>
      <c r="C135" s="17" t="s">
        <v>29</v>
      </c>
      <c r="D135" s="17">
        <f t="shared" ref="D135:D166" si="27">J134</f>
        <v>147</v>
      </c>
      <c r="E135" s="17">
        <v>-1</v>
      </c>
      <c r="F135" s="17" t="s">
        <v>16</v>
      </c>
      <c r="G135" s="17"/>
      <c r="H135" s="17"/>
      <c r="I135" s="18">
        <v>43110</v>
      </c>
      <c r="J135" s="17">
        <f t="shared" si="26"/>
        <v>146</v>
      </c>
      <c r="K135" s="99">
        <f t="shared" si="22"/>
        <v>80920</v>
      </c>
      <c r="L135" s="99"/>
      <c r="M135" s="100">
        <f>K135*J135</f>
        <v>11814320</v>
      </c>
    </row>
    <row r="136" spans="1:13" x14ac:dyDescent="0.25">
      <c r="A136" s="16" t="s">
        <v>39</v>
      </c>
      <c r="B136" s="17" t="s">
        <v>40</v>
      </c>
      <c r="C136" s="17" t="s">
        <v>29</v>
      </c>
      <c r="D136" s="17">
        <f t="shared" si="27"/>
        <v>146</v>
      </c>
      <c r="E136" s="17">
        <v>-2</v>
      </c>
      <c r="F136" s="17" t="s">
        <v>16</v>
      </c>
      <c r="G136" s="17"/>
      <c r="H136" s="17"/>
      <c r="I136" s="18">
        <v>43153</v>
      </c>
      <c r="J136" s="17">
        <f t="shared" si="26"/>
        <v>144</v>
      </c>
      <c r="K136" s="99">
        <f t="shared" si="22"/>
        <v>80920</v>
      </c>
      <c r="L136" s="99"/>
      <c r="M136" s="100">
        <f t="shared" ref="M136:M179" si="28">K136*J136</f>
        <v>11652480</v>
      </c>
    </row>
    <row r="137" spans="1:13" x14ac:dyDescent="0.25">
      <c r="A137" s="16" t="s">
        <v>39</v>
      </c>
      <c r="B137" s="17" t="s">
        <v>40</v>
      </c>
      <c r="C137" s="17" t="s">
        <v>29</v>
      </c>
      <c r="D137" s="17">
        <f t="shared" si="27"/>
        <v>144</v>
      </c>
      <c r="E137" s="17">
        <v>-5</v>
      </c>
      <c r="F137" s="17" t="s">
        <v>16</v>
      </c>
      <c r="G137" s="17"/>
      <c r="H137" s="17"/>
      <c r="I137" s="18">
        <v>43153</v>
      </c>
      <c r="J137" s="17">
        <f t="shared" si="26"/>
        <v>139</v>
      </c>
      <c r="K137" s="99">
        <f t="shared" ref="K137:K190" si="29">IF(OR(F137="FPCO"),((M136+L137)/J137),K136)</f>
        <v>80920</v>
      </c>
      <c r="L137" s="99"/>
      <c r="M137" s="100">
        <f t="shared" si="28"/>
        <v>11247880</v>
      </c>
    </row>
    <row r="138" spans="1:13" x14ac:dyDescent="0.25">
      <c r="A138" s="16" t="s">
        <v>39</v>
      </c>
      <c r="B138" s="17" t="s">
        <v>40</v>
      </c>
      <c r="C138" s="17" t="s">
        <v>29</v>
      </c>
      <c r="D138" s="17">
        <f t="shared" si="27"/>
        <v>139</v>
      </c>
      <c r="E138" s="17">
        <v>-1</v>
      </c>
      <c r="F138" s="17" t="s">
        <v>16</v>
      </c>
      <c r="G138" s="17"/>
      <c r="H138" s="17"/>
      <c r="I138" s="18">
        <v>43154</v>
      </c>
      <c r="J138" s="17">
        <f t="shared" si="26"/>
        <v>138</v>
      </c>
      <c r="K138" s="99">
        <f t="shared" si="29"/>
        <v>80920</v>
      </c>
      <c r="L138" s="99"/>
      <c r="M138" s="100">
        <f t="shared" si="28"/>
        <v>11166960</v>
      </c>
    </row>
    <row r="139" spans="1:13" x14ac:dyDescent="0.25">
      <c r="A139" s="16" t="s">
        <v>39</v>
      </c>
      <c r="B139" s="17" t="s">
        <v>40</v>
      </c>
      <c r="C139" s="17" t="s">
        <v>29</v>
      </c>
      <c r="D139" s="17">
        <f t="shared" si="27"/>
        <v>138</v>
      </c>
      <c r="E139" s="17">
        <v>-15</v>
      </c>
      <c r="F139" s="17" t="s">
        <v>17</v>
      </c>
      <c r="G139" s="17"/>
      <c r="H139" s="17" t="s">
        <v>22</v>
      </c>
      <c r="I139" s="18">
        <v>43159</v>
      </c>
      <c r="J139" s="17">
        <f t="shared" si="26"/>
        <v>123</v>
      </c>
      <c r="K139" s="99">
        <f t="shared" si="29"/>
        <v>80920</v>
      </c>
      <c r="L139" s="99"/>
      <c r="M139" s="100">
        <f>K139*J139</f>
        <v>9953160</v>
      </c>
    </row>
    <row r="140" spans="1:13" x14ac:dyDescent="0.25">
      <c r="A140" s="16" t="s">
        <v>39</v>
      </c>
      <c r="B140" s="17" t="s">
        <v>40</v>
      </c>
      <c r="C140" s="17" t="s">
        <v>29</v>
      </c>
      <c r="D140" s="17">
        <f t="shared" si="27"/>
        <v>123</v>
      </c>
      <c r="E140" s="17">
        <v>-1</v>
      </c>
      <c r="F140" s="17" t="s">
        <v>16</v>
      </c>
      <c r="G140" s="17"/>
      <c r="H140" s="17"/>
      <c r="I140" s="18">
        <v>43195</v>
      </c>
      <c r="J140" s="17">
        <f t="shared" si="26"/>
        <v>122</v>
      </c>
      <c r="K140" s="99">
        <f t="shared" si="29"/>
        <v>80920</v>
      </c>
      <c r="L140" s="99"/>
      <c r="M140" s="100">
        <f t="shared" si="28"/>
        <v>9872240</v>
      </c>
    </row>
    <row r="141" spans="1:13" x14ac:dyDescent="0.25">
      <c r="A141" s="16" t="s">
        <v>39</v>
      </c>
      <c r="B141" s="17" t="s">
        <v>40</v>
      </c>
      <c r="C141" s="17" t="s">
        <v>29</v>
      </c>
      <c r="D141" s="17">
        <f t="shared" si="27"/>
        <v>122</v>
      </c>
      <c r="E141" s="17">
        <v>-5</v>
      </c>
      <c r="F141" s="17" t="s">
        <v>16</v>
      </c>
      <c r="G141" s="17"/>
      <c r="H141" s="17"/>
      <c r="I141" s="18">
        <v>43196</v>
      </c>
      <c r="J141" s="17">
        <f t="shared" si="26"/>
        <v>117</v>
      </c>
      <c r="K141" s="99">
        <f t="shared" si="29"/>
        <v>80920</v>
      </c>
      <c r="L141" s="99"/>
      <c r="M141" s="100">
        <f t="shared" si="28"/>
        <v>9467640</v>
      </c>
    </row>
    <row r="142" spans="1:13" ht="30" x14ac:dyDescent="0.25">
      <c r="A142" s="16" t="s">
        <v>39</v>
      </c>
      <c r="B142" s="17" t="s">
        <v>40</v>
      </c>
      <c r="C142" s="17" t="s">
        <v>29</v>
      </c>
      <c r="D142" s="17">
        <f t="shared" si="27"/>
        <v>117</v>
      </c>
      <c r="E142" s="17">
        <v>-8</v>
      </c>
      <c r="F142" s="17" t="s">
        <v>17</v>
      </c>
      <c r="G142" s="17"/>
      <c r="H142" s="17" t="s">
        <v>21</v>
      </c>
      <c r="I142" s="18">
        <v>43199</v>
      </c>
      <c r="J142" s="17">
        <f t="shared" si="26"/>
        <v>109</v>
      </c>
      <c r="K142" s="99">
        <f t="shared" si="29"/>
        <v>80920</v>
      </c>
      <c r="L142" s="99"/>
      <c r="M142" s="100">
        <f>K142*J142</f>
        <v>8820280</v>
      </c>
    </row>
    <row r="143" spans="1:13" x14ac:dyDescent="0.25">
      <c r="A143" s="16" t="s">
        <v>39</v>
      </c>
      <c r="B143" s="17" t="s">
        <v>40</v>
      </c>
      <c r="C143" s="17" t="s">
        <v>29</v>
      </c>
      <c r="D143" s="17">
        <f t="shared" si="27"/>
        <v>109</v>
      </c>
      <c r="E143" s="17">
        <v>-1</v>
      </c>
      <c r="F143" s="17" t="s">
        <v>16</v>
      </c>
      <c r="G143" s="17"/>
      <c r="H143" s="17"/>
      <c r="I143" s="18">
        <v>43201</v>
      </c>
      <c r="J143" s="17">
        <f t="shared" si="26"/>
        <v>108</v>
      </c>
      <c r="K143" s="99">
        <f t="shared" si="29"/>
        <v>80920</v>
      </c>
      <c r="L143" s="99"/>
      <c r="M143" s="100">
        <f t="shared" si="28"/>
        <v>8739360</v>
      </c>
    </row>
    <row r="144" spans="1:13" ht="30" x14ac:dyDescent="0.25">
      <c r="A144" s="16" t="s">
        <v>39</v>
      </c>
      <c r="B144" s="17" t="s">
        <v>40</v>
      </c>
      <c r="C144" s="17" t="s">
        <v>29</v>
      </c>
      <c r="D144" s="17">
        <f t="shared" si="27"/>
        <v>108</v>
      </c>
      <c r="E144" s="17">
        <v>-6</v>
      </c>
      <c r="F144" s="17" t="s">
        <v>17</v>
      </c>
      <c r="G144" s="17"/>
      <c r="H144" s="17" t="s">
        <v>28</v>
      </c>
      <c r="I144" s="18">
        <v>43227</v>
      </c>
      <c r="J144" s="17">
        <f t="shared" si="26"/>
        <v>102</v>
      </c>
      <c r="K144" s="99">
        <f t="shared" si="29"/>
        <v>80920</v>
      </c>
      <c r="L144" s="99"/>
      <c r="M144" s="100">
        <f>K144*J144</f>
        <v>8253840</v>
      </c>
    </row>
    <row r="145" spans="1:13" x14ac:dyDescent="0.25">
      <c r="A145" s="16" t="s">
        <v>39</v>
      </c>
      <c r="B145" s="17" t="s">
        <v>40</v>
      </c>
      <c r="C145" s="17" t="s">
        <v>29</v>
      </c>
      <c r="D145" s="17">
        <f t="shared" si="27"/>
        <v>102</v>
      </c>
      <c r="E145" s="17">
        <v>-5</v>
      </c>
      <c r="F145" s="17" t="s">
        <v>17</v>
      </c>
      <c r="G145" s="17"/>
      <c r="H145" s="17" t="s">
        <v>26</v>
      </c>
      <c r="I145" s="18">
        <v>43230</v>
      </c>
      <c r="J145" s="17">
        <f t="shared" si="26"/>
        <v>97</v>
      </c>
      <c r="K145" s="99">
        <f t="shared" si="29"/>
        <v>80920</v>
      </c>
      <c r="L145" s="99"/>
      <c r="M145" s="100">
        <f>K145*J145</f>
        <v>7849240</v>
      </c>
    </row>
    <row r="146" spans="1:13" x14ac:dyDescent="0.25">
      <c r="A146" s="16" t="s">
        <v>39</v>
      </c>
      <c r="B146" s="17" t="s">
        <v>40</v>
      </c>
      <c r="C146" s="17" t="s">
        <v>29</v>
      </c>
      <c r="D146" s="17">
        <f t="shared" si="27"/>
        <v>97</v>
      </c>
      <c r="E146" s="17">
        <v>-2</v>
      </c>
      <c r="F146" s="17" t="s">
        <v>16</v>
      </c>
      <c r="G146" s="17"/>
      <c r="H146" s="17"/>
      <c r="I146" s="18">
        <v>43245</v>
      </c>
      <c r="J146" s="17">
        <f t="shared" si="26"/>
        <v>95</v>
      </c>
      <c r="K146" s="99">
        <f t="shared" si="29"/>
        <v>80920</v>
      </c>
      <c r="L146" s="99"/>
      <c r="M146" s="100">
        <f t="shared" si="28"/>
        <v>7687400</v>
      </c>
    </row>
    <row r="147" spans="1:13" ht="30" x14ac:dyDescent="0.25">
      <c r="A147" s="16" t="s">
        <v>39</v>
      </c>
      <c r="B147" s="17" t="s">
        <v>40</v>
      </c>
      <c r="C147" s="17" t="s">
        <v>29</v>
      </c>
      <c r="D147" s="17">
        <f t="shared" si="27"/>
        <v>95</v>
      </c>
      <c r="E147" s="17">
        <v>-5</v>
      </c>
      <c r="F147" s="17" t="s">
        <v>17</v>
      </c>
      <c r="G147" s="17"/>
      <c r="H147" s="17" t="s">
        <v>23</v>
      </c>
      <c r="I147" s="18">
        <v>43249</v>
      </c>
      <c r="J147" s="17">
        <f t="shared" si="26"/>
        <v>90</v>
      </c>
      <c r="K147" s="99">
        <f t="shared" si="29"/>
        <v>80920</v>
      </c>
      <c r="L147" s="99"/>
      <c r="M147" s="100">
        <f>K147*J147</f>
        <v>7282800</v>
      </c>
    </row>
    <row r="148" spans="1:13" ht="30" x14ac:dyDescent="0.25">
      <c r="A148" s="16" t="s">
        <v>39</v>
      </c>
      <c r="B148" s="17" t="s">
        <v>40</v>
      </c>
      <c r="C148" s="17" t="s">
        <v>29</v>
      </c>
      <c r="D148" s="17">
        <f t="shared" si="27"/>
        <v>90</v>
      </c>
      <c r="E148" s="17">
        <v>-1</v>
      </c>
      <c r="F148" s="17" t="s">
        <v>17</v>
      </c>
      <c r="G148" s="17"/>
      <c r="H148" s="17" t="s">
        <v>28</v>
      </c>
      <c r="I148" s="18">
        <v>43263</v>
      </c>
      <c r="J148" s="17">
        <f t="shared" si="26"/>
        <v>89</v>
      </c>
      <c r="K148" s="99">
        <f t="shared" si="29"/>
        <v>80920</v>
      </c>
      <c r="L148" s="99"/>
      <c r="M148" s="100">
        <f>K148*J148</f>
        <v>7201880</v>
      </c>
    </row>
    <row r="149" spans="1:13" x14ac:dyDescent="0.25">
      <c r="A149" s="16" t="s">
        <v>39</v>
      </c>
      <c r="B149" s="17" t="s">
        <v>40</v>
      </c>
      <c r="C149" s="17" t="s">
        <v>29</v>
      </c>
      <c r="D149" s="17">
        <f t="shared" si="27"/>
        <v>89</v>
      </c>
      <c r="E149" s="17">
        <v>-1</v>
      </c>
      <c r="F149" s="17" t="s">
        <v>16</v>
      </c>
      <c r="G149" s="17"/>
      <c r="H149" s="17"/>
      <c r="I149" s="18">
        <v>43272</v>
      </c>
      <c r="J149" s="17">
        <f t="shared" si="26"/>
        <v>88</v>
      </c>
      <c r="K149" s="99">
        <f t="shared" si="29"/>
        <v>80920</v>
      </c>
      <c r="L149" s="99"/>
      <c r="M149" s="100">
        <f t="shared" si="28"/>
        <v>7120960</v>
      </c>
    </row>
    <row r="150" spans="1:13" ht="30" x14ac:dyDescent="0.25">
      <c r="A150" s="16" t="s">
        <v>39</v>
      </c>
      <c r="B150" s="17" t="s">
        <v>40</v>
      </c>
      <c r="C150" s="17" t="s">
        <v>29</v>
      </c>
      <c r="D150" s="17">
        <f t="shared" si="27"/>
        <v>88</v>
      </c>
      <c r="E150" s="17">
        <v>-5</v>
      </c>
      <c r="F150" s="17" t="s">
        <v>17</v>
      </c>
      <c r="G150" s="17"/>
      <c r="H150" s="17" t="s">
        <v>25</v>
      </c>
      <c r="I150" s="18">
        <v>43279</v>
      </c>
      <c r="J150" s="17">
        <f t="shared" si="26"/>
        <v>83</v>
      </c>
      <c r="K150" s="99">
        <f t="shared" si="29"/>
        <v>80920</v>
      </c>
      <c r="L150" s="99"/>
      <c r="M150" s="100">
        <f>K150*J150</f>
        <v>6716360</v>
      </c>
    </row>
    <row r="151" spans="1:13" ht="30" x14ac:dyDescent="0.25">
      <c r="A151" s="16" t="s">
        <v>39</v>
      </c>
      <c r="B151" s="17" t="s">
        <v>40</v>
      </c>
      <c r="C151" s="17" t="s">
        <v>29</v>
      </c>
      <c r="D151" s="17">
        <f t="shared" si="27"/>
        <v>83</v>
      </c>
      <c r="E151" s="17">
        <v>-1</v>
      </c>
      <c r="F151" s="17" t="s">
        <v>17</v>
      </c>
      <c r="G151" s="17"/>
      <c r="H151" s="17" t="s">
        <v>20</v>
      </c>
      <c r="I151" s="18">
        <v>43286</v>
      </c>
      <c r="J151" s="17">
        <f t="shared" si="26"/>
        <v>82</v>
      </c>
      <c r="K151" s="99">
        <f t="shared" si="29"/>
        <v>80920</v>
      </c>
      <c r="L151" s="99"/>
      <c r="M151" s="100">
        <f>K151*J151</f>
        <v>6635440</v>
      </c>
    </row>
    <row r="152" spans="1:13" x14ac:dyDescent="0.25">
      <c r="A152" s="16" t="s">
        <v>39</v>
      </c>
      <c r="B152" s="17" t="s">
        <v>40</v>
      </c>
      <c r="C152" s="17" t="s">
        <v>29</v>
      </c>
      <c r="D152" s="17">
        <f t="shared" si="27"/>
        <v>82</v>
      </c>
      <c r="E152" s="17">
        <v>-1</v>
      </c>
      <c r="F152" s="17" t="s">
        <v>16</v>
      </c>
      <c r="G152" s="17"/>
      <c r="H152" s="17"/>
      <c r="I152" s="18">
        <v>43290</v>
      </c>
      <c r="J152" s="17">
        <f t="shared" si="26"/>
        <v>81</v>
      </c>
      <c r="K152" s="99">
        <f t="shared" si="29"/>
        <v>80920</v>
      </c>
      <c r="L152" s="99"/>
      <c r="M152" s="100">
        <f t="shared" si="28"/>
        <v>6554520</v>
      </c>
    </row>
    <row r="153" spans="1:13" ht="30" x14ac:dyDescent="0.25">
      <c r="A153" s="16" t="s">
        <v>39</v>
      </c>
      <c r="B153" s="17" t="s">
        <v>40</v>
      </c>
      <c r="C153" s="17" t="s">
        <v>29</v>
      </c>
      <c r="D153" s="17">
        <f t="shared" si="27"/>
        <v>81</v>
      </c>
      <c r="E153" s="17">
        <v>-1</v>
      </c>
      <c r="F153" s="17" t="s">
        <v>17</v>
      </c>
      <c r="G153" s="17"/>
      <c r="H153" s="17" t="s">
        <v>25</v>
      </c>
      <c r="I153" s="18">
        <v>43292</v>
      </c>
      <c r="J153" s="17">
        <f t="shared" si="26"/>
        <v>80</v>
      </c>
      <c r="K153" s="99">
        <f t="shared" si="29"/>
        <v>80920</v>
      </c>
      <c r="L153" s="99"/>
      <c r="M153" s="100">
        <f>K153*J153</f>
        <v>6473600</v>
      </c>
    </row>
    <row r="154" spans="1:13" ht="30" x14ac:dyDescent="0.25">
      <c r="A154" s="16" t="s">
        <v>39</v>
      </c>
      <c r="B154" s="17" t="s">
        <v>40</v>
      </c>
      <c r="C154" s="17" t="s">
        <v>29</v>
      </c>
      <c r="D154" s="17">
        <f t="shared" si="27"/>
        <v>80</v>
      </c>
      <c r="E154" s="17">
        <v>-5</v>
      </c>
      <c r="F154" s="17" t="s">
        <v>17</v>
      </c>
      <c r="G154" s="17"/>
      <c r="H154" s="17" t="s">
        <v>20</v>
      </c>
      <c r="I154" s="18">
        <v>43298</v>
      </c>
      <c r="J154" s="17">
        <f t="shared" si="26"/>
        <v>75</v>
      </c>
      <c r="K154" s="99">
        <f t="shared" si="29"/>
        <v>80920</v>
      </c>
      <c r="L154" s="99"/>
      <c r="M154" s="100">
        <f>K154*J154</f>
        <v>6069000</v>
      </c>
    </row>
    <row r="155" spans="1:13" ht="30" x14ac:dyDescent="0.25">
      <c r="A155" s="16" t="s">
        <v>39</v>
      </c>
      <c r="B155" s="17" t="s">
        <v>40</v>
      </c>
      <c r="C155" s="17" t="s">
        <v>29</v>
      </c>
      <c r="D155" s="17">
        <f t="shared" si="27"/>
        <v>75</v>
      </c>
      <c r="E155" s="17">
        <v>-2</v>
      </c>
      <c r="F155" s="17" t="s">
        <v>17</v>
      </c>
      <c r="G155" s="17"/>
      <c r="H155" s="17" t="s">
        <v>25</v>
      </c>
      <c r="I155" s="18">
        <v>43299</v>
      </c>
      <c r="J155" s="17">
        <f t="shared" si="26"/>
        <v>73</v>
      </c>
      <c r="K155" s="99">
        <f t="shared" si="29"/>
        <v>80920</v>
      </c>
      <c r="L155" s="99"/>
      <c r="M155" s="100">
        <f>K155*J155</f>
        <v>5907160</v>
      </c>
    </row>
    <row r="156" spans="1:13" ht="30" x14ac:dyDescent="0.25">
      <c r="A156" s="16" t="s">
        <v>39</v>
      </c>
      <c r="B156" s="17" t="s">
        <v>40</v>
      </c>
      <c r="C156" s="17" t="s">
        <v>29</v>
      </c>
      <c r="D156" s="17">
        <f t="shared" si="27"/>
        <v>73</v>
      </c>
      <c r="E156" s="17">
        <v>-15</v>
      </c>
      <c r="F156" s="17" t="s">
        <v>17</v>
      </c>
      <c r="G156" s="17"/>
      <c r="H156" s="17" t="s">
        <v>21</v>
      </c>
      <c r="I156" s="18">
        <v>43300</v>
      </c>
      <c r="J156" s="17">
        <f t="shared" si="26"/>
        <v>58</v>
      </c>
      <c r="K156" s="99">
        <f t="shared" si="29"/>
        <v>80920</v>
      </c>
      <c r="L156" s="99"/>
      <c r="M156" s="100">
        <f>K156*J156</f>
        <v>4693360</v>
      </c>
    </row>
    <row r="157" spans="1:13" ht="30" x14ac:dyDescent="0.25">
      <c r="A157" s="16" t="s">
        <v>39</v>
      </c>
      <c r="B157" s="17" t="s">
        <v>40</v>
      </c>
      <c r="C157" s="17" t="s">
        <v>29</v>
      </c>
      <c r="D157" s="17">
        <f t="shared" si="27"/>
        <v>58</v>
      </c>
      <c r="E157" s="17">
        <v>-2</v>
      </c>
      <c r="F157" s="17" t="s">
        <v>17</v>
      </c>
      <c r="G157" s="17"/>
      <c r="H157" s="17" t="s">
        <v>19</v>
      </c>
      <c r="I157" s="18">
        <v>43304</v>
      </c>
      <c r="J157" s="17">
        <f t="shared" si="26"/>
        <v>56</v>
      </c>
      <c r="K157" s="99">
        <f t="shared" si="29"/>
        <v>80920</v>
      </c>
      <c r="L157" s="99"/>
      <c r="M157" s="100">
        <f>K157*J157</f>
        <v>4531520</v>
      </c>
    </row>
    <row r="158" spans="1:13" x14ac:dyDescent="0.25">
      <c r="A158" s="16" t="s">
        <v>39</v>
      </c>
      <c r="B158" s="17" t="s">
        <v>40</v>
      </c>
      <c r="C158" s="17" t="s">
        <v>29</v>
      </c>
      <c r="D158" s="17">
        <f t="shared" si="27"/>
        <v>56</v>
      </c>
      <c r="E158" s="17">
        <v>-1</v>
      </c>
      <c r="F158" s="17" t="s">
        <v>16</v>
      </c>
      <c r="G158" s="17"/>
      <c r="H158" s="17"/>
      <c r="I158" s="18">
        <v>43307</v>
      </c>
      <c r="J158" s="17">
        <f t="shared" si="26"/>
        <v>55</v>
      </c>
      <c r="K158" s="99">
        <f t="shared" si="29"/>
        <v>80920</v>
      </c>
      <c r="L158" s="99"/>
      <c r="M158" s="100">
        <f t="shared" si="28"/>
        <v>4450600</v>
      </c>
    </row>
    <row r="159" spans="1:13" ht="30" x14ac:dyDescent="0.25">
      <c r="A159" s="16" t="s">
        <v>39</v>
      </c>
      <c r="B159" s="17" t="s">
        <v>40</v>
      </c>
      <c r="C159" s="17" t="s">
        <v>29</v>
      </c>
      <c r="D159" s="17">
        <f t="shared" si="27"/>
        <v>55</v>
      </c>
      <c r="E159" s="17">
        <v>-2</v>
      </c>
      <c r="F159" s="17" t="s">
        <v>17</v>
      </c>
      <c r="G159" s="17"/>
      <c r="H159" s="17" t="s">
        <v>21</v>
      </c>
      <c r="I159" s="18">
        <v>43315</v>
      </c>
      <c r="J159" s="17">
        <f t="shared" si="26"/>
        <v>53</v>
      </c>
      <c r="K159" s="99">
        <f t="shared" si="29"/>
        <v>80920</v>
      </c>
      <c r="L159" s="99"/>
      <c r="M159" s="100">
        <f t="shared" ref="M159:M165" si="30">K159*J159</f>
        <v>4288760</v>
      </c>
    </row>
    <row r="160" spans="1:13" ht="30" x14ac:dyDescent="0.25">
      <c r="A160" s="16" t="s">
        <v>39</v>
      </c>
      <c r="B160" s="17" t="s">
        <v>40</v>
      </c>
      <c r="C160" s="17" t="s">
        <v>29</v>
      </c>
      <c r="D160" s="17">
        <f t="shared" si="27"/>
        <v>53</v>
      </c>
      <c r="E160" s="17">
        <v>-5</v>
      </c>
      <c r="F160" s="17" t="s">
        <v>17</v>
      </c>
      <c r="G160" s="17"/>
      <c r="H160" s="17" t="s">
        <v>21</v>
      </c>
      <c r="I160" s="18">
        <v>43447</v>
      </c>
      <c r="J160" s="17">
        <f t="shared" si="26"/>
        <v>48</v>
      </c>
      <c r="K160" s="99">
        <f t="shared" si="29"/>
        <v>80920</v>
      </c>
      <c r="L160" s="99"/>
      <c r="M160" s="100">
        <f t="shared" si="30"/>
        <v>3884160</v>
      </c>
    </row>
    <row r="161" spans="1:13" ht="30" x14ac:dyDescent="0.25">
      <c r="A161" s="16" t="s">
        <v>39</v>
      </c>
      <c r="B161" s="17" t="s">
        <v>40</v>
      </c>
      <c r="C161" s="17" t="s">
        <v>29</v>
      </c>
      <c r="D161" s="17">
        <f t="shared" si="27"/>
        <v>48</v>
      </c>
      <c r="E161" s="17">
        <v>-1</v>
      </c>
      <c r="F161" s="17" t="s">
        <v>17</v>
      </c>
      <c r="G161" s="17"/>
      <c r="H161" s="17" t="s">
        <v>20</v>
      </c>
      <c r="I161" s="18">
        <v>43453</v>
      </c>
      <c r="J161" s="17">
        <f t="shared" si="26"/>
        <v>47</v>
      </c>
      <c r="K161" s="99">
        <f t="shared" si="29"/>
        <v>80920</v>
      </c>
      <c r="L161" s="99"/>
      <c r="M161" s="100">
        <f t="shared" si="30"/>
        <v>3803240</v>
      </c>
    </row>
    <row r="162" spans="1:13" ht="30" x14ac:dyDescent="0.25">
      <c r="A162" s="16" t="s">
        <v>39</v>
      </c>
      <c r="B162" s="17" t="s">
        <v>40</v>
      </c>
      <c r="C162" s="17" t="s">
        <v>29</v>
      </c>
      <c r="D162" s="17">
        <f t="shared" si="27"/>
        <v>47</v>
      </c>
      <c r="E162" s="17">
        <v>-5</v>
      </c>
      <c r="F162" s="17" t="s">
        <v>17</v>
      </c>
      <c r="G162" s="17"/>
      <c r="H162" s="17" t="s">
        <v>20</v>
      </c>
      <c r="I162" s="18">
        <v>43453</v>
      </c>
      <c r="J162" s="17">
        <f t="shared" si="26"/>
        <v>42</v>
      </c>
      <c r="K162" s="99">
        <f t="shared" si="29"/>
        <v>80920</v>
      </c>
      <c r="L162" s="99"/>
      <c r="M162" s="100">
        <f t="shared" si="30"/>
        <v>3398640</v>
      </c>
    </row>
    <row r="163" spans="1:13" ht="30" x14ac:dyDescent="0.25">
      <c r="A163" s="16" t="s">
        <v>39</v>
      </c>
      <c r="B163" s="17" t="s">
        <v>40</v>
      </c>
      <c r="C163" s="17" t="s">
        <v>29</v>
      </c>
      <c r="D163" s="17">
        <f t="shared" si="27"/>
        <v>42</v>
      </c>
      <c r="E163" s="17">
        <v>-4</v>
      </c>
      <c r="F163" s="17" t="s">
        <v>17</v>
      </c>
      <c r="G163" s="17"/>
      <c r="H163" s="17" t="s">
        <v>28</v>
      </c>
      <c r="I163" s="18">
        <v>43453</v>
      </c>
      <c r="J163" s="17">
        <f t="shared" si="26"/>
        <v>38</v>
      </c>
      <c r="K163" s="99">
        <f t="shared" si="29"/>
        <v>80920</v>
      </c>
      <c r="L163" s="99"/>
      <c r="M163" s="100">
        <f t="shared" si="30"/>
        <v>3074960</v>
      </c>
    </row>
    <row r="164" spans="1:13" ht="30" x14ac:dyDescent="0.25">
      <c r="A164" s="16" t="s">
        <v>39</v>
      </c>
      <c r="B164" s="17" t="s">
        <v>40</v>
      </c>
      <c r="C164" s="17" t="s">
        <v>29</v>
      </c>
      <c r="D164" s="17">
        <f t="shared" si="27"/>
        <v>38</v>
      </c>
      <c r="E164" s="17">
        <v>-2</v>
      </c>
      <c r="F164" s="17" t="s">
        <v>17</v>
      </c>
      <c r="G164" s="17"/>
      <c r="H164" s="17" t="s">
        <v>23</v>
      </c>
      <c r="I164" s="18">
        <v>43453</v>
      </c>
      <c r="J164" s="17">
        <f t="shared" si="26"/>
        <v>36</v>
      </c>
      <c r="K164" s="99">
        <f t="shared" si="29"/>
        <v>80920</v>
      </c>
      <c r="L164" s="99"/>
      <c r="M164" s="100">
        <f t="shared" si="30"/>
        <v>2913120</v>
      </c>
    </row>
    <row r="165" spans="1:13" ht="30" x14ac:dyDescent="0.25">
      <c r="A165" s="16" t="s">
        <v>39</v>
      </c>
      <c r="B165" s="17" t="s">
        <v>40</v>
      </c>
      <c r="C165" s="17" t="s">
        <v>29</v>
      </c>
      <c r="D165" s="17">
        <f t="shared" si="27"/>
        <v>36</v>
      </c>
      <c r="E165" s="17">
        <v>-2</v>
      </c>
      <c r="F165" s="17" t="s">
        <v>17</v>
      </c>
      <c r="G165" s="17"/>
      <c r="H165" s="17" t="s">
        <v>23</v>
      </c>
      <c r="I165" s="18">
        <v>43453</v>
      </c>
      <c r="J165" s="17">
        <f t="shared" si="26"/>
        <v>34</v>
      </c>
      <c r="K165" s="99">
        <f t="shared" si="29"/>
        <v>80920</v>
      </c>
      <c r="L165" s="99"/>
      <c r="M165" s="100">
        <f t="shared" si="30"/>
        <v>2751280</v>
      </c>
    </row>
    <row r="166" spans="1:13" x14ac:dyDescent="0.25">
      <c r="A166" s="16" t="s">
        <v>39</v>
      </c>
      <c r="B166" s="17" t="s">
        <v>40</v>
      </c>
      <c r="C166" s="17" t="s">
        <v>29</v>
      </c>
      <c r="D166" s="17">
        <f t="shared" si="27"/>
        <v>34</v>
      </c>
      <c r="E166" s="17">
        <v>-1</v>
      </c>
      <c r="F166" s="17" t="s">
        <v>16</v>
      </c>
      <c r="G166" s="17"/>
      <c r="H166" s="17"/>
      <c r="I166" s="18">
        <v>43453</v>
      </c>
      <c r="J166" s="17">
        <f t="shared" si="26"/>
        <v>33</v>
      </c>
      <c r="K166" s="99">
        <f t="shared" si="29"/>
        <v>80920</v>
      </c>
      <c r="L166" s="99"/>
      <c r="M166" s="100">
        <f t="shared" si="28"/>
        <v>2670360</v>
      </c>
    </row>
    <row r="167" spans="1:13" ht="30" x14ac:dyDescent="0.25">
      <c r="A167" s="16" t="s">
        <v>39</v>
      </c>
      <c r="B167" s="17" t="s">
        <v>40</v>
      </c>
      <c r="C167" s="17" t="s">
        <v>29</v>
      </c>
      <c r="D167" s="17">
        <f t="shared" ref="D167:D190" si="31">J166</f>
        <v>33</v>
      </c>
      <c r="E167" s="17">
        <v>-8</v>
      </c>
      <c r="F167" s="17" t="s">
        <v>17</v>
      </c>
      <c r="G167" s="17"/>
      <c r="H167" s="17" t="s">
        <v>25</v>
      </c>
      <c r="I167" s="18">
        <v>43453</v>
      </c>
      <c r="J167" s="17">
        <f t="shared" si="26"/>
        <v>25</v>
      </c>
      <c r="K167" s="99">
        <f t="shared" si="29"/>
        <v>80920</v>
      </c>
      <c r="L167" s="99"/>
      <c r="M167" s="100">
        <f>K167*J167</f>
        <v>2023000</v>
      </c>
    </row>
    <row r="168" spans="1:13" ht="30" x14ac:dyDescent="0.25">
      <c r="A168" s="16" t="s">
        <v>39</v>
      </c>
      <c r="B168" s="17" t="s">
        <v>40</v>
      </c>
      <c r="C168" s="17" t="s">
        <v>29</v>
      </c>
      <c r="D168" s="17">
        <f t="shared" si="31"/>
        <v>25</v>
      </c>
      <c r="E168" s="17">
        <v>-1</v>
      </c>
      <c r="F168" s="17" t="s">
        <v>17</v>
      </c>
      <c r="G168" s="17"/>
      <c r="H168" s="17" t="s">
        <v>25</v>
      </c>
      <c r="I168" s="18">
        <v>43453</v>
      </c>
      <c r="J168" s="17">
        <f t="shared" si="26"/>
        <v>24</v>
      </c>
      <c r="K168" s="99">
        <f t="shared" si="29"/>
        <v>80920</v>
      </c>
      <c r="L168" s="99"/>
      <c r="M168" s="100">
        <f>K168*J168</f>
        <v>1942080</v>
      </c>
    </row>
    <row r="169" spans="1:13" ht="30" x14ac:dyDescent="0.25">
      <c r="A169" s="16" t="s">
        <v>39</v>
      </c>
      <c r="B169" s="17" t="s">
        <v>40</v>
      </c>
      <c r="C169" s="17" t="s">
        <v>29</v>
      </c>
      <c r="D169" s="17">
        <f t="shared" si="31"/>
        <v>24</v>
      </c>
      <c r="E169" s="17">
        <v>-24</v>
      </c>
      <c r="F169" s="17" t="s">
        <v>17</v>
      </c>
      <c r="G169" s="17"/>
      <c r="H169" s="17" t="s">
        <v>21</v>
      </c>
      <c r="I169" s="18">
        <v>43453</v>
      </c>
      <c r="J169" s="17">
        <f t="shared" si="26"/>
        <v>0</v>
      </c>
      <c r="K169" s="99">
        <f t="shared" si="29"/>
        <v>80920</v>
      </c>
      <c r="L169" s="99"/>
      <c r="M169" s="100">
        <f>K169*J169</f>
        <v>0</v>
      </c>
    </row>
    <row r="170" spans="1:13" x14ac:dyDescent="0.25">
      <c r="A170" s="16" t="s">
        <v>39</v>
      </c>
      <c r="B170" s="17" t="s">
        <v>40</v>
      </c>
      <c r="C170" s="17" t="s">
        <v>29</v>
      </c>
      <c r="D170" s="17">
        <f t="shared" si="31"/>
        <v>0</v>
      </c>
      <c r="E170" s="17">
        <v>3</v>
      </c>
      <c r="F170" s="17" t="s">
        <v>17</v>
      </c>
      <c r="G170" s="17" t="s">
        <v>26</v>
      </c>
      <c r="H170" s="17"/>
      <c r="I170" s="18">
        <v>43651</v>
      </c>
      <c r="J170" s="17">
        <f t="shared" si="26"/>
        <v>3</v>
      </c>
      <c r="K170" s="99">
        <f>((M169+L170)/J170)</f>
        <v>75108.204347826104</v>
      </c>
      <c r="L170" s="99">
        <f>E170*75108.2043478261</f>
        <v>225324.61304347831</v>
      </c>
      <c r="M170" s="100">
        <f>K170*J170</f>
        <v>225324.61304347831</v>
      </c>
    </row>
    <row r="171" spans="1:13" x14ac:dyDescent="0.25">
      <c r="A171" s="16" t="s">
        <v>39</v>
      </c>
      <c r="B171" s="17" t="s">
        <v>40</v>
      </c>
      <c r="C171" s="17" t="s">
        <v>29</v>
      </c>
      <c r="D171" s="17">
        <f t="shared" si="31"/>
        <v>3</v>
      </c>
      <c r="E171" s="17">
        <v>-3</v>
      </c>
      <c r="F171" s="17" t="s">
        <v>16</v>
      </c>
      <c r="G171" s="17"/>
      <c r="H171" s="17"/>
      <c r="I171" s="18">
        <v>43654</v>
      </c>
      <c r="J171" s="17">
        <f t="shared" si="26"/>
        <v>0</v>
      </c>
      <c r="K171" s="99">
        <f t="shared" si="29"/>
        <v>75108.204347826104</v>
      </c>
      <c r="L171" s="99"/>
      <c r="M171" s="100">
        <f t="shared" si="28"/>
        <v>0</v>
      </c>
    </row>
    <row r="172" spans="1:13" x14ac:dyDescent="0.25">
      <c r="A172" s="16" t="s">
        <v>39</v>
      </c>
      <c r="B172" s="17" t="s">
        <v>40</v>
      </c>
      <c r="C172" s="17" t="s">
        <v>29</v>
      </c>
      <c r="D172" s="17">
        <f t="shared" si="31"/>
        <v>0</v>
      </c>
      <c r="E172" s="17">
        <v>70</v>
      </c>
      <c r="F172" s="17" t="s">
        <v>17</v>
      </c>
      <c r="G172" s="17" t="s">
        <v>26</v>
      </c>
      <c r="H172" s="17"/>
      <c r="I172" s="18">
        <v>43700</v>
      </c>
      <c r="J172" s="17">
        <f t="shared" si="26"/>
        <v>70</v>
      </c>
      <c r="K172" s="99">
        <f>((M171+L172)/J172)</f>
        <v>51834.950120772897</v>
      </c>
      <c r="L172" s="99">
        <f>E172*51834.9501207729</f>
        <v>3628446.508454103</v>
      </c>
      <c r="M172" s="100">
        <f>K172*J172</f>
        <v>3628446.508454103</v>
      </c>
    </row>
    <row r="173" spans="1:13" ht="30" x14ac:dyDescent="0.25">
      <c r="A173" s="16" t="s">
        <v>39</v>
      </c>
      <c r="B173" s="17" t="s">
        <v>40</v>
      </c>
      <c r="C173" s="17" t="s">
        <v>29</v>
      </c>
      <c r="D173" s="17">
        <f t="shared" si="31"/>
        <v>70</v>
      </c>
      <c r="E173" s="17">
        <v>-10</v>
      </c>
      <c r="F173" s="17" t="s">
        <v>17</v>
      </c>
      <c r="G173" s="17"/>
      <c r="H173" s="17" t="s">
        <v>25</v>
      </c>
      <c r="I173" s="18">
        <v>43703</v>
      </c>
      <c r="J173" s="17">
        <f t="shared" si="26"/>
        <v>60</v>
      </c>
      <c r="K173" s="99">
        <f t="shared" si="29"/>
        <v>51834.950120772897</v>
      </c>
      <c r="L173" s="99"/>
      <c r="M173" s="100">
        <f>K173*J173</f>
        <v>3110097.0072463737</v>
      </c>
    </row>
    <row r="174" spans="1:13" ht="30" x14ac:dyDescent="0.25">
      <c r="A174" s="16" t="s">
        <v>39</v>
      </c>
      <c r="B174" s="17" t="s">
        <v>40</v>
      </c>
      <c r="C174" s="17" t="s">
        <v>29</v>
      </c>
      <c r="D174" s="17">
        <f t="shared" si="31"/>
        <v>60</v>
      </c>
      <c r="E174" s="17">
        <v>-3</v>
      </c>
      <c r="F174" s="17" t="s">
        <v>17</v>
      </c>
      <c r="G174" s="17"/>
      <c r="H174" s="17" t="s">
        <v>19</v>
      </c>
      <c r="I174" s="18">
        <v>43703</v>
      </c>
      <c r="J174" s="17">
        <f t="shared" si="26"/>
        <v>57</v>
      </c>
      <c r="K174" s="99">
        <f t="shared" si="29"/>
        <v>51834.950120772897</v>
      </c>
      <c r="L174" s="99"/>
      <c r="M174" s="100">
        <f>K174*J174</f>
        <v>2954592.1568840551</v>
      </c>
    </row>
    <row r="175" spans="1:13" ht="30" x14ac:dyDescent="0.25">
      <c r="A175" s="16" t="s">
        <v>39</v>
      </c>
      <c r="B175" s="17" t="s">
        <v>40</v>
      </c>
      <c r="C175" s="17" t="s">
        <v>29</v>
      </c>
      <c r="D175" s="17">
        <f t="shared" si="31"/>
        <v>57</v>
      </c>
      <c r="E175" s="17">
        <v>-10</v>
      </c>
      <c r="F175" s="17" t="s">
        <v>17</v>
      </c>
      <c r="G175" s="17"/>
      <c r="H175" s="17" t="s">
        <v>28</v>
      </c>
      <c r="I175" s="18">
        <v>43717</v>
      </c>
      <c r="J175" s="17">
        <f t="shared" si="26"/>
        <v>47</v>
      </c>
      <c r="K175" s="99">
        <f t="shared" si="29"/>
        <v>51834.950120772897</v>
      </c>
      <c r="L175" s="99"/>
      <c r="M175" s="100">
        <f>K175*J175</f>
        <v>2436242.6556763262</v>
      </c>
    </row>
    <row r="176" spans="1:13" x14ac:dyDescent="0.25">
      <c r="A176" s="16" t="s">
        <v>39</v>
      </c>
      <c r="B176" s="17" t="s">
        <v>40</v>
      </c>
      <c r="C176" s="17" t="s">
        <v>29</v>
      </c>
      <c r="D176" s="17">
        <f t="shared" si="31"/>
        <v>47</v>
      </c>
      <c r="E176" s="17">
        <v>-1</v>
      </c>
      <c r="F176" s="17" t="s">
        <v>16</v>
      </c>
      <c r="G176" s="17"/>
      <c r="H176" s="17"/>
      <c r="I176" s="18">
        <v>43724</v>
      </c>
      <c r="J176" s="17">
        <f t="shared" si="26"/>
        <v>46</v>
      </c>
      <c r="K176" s="99">
        <f t="shared" si="29"/>
        <v>51834.950120772897</v>
      </c>
      <c r="L176" s="99"/>
      <c r="M176" s="100">
        <f t="shared" si="28"/>
        <v>2384407.7055555531</v>
      </c>
    </row>
    <row r="177" spans="1:13" x14ac:dyDescent="0.25">
      <c r="A177" s="16" t="s">
        <v>39</v>
      </c>
      <c r="B177" s="17" t="s">
        <v>40</v>
      </c>
      <c r="C177" s="17" t="s">
        <v>29</v>
      </c>
      <c r="D177" s="17">
        <f t="shared" si="31"/>
        <v>46</v>
      </c>
      <c r="E177" s="17">
        <v>-10</v>
      </c>
      <c r="F177" s="17" t="s">
        <v>17</v>
      </c>
      <c r="G177" s="17"/>
      <c r="H177" s="17" t="s">
        <v>22</v>
      </c>
      <c r="I177" s="18">
        <v>43727</v>
      </c>
      <c r="J177" s="17">
        <f t="shared" si="26"/>
        <v>36</v>
      </c>
      <c r="K177" s="99">
        <f t="shared" si="29"/>
        <v>51834.950120772897</v>
      </c>
      <c r="L177" s="99"/>
      <c r="M177" s="100">
        <f>K177*J177</f>
        <v>1866058.2043478242</v>
      </c>
    </row>
    <row r="178" spans="1:13" ht="30" x14ac:dyDescent="0.25">
      <c r="A178" s="16" t="s">
        <v>39</v>
      </c>
      <c r="B178" s="17" t="s">
        <v>40</v>
      </c>
      <c r="C178" s="17" t="s">
        <v>29</v>
      </c>
      <c r="D178" s="17">
        <f t="shared" si="31"/>
        <v>36</v>
      </c>
      <c r="E178" s="17">
        <v>-6</v>
      </c>
      <c r="F178" s="17" t="s">
        <v>17</v>
      </c>
      <c r="G178" s="17"/>
      <c r="H178" s="17" t="s">
        <v>21</v>
      </c>
      <c r="I178" s="18">
        <v>43746</v>
      </c>
      <c r="J178" s="17">
        <f t="shared" si="26"/>
        <v>30</v>
      </c>
      <c r="K178" s="99">
        <f t="shared" si="29"/>
        <v>51834.950120772897</v>
      </c>
      <c r="L178" s="99"/>
      <c r="M178" s="100">
        <f>K178*J178</f>
        <v>1555048.5036231868</v>
      </c>
    </row>
    <row r="179" spans="1:13" x14ac:dyDescent="0.25">
      <c r="A179" s="16" t="s">
        <v>39</v>
      </c>
      <c r="B179" s="17" t="s">
        <v>40</v>
      </c>
      <c r="C179" s="17" t="s">
        <v>29</v>
      </c>
      <c r="D179" s="17">
        <f t="shared" si="31"/>
        <v>30</v>
      </c>
      <c r="E179" s="17">
        <v>-1</v>
      </c>
      <c r="F179" s="17" t="s">
        <v>16</v>
      </c>
      <c r="G179" s="17"/>
      <c r="H179" s="17"/>
      <c r="I179" s="18">
        <v>43754</v>
      </c>
      <c r="J179" s="17">
        <f t="shared" si="26"/>
        <v>29</v>
      </c>
      <c r="K179" s="99">
        <f t="shared" si="29"/>
        <v>51834.950120772897</v>
      </c>
      <c r="L179" s="99"/>
      <c r="M179" s="100">
        <f t="shared" si="28"/>
        <v>1503213.5535024139</v>
      </c>
    </row>
    <row r="180" spans="1:13" ht="30" x14ac:dyDescent="0.25">
      <c r="A180" s="16" t="s">
        <v>39</v>
      </c>
      <c r="B180" s="17" t="s">
        <v>40</v>
      </c>
      <c r="C180" s="17" t="s">
        <v>29</v>
      </c>
      <c r="D180" s="17">
        <f t="shared" si="31"/>
        <v>29</v>
      </c>
      <c r="E180" s="17">
        <v>-6</v>
      </c>
      <c r="F180" s="17" t="s">
        <v>17</v>
      </c>
      <c r="G180" s="17"/>
      <c r="H180" s="17" t="s">
        <v>25</v>
      </c>
      <c r="I180" s="18">
        <v>43755</v>
      </c>
      <c r="J180" s="17">
        <f t="shared" si="26"/>
        <v>23</v>
      </c>
      <c r="K180" s="99">
        <f t="shared" si="29"/>
        <v>51834.950120772897</v>
      </c>
      <c r="L180" s="99"/>
      <c r="M180" s="100">
        <f t="shared" ref="M180:M190" si="32">K180*J180</f>
        <v>1192203.8527777765</v>
      </c>
    </row>
    <row r="181" spans="1:13" ht="30" x14ac:dyDescent="0.25">
      <c r="A181" s="16" t="s">
        <v>39</v>
      </c>
      <c r="B181" s="17" t="s">
        <v>40</v>
      </c>
      <c r="C181" s="17" t="s">
        <v>29</v>
      </c>
      <c r="D181" s="17">
        <f t="shared" si="31"/>
        <v>23</v>
      </c>
      <c r="E181" s="17">
        <v>-5</v>
      </c>
      <c r="F181" s="17" t="s">
        <v>17</v>
      </c>
      <c r="G181" s="17"/>
      <c r="H181" s="17" t="s">
        <v>21</v>
      </c>
      <c r="I181" s="18">
        <v>43755</v>
      </c>
      <c r="J181" s="17">
        <f t="shared" si="26"/>
        <v>18</v>
      </c>
      <c r="K181" s="99">
        <f t="shared" si="29"/>
        <v>51834.950120772897</v>
      </c>
      <c r="L181" s="99"/>
      <c r="M181" s="100">
        <f t="shared" si="32"/>
        <v>933029.10217391211</v>
      </c>
    </row>
    <row r="182" spans="1:13" ht="30" x14ac:dyDescent="0.25">
      <c r="A182" s="16" t="s">
        <v>39</v>
      </c>
      <c r="B182" s="17" t="s">
        <v>40</v>
      </c>
      <c r="C182" s="17" t="s">
        <v>29</v>
      </c>
      <c r="D182" s="17">
        <f t="shared" si="31"/>
        <v>18</v>
      </c>
      <c r="E182" s="17">
        <v>-3</v>
      </c>
      <c r="F182" s="17" t="s">
        <v>17</v>
      </c>
      <c r="G182" s="17"/>
      <c r="H182" s="17" t="s">
        <v>19</v>
      </c>
      <c r="I182" s="18">
        <v>43782</v>
      </c>
      <c r="J182" s="17">
        <f t="shared" si="26"/>
        <v>15</v>
      </c>
      <c r="K182" s="99">
        <f t="shared" si="29"/>
        <v>51834.950120772897</v>
      </c>
      <c r="L182" s="99"/>
      <c r="M182" s="100">
        <f t="shared" si="32"/>
        <v>777524.25181159342</v>
      </c>
    </row>
    <row r="183" spans="1:13" ht="30" x14ac:dyDescent="0.25">
      <c r="A183" s="16" t="s">
        <v>39</v>
      </c>
      <c r="B183" s="17" t="s">
        <v>40</v>
      </c>
      <c r="C183" s="17" t="s">
        <v>29</v>
      </c>
      <c r="D183" s="17">
        <f t="shared" si="31"/>
        <v>15</v>
      </c>
      <c r="E183" s="17">
        <v>-5</v>
      </c>
      <c r="F183" s="17" t="s">
        <v>17</v>
      </c>
      <c r="G183" s="17"/>
      <c r="H183" s="17" t="s">
        <v>21</v>
      </c>
      <c r="I183" s="18">
        <v>43783</v>
      </c>
      <c r="J183" s="17">
        <f t="shared" si="26"/>
        <v>10</v>
      </c>
      <c r="K183" s="99">
        <f t="shared" si="29"/>
        <v>51834.950120772897</v>
      </c>
      <c r="L183" s="99"/>
      <c r="M183" s="100">
        <f t="shared" si="32"/>
        <v>518349.50120772899</v>
      </c>
    </row>
    <row r="184" spans="1:13" ht="30" x14ac:dyDescent="0.25">
      <c r="A184" s="16" t="s">
        <v>39</v>
      </c>
      <c r="B184" s="17" t="s">
        <v>40</v>
      </c>
      <c r="C184" s="17" t="s">
        <v>29</v>
      </c>
      <c r="D184" s="17">
        <f t="shared" si="31"/>
        <v>10</v>
      </c>
      <c r="E184" s="17">
        <v>-5</v>
      </c>
      <c r="F184" s="17" t="s">
        <v>17</v>
      </c>
      <c r="G184" s="17"/>
      <c r="H184" s="17" t="s">
        <v>25</v>
      </c>
      <c r="I184" s="18">
        <v>43810</v>
      </c>
      <c r="J184" s="17">
        <f t="shared" si="26"/>
        <v>5</v>
      </c>
      <c r="K184" s="99">
        <f t="shared" si="29"/>
        <v>51834.950120772897</v>
      </c>
      <c r="L184" s="99"/>
      <c r="M184" s="100">
        <f t="shared" si="32"/>
        <v>259174.75060386449</v>
      </c>
    </row>
    <row r="185" spans="1:13" ht="30" x14ac:dyDescent="0.25">
      <c r="A185" s="16" t="s">
        <v>39</v>
      </c>
      <c r="B185" s="17" t="s">
        <v>40</v>
      </c>
      <c r="C185" s="17" t="s">
        <v>29</v>
      </c>
      <c r="D185" s="17">
        <f t="shared" si="31"/>
        <v>5</v>
      </c>
      <c r="E185" s="17">
        <v>-5</v>
      </c>
      <c r="F185" s="17" t="s">
        <v>17</v>
      </c>
      <c r="G185" s="17"/>
      <c r="H185" s="17" t="s">
        <v>21</v>
      </c>
      <c r="I185" s="18">
        <v>43852</v>
      </c>
      <c r="J185" s="17">
        <f t="shared" si="26"/>
        <v>0</v>
      </c>
      <c r="K185" s="99">
        <f t="shared" si="29"/>
        <v>51834.950120772897</v>
      </c>
      <c r="L185" s="99"/>
      <c r="M185" s="100">
        <f t="shared" si="32"/>
        <v>0</v>
      </c>
    </row>
    <row r="186" spans="1:13" x14ac:dyDescent="0.25">
      <c r="A186" s="16" t="s">
        <v>39</v>
      </c>
      <c r="B186" s="17" t="s">
        <v>40</v>
      </c>
      <c r="C186" s="17" t="s">
        <v>29</v>
      </c>
      <c r="D186" s="17">
        <f t="shared" si="31"/>
        <v>0</v>
      </c>
      <c r="E186" s="17">
        <v>20</v>
      </c>
      <c r="F186" s="17" t="s">
        <v>17</v>
      </c>
      <c r="G186" s="17" t="s">
        <v>26</v>
      </c>
      <c r="H186" s="17"/>
      <c r="I186" s="18">
        <v>43857</v>
      </c>
      <c r="J186" s="17">
        <f t="shared" si="26"/>
        <v>20</v>
      </c>
      <c r="K186" s="99">
        <f>((M185+L186)/J186)</f>
        <v>68539.5409200703</v>
      </c>
      <c r="L186" s="99">
        <f>E186*68539.5409200703</f>
        <v>1370790.8184014061</v>
      </c>
      <c r="M186" s="100">
        <f t="shared" si="32"/>
        <v>1370790.8184014061</v>
      </c>
    </row>
    <row r="187" spans="1:13" ht="30" x14ac:dyDescent="0.25">
      <c r="A187" s="16" t="s">
        <v>39</v>
      </c>
      <c r="B187" s="17" t="s">
        <v>40</v>
      </c>
      <c r="C187" s="17" t="s">
        <v>29</v>
      </c>
      <c r="D187" s="17">
        <f t="shared" si="31"/>
        <v>20</v>
      </c>
      <c r="E187" s="17">
        <v>-7</v>
      </c>
      <c r="F187" s="17" t="s">
        <v>17</v>
      </c>
      <c r="G187" s="17"/>
      <c r="H187" s="17" t="s">
        <v>25</v>
      </c>
      <c r="I187" s="18">
        <v>43872</v>
      </c>
      <c r="J187" s="17">
        <f t="shared" si="26"/>
        <v>13</v>
      </c>
      <c r="K187" s="99">
        <f t="shared" si="29"/>
        <v>68539.5409200703</v>
      </c>
      <c r="L187" s="99"/>
      <c r="M187" s="100">
        <f t="shared" si="32"/>
        <v>891014.03196091391</v>
      </c>
    </row>
    <row r="188" spans="1:13" ht="30" x14ac:dyDescent="0.25">
      <c r="A188" s="16" t="s">
        <v>39</v>
      </c>
      <c r="B188" s="17" t="s">
        <v>40</v>
      </c>
      <c r="C188" s="17" t="s">
        <v>29</v>
      </c>
      <c r="D188" s="17">
        <f t="shared" si="31"/>
        <v>13</v>
      </c>
      <c r="E188" s="17">
        <v>-4</v>
      </c>
      <c r="F188" s="17" t="s">
        <v>17</v>
      </c>
      <c r="G188" s="17"/>
      <c r="H188" s="17" t="s">
        <v>28</v>
      </c>
      <c r="I188" s="18">
        <v>43872</v>
      </c>
      <c r="J188" s="17">
        <f t="shared" si="26"/>
        <v>9</v>
      </c>
      <c r="K188" s="99">
        <f t="shared" si="29"/>
        <v>68539.5409200703</v>
      </c>
      <c r="L188" s="99"/>
      <c r="M188" s="100">
        <f t="shared" si="32"/>
        <v>616855.86828063265</v>
      </c>
    </row>
    <row r="189" spans="1:13" ht="30" x14ac:dyDescent="0.25">
      <c r="A189" s="16" t="s">
        <v>39</v>
      </c>
      <c r="B189" s="17" t="s">
        <v>40</v>
      </c>
      <c r="C189" s="17" t="s">
        <v>29</v>
      </c>
      <c r="D189" s="17">
        <f t="shared" si="31"/>
        <v>9</v>
      </c>
      <c r="E189" s="17">
        <v>-5</v>
      </c>
      <c r="F189" s="17" t="s">
        <v>17</v>
      </c>
      <c r="G189" s="17"/>
      <c r="H189" s="17" t="s">
        <v>21</v>
      </c>
      <c r="I189" s="18">
        <v>43872</v>
      </c>
      <c r="J189" s="17">
        <f t="shared" si="26"/>
        <v>4</v>
      </c>
      <c r="K189" s="99">
        <f t="shared" si="29"/>
        <v>68539.5409200703</v>
      </c>
      <c r="L189" s="99"/>
      <c r="M189" s="100">
        <f t="shared" si="32"/>
        <v>274158.1636802812</v>
      </c>
    </row>
    <row r="190" spans="1:13" ht="30.75" thickBot="1" x14ac:dyDescent="0.3">
      <c r="A190" s="40" t="s">
        <v>39</v>
      </c>
      <c r="B190" s="41" t="s">
        <v>40</v>
      </c>
      <c r="C190" s="41" t="s">
        <v>29</v>
      </c>
      <c r="D190" s="41">
        <f t="shared" si="31"/>
        <v>4</v>
      </c>
      <c r="E190" s="41">
        <v>-4</v>
      </c>
      <c r="F190" s="41" t="s">
        <v>17</v>
      </c>
      <c r="G190" s="41"/>
      <c r="H190" s="41" t="s">
        <v>19</v>
      </c>
      <c r="I190" s="42">
        <v>43874</v>
      </c>
      <c r="J190" s="41">
        <f t="shared" si="26"/>
        <v>0</v>
      </c>
      <c r="K190" s="99">
        <f t="shared" si="29"/>
        <v>68539.5409200703</v>
      </c>
      <c r="L190" s="108"/>
      <c r="M190" s="100">
        <f t="shared" si="32"/>
        <v>0</v>
      </c>
    </row>
    <row r="191" spans="1:13" x14ac:dyDescent="0.25">
      <c r="A191" s="1" t="s">
        <v>41</v>
      </c>
      <c r="B191" s="2" t="s">
        <v>42</v>
      </c>
      <c r="C191" s="2" t="s">
        <v>29</v>
      </c>
      <c r="D191" s="2">
        <v>31</v>
      </c>
      <c r="E191" s="2"/>
      <c r="F191" s="2" t="s">
        <v>14</v>
      </c>
      <c r="G191" s="2"/>
      <c r="H191" s="2"/>
      <c r="I191" s="43">
        <v>43100</v>
      </c>
      <c r="J191" s="2">
        <f t="shared" ref="J191:J254" si="33">D191+E191</f>
        <v>31</v>
      </c>
      <c r="K191" s="106">
        <f>M191/J191</f>
        <v>105564</v>
      </c>
      <c r="L191" s="106"/>
      <c r="M191" s="107">
        <v>3272484</v>
      </c>
    </row>
    <row r="192" spans="1:13" ht="30" x14ac:dyDescent="0.25">
      <c r="A192" s="16" t="s">
        <v>41</v>
      </c>
      <c r="B192" s="17" t="s">
        <v>42</v>
      </c>
      <c r="C192" s="17" t="s">
        <v>29</v>
      </c>
      <c r="D192" s="17">
        <f t="shared" ref="D192:D210" si="34">J191</f>
        <v>31</v>
      </c>
      <c r="E192" s="17">
        <v>-2</v>
      </c>
      <c r="F192" s="17" t="s">
        <v>17</v>
      </c>
      <c r="G192" s="17"/>
      <c r="H192" s="17" t="s">
        <v>20</v>
      </c>
      <c r="I192" s="18">
        <v>43494</v>
      </c>
      <c r="J192" s="17">
        <f t="shared" si="33"/>
        <v>29</v>
      </c>
      <c r="K192" s="99">
        <f t="shared" ref="K192:K210" si="35">IF(OR(F192="FPCO"),((M191+L192)/J192),K191)</f>
        <v>105564</v>
      </c>
      <c r="L192" s="99"/>
      <c r="M192" s="100">
        <f t="shared" ref="M192:M201" si="36">K192*J192</f>
        <v>3061356</v>
      </c>
    </row>
    <row r="193" spans="1:13" x14ac:dyDescent="0.25">
      <c r="A193" s="16" t="s">
        <v>41</v>
      </c>
      <c r="B193" s="17" t="s">
        <v>42</v>
      </c>
      <c r="C193" s="17" t="s">
        <v>29</v>
      </c>
      <c r="D193" s="17">
        <f t="shared" si="34"/>
        <v>29</v>
      </c>
      <c r="E193" s="17">
        <v>19470</v>
      </c>
      <c r="F193" s="17" t="s">
        <v>17</v>
      </c>
      <c r="G193" s="17" t="s">
        <v>26</v>
      </c>
      <c r="H193" s="17"/>
      <c r="I193" s="18">
        <v>43517</v>
      </c>
      <c r="J193" s="17">
        <f t="shared" si="33"/>
        <v>19499</v>
      </c>
      <c r="K193" s="99">
        <f>((M192+L193)/J193)</f>
        <v>263.85352786927467</v>
      </c>
      <c r="L193" s="99">
        <f>E193*107.012015404365</f>
        <v>2083523.9399229866</v>
      </c>
      <c r="M193" s="100">
        <f t="shared" si="36"/>
        <v>5144879.9399229866</v>
      </c>
    </row>
    <row r="194" spans="1:13" ht="30" x14ac:dyDescent="0.25">
      <c r="A194" s="16" t="s">
        <v>41</v>
      </c>
      <c r="B194" s="17" t="s">
        <v>42</v>
      </c>
      <c r="C194" s="17" t="s">
        <v>29</v>
      </c>
      <c r="D194" s="17">
        <f t="shared" si="34"/>
        <v>19499</v>
      </c>
      <c r="E194" s="17">
        <v>-5999</v>
      </c>
      <c r="F194" s="17" t="s">
        <v>17</v>
      </c>
      <c r="G194" s="17"/>
      <c r="H194" s="17" t="s">
        <v>21</v>
      </c>
      <c r="I194" s="18">
        <v>43517</v>
      </c>
      <c r="J194" s="17">
        <f t="shared" si="33"/>
        <v>13500</v>
      </c>
      <c r="K194" s="99">
        <f t="shared" si="35"/>
        <v>263.85352786927467</v>
      </c>
      <c r="L194" s="99"/>
      <c r="M194" s="100">
        <f t="shared" si="36"/>
        <v>3562022.626235208</v>
      </c>
    </row>
    <row r="195" spans="1:13" ht="30" x14ac:dyDescent="0.25">
      <c r="A195" s="16" t="s">
        <v>41</v>
      </c>
      <c r="B195" s="17" t="s">
        <v>42</v>
      </c>
      <c r="C195" s="17" t="s">
        <v>29</v>
      </c>
      <c r="D195" s="17">
        <f t="shared" si="34"/>
        <v>13500</v>
      </c>
      <c r="E195" s="17">
        <v>-1000</v>
      </c>
      <c r="F195" s="17" t="s">
        <v>17</v>
      </c>
      <c r="G195" s="17"/>
      <c r="H195" s="17" t="s">
        <v>20</v>
      </c>
      <c r="I195" s="18">
        <v>43529</v>
      </c>
      <c r="J195" s="17">
        <f t="shared" si="33"/>
        <v>12500</v>
      </c>
      <c r="K195" s="99">
        <f t="shared" si="35"/>
        <v>263.85352786927467</v>
      </c>
      <c r="L195" s="99"/>
      <c r="M195" s="100">
        <f t="shared" si="36"/>
        <v>3298169.0983659332</v>
      </c>
    </row>
    <row r="196" spans="1:13" ht="30" x14ac:dyDescent="0.25">
      <c r="A196" s="16" t="s">
        <v>41</v>
      </c>
      <c r="B196" s="17" t="s">
        <v>42</v>
      </c>
      <c r="C196" s="17" t="s">
        <v>29</v>
      </c>
      <c r="D196" s="17">
        <f t="shared" si="34"/>
        <v>12500</v>
      </c>
      <c r="E196" s="17">
        <v>-500</v>
      </c>
      <c r="F196" s="17" t="s">
        <v>17</v>
      </c>
      <c r="G196" s="17"/>
      <c r="H196" s="17" t="s">
        <v>28</v>
      </c>
      <c r="I196" s="18">
        <v>43531</v>
      </c>
      <c r="J196" s="17">
        <f t="shared" si="33"/>
        <v>12000</v>
      </c>
      <c r="K196" s="99">
        <f t="shared" si="35"/>
        <v>263.85352786927467</v>
      </c>
      <c r="L196" s="99"/>
      <c r="M196" s="100">
        <f t="shared" si="36"/>
        <v>3166242.3344312962</v>
      </c>
    </row>
    <row r="197" spans="1:13" ht="30" x14ac:dyDescent="0.25">
      <c r="A197" s="16" t="s">
        <v>41</v>
      </c>
      <c r="B197" s="17" t="s">
        <v>42</v>
      </c>
      <c r="C197" s="17" t="s">
        <v>29</v>
      </c>
      <c r="D197" s="17">
        <f t="shared" si="34"/>
        <v>12000</v>
      </c>
      <c r="E197" s="17">
        <v>-1500</v>
      </c>
      <c r="F197" s="17" t="s">
        <v>17</v>
      </c>
      <c r="G197" s="17"/>
      <c r="H197" s="17" t="s">
        <v>28</v>
      </c>
      <c r="I197" s="18">
        <v>43531</v>
      </c>
      <c r="J197" s="17">
        <f t="shared" si="33"/>
        <v>10500</v>
      </c>
      <c r="K197" s="99">
        <f t="shared" si="35"/>
        <v>263.85352786927467</v>
      </c>
      <c r="L197" s="99"/>
      <c r="M197" s="100">
        <f t="shared" si="36"/>
        <v>2770462.042627384</v>
      </c>
    </row>
    <row r="198" spans="1:13" ht="30" x14ac:dyDescent="0.25">
      <c r="A198" s="16" t="s">
        <v>41</v>
      </c>
      <c r="B198" s="17" t="s">
        <v>42</v>
      </c>
      <c r="C198" s="17" t="s">
        <v>29</v>
      </c>
      <c r="D198" s="17">
        <f t="shared" si="34"/>
        <v>10500</v>
      </c>
      <c r="E198" s="17">
        <v>500</v>
      </c>
      <c r="F198" s="17" t="s">
        <v>17</v>
      </c>
      <c r="G198" s="17" t="s">
        <v>28</v>
      </c>
      <c r="H198" s="17"/>
      <c r="I198" s="18">
        <v>43537</v>
      </c>
      <c r="J198" s="17">
        <f t="shared" si="33"/>
        <v>11000</v>
      </c>
      <c r="K198" s="99">
        <f>((M197+L198)/J198)</f>
        <v>263.85352786927467</v>
      </c>
      <c r="L198" s="99">
        <f>E198*263.853527869275</f>
        <v>131926.76393463751</v>
      </c>
      <c r="M198" s="100">
        <f t="shared" si="36"/>
        <v>2902388.8065620214</v>
      </c>
    </row>
    <row r="199" spans="1:13" ht="30" x14ac:dyDescent="0.25">
      <c r="A199" s="16" t="s">
        <v>41</v>
      </c>
      <c r="B199" s="17" t="s">
        <v>42</v>
      </c>
      <c r="C199" s="17" t="s">
        <v>29</v>
      </c>
      <c r="D199" s="17">
        <f t="shared" si="34"/>
        <v>11000</v>
      </c>
      <c r="E199" s="17">
        <v>1500</v>
      </c>
      <c r="F199" s="17" t="s">
        <v>17</v>
      </c>
      <c r="G199" s="17" t="s">
        <v>28</v>
      </c>
      <c r="H199" s="17"/>
      <c r="I199" s="18">
        <v>43537</v>
      </c>
      <c r="J199" s="17">
        <f t="shared" si="33"/>
        <v>12500</v>
      </c>
      <c r="K199" s="99">
        <f>((M198+L199)/J199)</f>
        <v>263.85352786927467</v>
      </c>
      <c r="L199" s="99">
        <f>E199*263.853527869275</f>
        <v>395780.29180391249</v>
      </c>
      <c r="M199" s="100">
        <f t="shared" si="36"/>
        <v>3298169.0983659332</v>
      </c>
    </row>
    <row r="200" spans="1:13" ht="30" x14ac:dyDescent="0.25">
      <c r="A200" s="16" t="s">
        <v>41</v>
      </c>
      <c r="B200" s="17" t="s">
        <v>42</v>
      </c>
      <c r="C200" s="17" t="s">
        <v>29</v>
      </c>
      <c r="D200" s="17">
        <f t="shared" si="34"/>
        <v>12500</v>
      </c>
      <c r="E200" s="17">
        <v>-500</v>
      </c>
      <c r="F200" s="17" t="s">
        <v>17</v>
      </c>
      <c r="G200" s="17"/>
      <c r="H200" s="17" t="s">
        <v>20</v>
      </c>
      <c r="I200" s="18">
        <v>43581</v>
      </c>
      <c r="J200" s="17">
        <f t="shared" si="33"/>
        <v>12000</v>
      </c>
      <c r="K200" s="99">
        <f t="shared" si="35"/>
        <v>263.85352786927467</v>
      </c>
      <c r="L200" s="99"/>
      <c r="M200" s="100">
        <f t="shared" si="36"/>
        <v>3166242.3344312962</v>
      </c>
    </row>
    <row r="201" spans="1:13" ht="30" x14ac:dyDescent="0.25">
      <c r="A201" s="16" t="s">
        <v>41</v>
      </c>
      <c r="B201" s="17" t="s">
        <v>42</v>
      </c>
      <c r="C201" s="17" t="s">
        <v>29</v>
      </c>
      <c r="D201" s="17">
        <f t="shared" si="34"/>
        <v>12000</v>
      </c>
      <c r="E201" s="17">
        <v>-2000</v>
      </c>
      <c r="F201" s="17" t="s">
        <v>17</v>
      </c>
      <c r="G201" s="17"/>
      <c r="H201" s="17" t="s">
        <v>20</v>
      </c>
      <c r="I201" s="18">
        <v>43581</v>
      </c>
      <c r="J201" s="17">
        <f t="shared" si="33"/>
        <v>10000</v>
      </c>
      <c r="K201" s="99">
        <f t="shared" si="35"/>
        <v>263.85352786927467</v>
      </c>
      <c r="L201" s="99"/>
      <c r="M201" s="100">
        <f t="shared" si="36"/>
        <v>2638535.2786927465</v>
      </c>
    </row>
    <row r="202" spans="1:13" x14ac:dyDescent="0.25">
      <c r="A202" s="16" t="s">
        <v>41</v>
      </c>
      <c r="B202" s="17" t="s">
        <v>42</v>
      </c>
      <c r="C202" s="17" t="s">
        <v>29</v>
      </c>
      <c r="D202" s="17">
        <f t="shared" si="34"/>
        <v>10000</v>
      </c>
      <c r="E202" s="17">
        <v>-500</v>
      </c>
      <c r="F202" s="17" t="s">
        <v>16</v>
      </c>
      <c r="G202" s="17"/>
      <c r="H202" s="17"/>
      <c r="I202" s="18">
        <v>43672</v>
      </c>
      <c r="J202" s="17">
        <f t="shared" si="33"/>
        <v>9500</v>
      </c>
      <c r="K202" s="99">
        <f t="shared" si="35"/>
        <v>263.85352786927467</v>
      </c>
      <c r="L202" s="99"/>
      <c r="M202" s="100">
        <f t="shared" ref="M202:M210" si="37">K202*J202</f>
        <v>2506608.5147581096</v>
      </c>
    </row>
    <row r="203" spans="1:13" ht="30" x14ac:dyDescent="0.25">
      <c r="A203" s="16" t="s">
        <v>41</v>
      </c>
      <c r="B203" s="17" t="s">
        <v>42</v>
      </c>
      <c r="C203" s="17" t="s">
        <v>29</v>
      </c>
      <c r="D203" s="17">
        <f t="shared" si="34"/>
        <v>9500</v>
      </c>
      <c r="E203" s="17">
        <v>-1000</v>
      </c>
      <c r="F203" s="17" t="s">
        <v>17</v>
      </c>
      <c r="G203" s="17"/>
      <c r="H203" s="17" t="s">
        <v>21</v>
      </c>
      <c r="I203" s="18">
        <v>43700</v>
      </c>
      <c r="J203" s="17">
        <f t="shared" si="33"/>
        <v>8500</v>
      </c>
      <c r="K203" s="99">
        <f t="shared" si="35"/>
        <v>263.85352786927467</v>
      </c>
      <c r="L203" s="99"/>
      <c r="M203" s="100">
        <f>K203*J203</f>
        <v>2242754.9868888347</v>
      </c>
    </row>
    <row r="204" spans="1:13" x14ac:dyDescent="0.25">
      <c r="A204" s="16" t="s">
        <v>41</v>
      </c>
      <c r="B204" s="17" t="s">
        <v>42</v>
      </c>
      <c r="C204" s="17" t="s">
        <v>29</v>
      </c>
      <c r="D204" s="17">
        <f t="shared" si="34"/>
        <v>8500</v>
      </c>
      <c r="E204" s="17">
        <v>-500</v>
      </c>
      <c r="F204" s="17" t="s">
        <v>16</v>
      </c>
      <c r="G204" s="17"/>
      <c r="H204" s="17"/>
      <c r="I204" s="18">
        <v>43746</v>
      </c>
      <c r="J204" s="17">
        <f t="shared" si="33"/>
        <v>8000</v>
      </c>
      <c r="K204" s="99">
        <f t="shared" si="35"/>
        <v>263.85352786927467</v>
      </c>
      <c r="L204" s="99"/>
      <c r="M204" s="100">
        <f t="shared" si="37"/>
        <v>2110828.2229541973</v>
      </c>
    </row>
    <row r="205" spans="1:13" ht="30" x14ac:dyDescent="0.25">
      <c r="A205" s="16" t="s">
        <v>41</v>
      </c>
      <c r="B205" s="17" t="s">
        <v>42</v>
      </c>
      <c r="C205" s="17" t="s">
        <v>29</v>
      </c>
      <c r="D205" s="17">
        <f t="shared" si="34"/>
        <v>8000</v>
      </c>
      <c r="E205" s="17">
        <v>-2000</v>
      </c>
      <c r="F205" s="17" t="s">
        <v>17</v>
      </c>
      <c r="G205" s="17"/>
      <c r="H205" s="17" t="s">
        <v>21</v>
      </c>
      <c r="I205" s="18">
        <v>43755</v>
      </c>
      <c r="J205" s="17">
        <f t="shared" si="33"/>
        <v>6000</v>
      </c>
      <c r="K205" s="99">
        <f t="shared" si="35"/>
        <v>263.85352786927467</v>
      </c>
      <c r="L205" s="99"/>
      <c r="M205" s="100">
        <f>K205*J205</f>
        <v>1583121.1672156481</v>
      </c>
    </row>
    <row r="206" spans="1:13" ht="30" x14ac:dyDescent="0.25">
      <c r="A206" s="16" t="s">
        <v>41</v>
      </c>
      <c r="B206" s="17" t="s">
        <v>42</v>
      </c>
      <c r="C206" s="17" t="s">
        <v>29</v>
      </c>
      <c r="D206" s="17">
        <f t="shared" si="34"/>
        <v>6000</v>
      </c>
      <c r="E206" s="17">
        <v>-2000</v>
      </c>
      <c r="F206" s="17" t="s">
        <v>17</v>
      </c>
      <c r="G206" s="17"/>
      <c r="H206" s="17" t="s">
        <v>21</v>
      </c>
      <c r="I206" s="18">
        <v>43788</v>
      </c>
      <c r="J206" s="17">
        <f t="shared" si="33"/>
        <v>4000</v>
      </c>
      <c r="K206" s="99">
        <f t="shared" si="35"/>
        <v>263.85352786927467</v>
      </c>
      <c r="L206" s="99"/>
      <c r="M206" s="100">
        <f>K206*J206</f>
        <v>1055414.1114770987</v>
      </c>
    </row>
    <row r="207" spans="1:13" ht="30" x14ac:dyDescent="0.25">
      <c r="A207" s="16" t="s">
        <v>41</v>
      </c>
      <c r="B207" s="17" t="s">
        <v>42</v>
      </c>
      <c r="C207" s="17" t="s">
        <v>29</v>
      </c>
      <c r="D207" s="17">
        <f t="shared" si="34"/>
        <v>4000</v>
      </c>
      <c r="E207" s="17">
        <v>-1000</v>
      </c>
      <c r="F207" s="17" t="s">
        <v>17</v>
      </c>
      <c r="G207" s="17"/>
      <c r="H207" s="17" t="s">
        <v>21</v>
      </c>
      <c r="I207" s="18">
        <v>43809</v>
      </c>
      <c r="J207" s="17">
        <f t="shared" si="33"/>
        <v>3000</v>
      </c>
      <c r="K207" s="99">
        <f t="shared" si="35"/>
        <v>263.85352786927467</v>
      </c>
      <c r="L207" s="99"/>
      <c r="M207" s="100">
        <f>K207*J207</f>
        <v>791560.58360782405</v>
      </c>
    </row>
    <row r="208" spans="1:13" ht="30" x14ac:dyDescent="0.25">
      <c r="A208" s="16" t="s">
        <v>41</v>
      </c>
      <c r="B208" s="17" t="s">
        <v>42</v>
      </c>
      <c r="C208" s="17" t="s">
        <v>29</v>
      </c>
      <c r="D208" s="17">
        <f t="shared" si="34"/>
        <v>3000</v>
      </c>
      <c r="E208" s="17">
        <v>-500</v>
      </c>
      <c r="F208" s="17" t="s">
        <v>17</v>
      </c>
      <c r="G208" s="17"/>
      <c r="H208" s="17" t="s">
        <v>19</v>
      </c>
      <c r="I208" s="18">
        <v>43809</v>
      </c>
      <c r="J208" s="17">
        <f t="shared" si="33"/>
        <v>2500</v>
      </c>
      <c r="K208" s="99">
        <f t="shared" si="35"/>
        <v>263.85352786927467</v>
      </c>
      <c r="L208" s="99"/>
      <c r="M208" s="100">
        <f>K208*J208</f>
        <v>659633.81967318663</v>
      </c>
    </row>
    <row r="209" spans="1:13" ht="30" x14ac:dyDescent="0.25">
      <c r="A209" s="16" t="s">
        <v>41</v>
      </c>
      <c r="B209" s="17" t="s">
        <v>42</v>
      </c>
      <c r="C209" s="17" t="s">
        <v>29</v>
      </c>
      <c r="D209" s="17">
        <f t="shared" si="34"/>
        <v>2500</v>
      </c>
      <c r="E209" s="17">
        <v>-1500</v>
      </c>
      <c r="F209" s="17" t="s">
        <v>17</v>
      </c>
      <c r="G209" s="17"/>
      <c r="H209" s="17" t="s">
        <v>21</v>
      </c>
      <c r="I209" s="18">
        <v>43860</v>
      </c>
      <c r="J209" s="17">
        <f t="shared" si="33"/>
        <v>1000</v>
      </c>
      <c r="K209" s="99">
        <f t="shared" si="35"/>
        <v>263.85352786927467</v>
      </c>
      <c r="L209" s="99"/>
      <c r="M209" s="100">
        <f>K209*J209</f>
        <v>263853.52786927467</v>
      </c>
    </row>
    <row r="210" spans="1:13" ht="15.75" thickBot="1" x14ac:dyDescent="0.3">
      <c r="A210" s="40" t="s">
        <v>41</v>
      </c>
      <c r="B210" s="41" t="s">
        <v>42</v>
      </c>
      <c r="C210" s="41" t="s">
        <v>29</v>
      </c>
      <c r="D210" s="41">
        <f t="shared" si="34"/>
        <v>1000</v>
      </c>
      <c r="E210" s="41">
        <v>-1000</v>
      </c>
      <c r="F210" s="41" t="s">
        <v>16</v>
      </c>
      <c r="G210" s="41"/>
      <c r="H210" s="41"/>
      <c r="I210" s="42">
        <v>44007</v>
      </c>
      <c r="J210" s="41">
        <f t="shared" si="33"/>
        <v>0</v>
      </c>
      <c r="K210" s="99">
        <f t="shared" si="35"/>
        <v>263.85352786927467</v>
      </c>
      <c r="L210" s="99"/>
      <c r="M210" s="100">
        <f t="shared" si="37"/>
        <v>0</v>
      </c>
    </row>
    <row r="211" spans="1:13" x14ac:dyDescent="0.25">
      <c r="A211" s="1" t="s">
        <v>45</v>
      </c>
      <c r="B211" s="2" t="s">
        <v>46</v>
      </c>
      <c r="C211" s="2" t="s">
        <v>29</v>
      </c>
      <c r="D211" s="2"/>
      <c r="E211" s="2">
        <v>20</v>
      </c>
      <c r="F211" s="2" t="s">
        <v>17</v>
      </c>
      <c r="G211" s="2" t="s">
        <v>26</v>
      </c>
      <c r="H211" s="2"/>
      <c r="I211" s="43">
        <v>43857</v>
      </c>
      <c r="J211" s="2">
        <f t="shared" si="33"/>
        <v>20</v>
      </c>
      <c r="K211" s="106">
        <f>L211/J211</f>
        <v>9520</v>
      </c>
      <c r="L211" s="106">
        <f>E211*9520</f>
        <v>190400</v>
      </c>
      <c r="M211" s="107">
        <f>K211*J211</f>
        <v>190400</v>
      </c>
    </row>
    <row r="212" spans="1:13" ht="30.75" thickBot="1" x14ac:dyDescent="0.3">
      <c r="A212" s="40" t="s">
        <v>45</v>
      </c>
      <c r="B212" s="41" t="s">
        <v>46</v>
      </c>
      <c r="C212" s="41" t="s">
        <v>29</v>
      </c>
      <c r="D212" s="41">
        <f>J211</f>
        <v>20</v>
      </c>
      <c r="E212" s="41">
        <v>-20</v>
      </c>
      <c r="F212" s="41" t="s">
        <v>17</v>
      </c>
      <c r="G212" s="41"/>
      <c r="H212" s="41" t="s">
        <v>28</v>
      </c>
      <c r="I212" s="42">
        <v>44062</v>
      </c>
      <c r="J212" s="41">
        <f t="shared" si="33"/>
        <v>0</v>
      </c>
      <c r="K212" s="108">
        <f t="shared" ref="K212" si="38">IF(OR(F212="FPCO"),((M211+L212)/J212),K211)</f>
        <v>9520</v>
      </c>
      <c r="L212" s="108"/>
      <c r="M212" s="109">
        <f>K212*J212</f>
        <v>0</v>
      </c>
    </row>
    <row r="213" spans="1:13" x14ac:dyDescent="0.25">
      <c r="A213" s="1" t="s">
        <v>47</v>
      </c>
      <c r="B213" s="2" t="s">
        <v>48</v>
      </c>
      <c r="C213" s="2" t="s">
        <v>29</v>
      </c>
      <c r="D213" s="2"/>
      <c r="E213" s="2">
        <v>100</v>
      </c>
      <c r="F213" s="2" t="s">
        <v>17</v>
      </c>
      <c r="G213" s="2" t="s">
        <v>26</v>
      </c>
      <c r="H213" s="2"/>
      <c r="I213" s="43">
        <v>43825</v>
      </c>
      <c r="J213" s="2">
        <f t="shared" si="33"/>
        <v>100</v>
      </c>
      <c r="K213" s="106">
        <f>L213/J213</f>
        <v>250</v>
      </c>
      <c r="L213" s="106">
        <f>E213*250</f>
        <v>25000</v>
      </c>
      <c r="M213" s="107">
        <f>K213*J213</f>
        <v>25000</v>
      </c>
    </row>
    <row r="214" spans="1:13" ht="15.75" thickBot="1" x14ac:dyDescent="0.3">
      <c r="A214" s="40" t="s">
        <v>47</v>
      </c>
      <c r="B214" s="41" t="s">
        <v>48</v>
      </c>
      <c r="C214" s="41" t="s">
        <v>29</v>
      </c>
      <c r="D214" s="41">
        <f>J213</f>
        <v>100</v>
      </c>
      <c r="E214" s="41">
        <v>-100</v>
      </c>
      <c r="F214" s="41" t="s">
        <v>16</v>
      </c>
      <c r="G214" s="41"/>
      <c r="H214" s="41"/>
      <c r="I214" s="42">
        <v>43825</v>
      </c>
      <c r="J214" s="41">
        <f t="shared" si="33"/>
        <v>0</v>
      </c>
      <c r="K214" s="108">
        <f t="shared" ref="K214" si="39">IF(OR(F214="FPCO"),((M213+L214)/J214),K213)</f>
        <v>250</v>
      </c>
      <c r="L214" s="108"/>
      <c r="M214" s="109">
        <f t="shared" ref="M214" si="40">K214*J214</f>
        <v>0</v>
      </c>
    </row>
    <row r="215" spans="1:13" x14ac:dyDescent="0.25">
      <c r="A215" s="1" t="s">
        <v>51</v>
      </c>
      <c r="B215" s="2" t="s">
        <v>52</v>
      </c>
      <c r="C215" s="2" t="s">
        <v>29</v>
      </c>
      <c r="D215" s="2">
        <v>174</v>
      </c>
      <c r="E215" s="2"/>
      <c r="F215" s="2" t="s">
        <v>14</v>
      </c>
      <c r="G215" s="2"/>
      <c r="H215" s="2"/>
      <c r="I215" s="43">
        <v>43100</v>
      </c>
      <c r="J215" s="2">
        <f t="shared" si="33"/>
        <v>174</v>
      </c>
      <c r="K215" s="106">
        <f>M215/J215</f>
        <v>82110</v>
      </c>
      <c r="L215" s="106"/>
      <c r="M215" s="107">
        <v>14287140</v>
      </c>
    </row>
    <row r="216" spans="1:13" x14ac:dyDescent="0.25">
      <c r="A216" s="16" t="s">
        <v>51</v>
      </c>
      <c r="B216" s="17" t="s">
        <v>52</v>
      </c>
      <c r="C216" s="17" t="s">
        <v>29</v>
      </c>
      <c r="D216" s="17">
        <f t="shared" ref="D216:D247" si="41">J215</f>
        <v>174</v>
      </c>
      <c r="E216" s="17">
        <v>-1</v>
      </c>
      <c r="F216" s="17" t="s">
        <v>16</v>
      </c>
      <c r="G216" s="17"/>
      <c r="H216" s="17"/>
      <c r="I216" s="18">
        <v>43110</v>
      </c>
      <c r="J216" s="17">
        <f t="shared" si="33"/>
        <v>173</v>
      </c>
      <c r="K216" s="99">
        <f t="shared" ref="K216:K232" si="42">IF(OR(F216="FPCO"),((M215+L216)/J216),K215)</f>
        <v>82110</v>
      </c>
      <c r="L216" s="99"/>
      <c r="M216" s="100">
        <f>K216*J216</f>
        <v>14205030</v>
      </c>
    </row>
    <row r="217" spans="1:13" x14ac:dyDescent="0.25">
      <c r="A217" s="16" t="s">
        <v>51</v>
      </c>
      <c r="B217" s="17" t="s">
        <v>52</v>
      </c>
      <c r="C217" s="17" t="s">
        <v>29</v>
      </c>
      <c r="D217" s="17">
        <f t="shared" si="41"/>
        <v>173</v>
      </c>
      <c r="E217" s="17">
        <v>-1</v>
      </c>
      <c r="F217" s="17" t="s">
        <v>16</v>
      </c>
      <c r="G217" s="17"/>
      <c r="H217" s="17"/>
      <c r="I217" s="18">
        <v>43154</v>
      </c>
      <c r="J217" s="17">
        <f t="shared" si="33"/>
        <v>172</v>
      </c>
      <c r="K217" s="99">
        <f t="shared" si="42"/>
        <v>82110</v>
      </c>
      <c r="L217" s="99"/>
      <c r="M217" s="100">
        <f t="shared" ref="M217:M222" si="43">K217*J217</f>
        <v>14122920</v>
      </c>
    </row>
    <row r="218" spans="1:13" x14ac:dyDescent="0.25">
      <c r="A218" s="16" t="s">
        <v>51</v>
      </c>
      <c r="B218" s="17" t="s">
        <v>52</v>
      </c>
      <c r="C218" s="17" t="s">
        <v>29</v>
      </c>
      <c r="D218" s="17">
        <f t="shared" si="41"/>
        <v>172</v>
      </c>
      <c r="E218" s="17">
        <v>-5</v>
      </c>
      <c r="F218" s="17" t="s">
        <v>16</v>
      </c>
      <c r="G218" s="17"/>
      <c r="H218" s="17"/>
      <c r="I218" s="18">
        <v>43196</v>
      </c>
      <c r="J218" s="17">
        <f t="shared" si="33"/>
        <v>167</v>
      </c>
      <c r="K218" s="99">
        <f t="shared" si="42"/>
        <v>82110</v>
      </c>
      <c r="L218" s="99"/>
      <c r="M218" s="100">
        <f t="shared" si="43"/>
        <v>13712370</v>
      </c>
    </row>
    <row r="219" spans="1:13" x14ac:dyDescent="0.25">
      <c r="A219" s="16" t="s">
        <v>51</v>
      </c>
      <c r="B219" s="17" t="s">
        <v>52</v>
      </c>
      <c r="C219" s="17" t="s">
        <v>29</v>
      </c>
      <c r="D219" s="17">
        <f t="shared" si="41"/>
        <v>167</v>
      </c>
      <c r="E219" s="17">
        <v>-1</v>
      </c>
      <c r="F219" s="17" t="s">
        <v>16</v>
      </c>
      <c r="G219" s="17"/>
      <c r="H219" s="17"/>
      <c r="I219" s="18">
        <v>43201</v>
      </c>
      <c r="J219" s="17">
        <f t="shared" si="33"/>
        <v>166</v>
      </c>
      <c r="K219" s="99">
        <f t="shared" si="42"/>
        <v>82110</v>
      </c>
      <c r="L219" s="99"/>
      <c r="M219" s="100">
        <f t="shared" si="43"/>
        <v>13630260</v>
      </c>
    </row>
    <row r="220" spans="1:13" ht="30" x14ac:dyDescent="0.25">
      <c r="A220" s="16" t="s">
        <v>51</v>
      </c>
      <c r="B220" s="17" t="s">
        <v>52</v>
      </c>
      <c r="C220" s="17" t="s">
        <v>29</v>
      </c>
      <c r="D220" s="17">
        <f t="shared" si="41"/>
        <v>166</v>
      </c>
      <c r="E220" s="17">
        <v>-15</v>
      </c>
      <c r="F220" s="17" t="s">
        <v>17</v>
      </c>
      <c r="G220" s="17"/>
      <c r="H220" s="17" t="s">
        <v>28</v>
      </c>
      <c r="I220" s="18">
        <v>43227</v>
      </c>
      <c r="J220" s="17">
        <f t="shared" si="33"/>
        <v>151</v>
      </c>
      <c r="K220" s="99">
        <f t="shared" si="42"/>
        <v>82110</v>
      </c>
      <c r="L220" s="99"/>
      <c r="M220" s="100">
        <f>K220*J220</f>
        <v>12398610</v>
      </c>
    </row>
    <row r="221" spans="1:13" x14ac:dyDescent="0.25">
      <c r="A221" s="16" t="s">
        <v>51</v>
      </c>
      <c r="B221" s="17" t="s">
        <v>52</v>
      </c>
      <c r="C221" s="17" t="s">
        <v>29</v>
      </c>
      <c r="D221" s="17">
        <f t="shared" si="41"/>
        <v>151</v>
      </c>
      <c r="E221" s="17">
        <v>-15</v>
      </c>
      <c r="F221" s="17" t="s">
        <v>17</v>
      </c>
      <c r="G221" s="17"/>
      <c r="H221" s="17" t="s">
        <v>26</v>
      </c>
      <c r="I221" s="18">
        <v>43230</v>
      </c>
      <c r="J221" s="17">
        <f t="shared" si="33"/>
        <v>136</v>
      </c>
      <c r="K221" s="99">
        <f t="shared" si="42"/>
        <v>82110</v>
      </c>
      <c r="L221" s="99"/>
      <c r="M221" s="100">
        <f>K221*J221</f>
        <v>11166960</v>
      </c>
    </row>
    <row r="222" spans="1:13" x14ac:dyDescent="0.25">
      <c r="A222" s="16" t="s">
        <v>51</v>
      </c>
      <c r="B222" s="17" t="s">
        <v>52</v>
      </c>
      <c r="C222" s="17" t="s">
        <v>29</v>
      </c>
      <c r="D222" s="17">
        <f t="shared" si="41"/>
        <v>136</v>
      </c>
      <c r="E222" s="17">
        <v>-1</v>
      </c>
      <c r="F222" s="17" t="s">
        <v>16</v>
      </c>
      <c r="G222" s="17"/>
      <c r="H222" s="17"/>
      <c r="I222" s="18">
        <v>43241</v>
      </c>
      <c r="J222" s="17">
        <f t="shared" si="33"/>
        <v>135</v>
      </c>
      <c r="K222" s="99">
        <f t="shared" si="42"/>
        <v>82110</v>
      </c>
      <c r="L222" s="99"/>
      <c r="M222" s="100">
        <f t="shared" si="43"/>
        <v>11084850</v>
      </c>
    </row>
    <row r="223" spans="1:13" ht="30" x14ac:dyDescent="0.25">
      <c r="A223" s="16" t="s">
        <v>51</v>
      </c>
      <c r="B223" s="17" t="s">
        <v>52</v>
      </c>
      <c r="C223" s="17" t="s">
        <v>29</v>
      </c>
      <c r="D223" s="17">
        <f t="shared" si="41"/>
        <v>135</v>
      </c>
      <c r="E223" s="17">
        <v>-2</v>
      </c>
      <c r="F223" s="17" t="s">
        <v>17</v>
      </c>
      <c r="G223" s="17"/>
      <c r="H223" s="17" t="s">
        <v>28</v>
      </c>
      <c r="I223" s="18">
        <v>43248</v>
      </c>
      <c r="J223" s="17">
        <f t="shared" si="33"/>
        <v>133</v>
      </c>
      <c r="K223" s="99">
        <f t="shared" si="42"/>
        <v>82110</v>
      </c>
      <c r="L223" s="99"/>
      <c r="M223" s="100">
        <f t="shared" ref="M223:M232" si="44">K223*J223</f>
        <v>10920630</v>
      </c>
    </row>
    <row r="224" spans="1:13" ht="30" x14ac:dyDescent="0.25">
      <c r="A224" s="16" t="s">
        <v>51</v>
      </c>
      <c r="B224" s="17" t="s">
        <v>52</v>
      </c>
      <c r="C224" s="17" t="s">
        <v>29</v>
      </c>
      <c r="D224" s="17">
        <f t="shared" si="41"/>
        <v>133</v>
      </c>
      <c r="E224" s="17">
        <v>-10</v>
      </c>
      <c r="F224" s="17" t="s">
        <v>17</v>
      </c>
      <c r="G224" s="17"/>
      <c r="H224" s="17" t="s">
        <v>20</v>
      </c>
      <c r="I224" s="18">
        <v>43256</v>
      </c>
      <c r="J224" s="17">
        <f t="shared" si="33"/>
        <v>123</v>
      </c>
      <c r="K224" s="99">
        <f t="shared" si="42"/>
        <v>82110</v>
      </c>
      <c r="L224" s="99"/>
      <c r="M224" s="100">
        <f t="shared" si="44"/>
        <v>10099530</v>
      </c>
    </row>
    <row r="225" spans="1:13" ht="30" x14ac:dyDescent="0.25">
      <c r="A225" s="16" t="s">
        <v>51</v>
      </c>
      <c r="B225" s="17" t="s">
        <v>52</v>
      </c>
      <c r="C225" s="17" t="s">
        <v>29</v>
      </c>
      <c r="D225" s="17">
        <f t="shared" si="41"/>
        <v>123</v>
      </c>
      <c r="E225" s="17">
        <v>-2</v>
      </c>
      <c r="F225" s="17" t="s">
        <v>17</v>
      </c>
      <c r="G225" s="17"/>
      <c r="H225" s="17" t="s">
        <v>21</v>
      </c>
      <c r="I225" s="18">
        <v>43277</v>
      </c>
      <c r="J225" s="17">
        <f t="shared" si="33"/>
        <v>121</v>
      </c>
      <c r="K225" s="99">
        <f t="shared" si="42"/>
        <v>82110</v>
      </c>
      <c r="L225" s="99"/>
      <c r="M225" s="100">
        <f t="shared" si="44"/>
        <v>9935310</v>
      </c>
    </row>
    <row r="226" spans="1:13" ht="30" x14ac:dyDescent="0.25">
      <c r="A226" s="16" t="s">
        <v>51</v>
      </c>
      <c r="B226" s="17" t="s">
        <v>52</v>
      </c>
      <c r="C226" s="17" t="s">
        <v>29</v>
      </c>
      <c r="D226" s="17">
        <f t="shared" si="41"/>
        <v>121</v>
      </c>
      <c r="E226" s="17">
        <v>-1</v>
      </c>
      <c r="F226" s="17" t="s">
        <v>17</v>
      </c>
      <c r="G226" s="17"/>
      <c r="H226" s="17" t="s">
        <v>20</v>
      </c>
      <c r="I226" s="18">
        <v>43286</v>
      </c>
      <c r="J226" s="17">
        <f t="shared" si="33"/>
        <v>120</v>
      </c>
      <c r="K226" s="99">
        <f t="shared" si="42"/>
        <v>82110</v>
      </c>
      <c r="L226" s="99"/>
      <c r="M226" s="100">
        <f t="shared" si="44"/>
        <v>9853200</v>
      </c>
    </row>
    <row r="227" spans="1:13" ht="30" x14ac:dyDescent="0.25">
      <c r="A227" s="16" t="s">
        <v>51</v>
      </c>
      <c r="B227" s="17" t="s">
        <v>52</v>
      </c>
      <c r="C227" s="17" t="s">
        <v>29</v>
      </c>
      <c r="D227" s="17">
        <f t="shared" si="41"/>
        <v>120</v>
      </c>
      <c r="E227" s="17">
        <v>-10</v>
      </c>
      <c r="F227" s="17" t="s">
        <v>17</v>
      </c>
      <c r="G227" s="17"/>
      <c r="H227" s="17" t="s">
        <v>23</v>
      </c>
      <c r="I227" s="18">
        <v>43287</v>
      </c>
      <c r="J227" s="17">
        <f t="shared" si="33"/>
        <v>110</v>
      </c>
      <c r="K227" s="99">
        <f t="shared" si="42"/>
        <v>82110</v>
      </c>
      <c r="L227" s="99"/>
      <c r="M227" s="100">
        <f t="shared" si="44"/>
        <v>9032100</v>
      </c>
    </row>
    <row r="228" spans="1:13" ht="30" x14ac:dyDescent="0.25">
      <c r="A228" s="16" t="s">
        <v>51</v>
      </c>
      <c r="B228" s="17" t="s">
        <v>52</v>
      </c>
      <c r="C228" s="17" t="s">
        <v>29</v>
      </c>
      <c r="D228" s="17">
        <f t="shared" si="41"/>
        <v>110</v>
      </c>
      <c r="E228" s="17">
        <v>-1</v>
      </c>
      <c r="F228" s="17" t="s">
        <v>17</v>
      </c>
      <c r="G228" s="17"/>
      <c r="H228" s="17" t="s">
        <v>25</v>
      </c>
      <c r="I228" s="18">
        <v>43291</v>
      </c>
      <c r="J228" s="17">
        <f t="shared" si="33"/>
        <v>109</v>
      </c>
      <c r="K228" s="99">
        <f t="shared" si="42"/>
        <v>82110</v>
      </c>
      <c r="L228" s="99"/>
      <c r="M228" s="100">
        <f t="shared" si="44"/>
        <v>8949990</v>
      </c>
    </row>
    <row r="229" spans="1:13" ht="30" x14ac:dyDescent="0.25">
      <c r="A229" s="16" t="s">
        <v>51</v>
      </c>
      <c r="B229" s="17" t="s">
        <v>52</v>
      </c>
      <c r="C229" s="17" t="s">
        <v>29</v>
      </c>
      <c r="D229" s="17">
        <f t="shared" si="41"/>
        <v>109</v>
      </c>
      <c r="E229" s="17">
        <v>-1</v>
      </c>
      <c r="F229" s="17" t="s">
        <v>17</v>
      </c>
      <c r="G229" s="17"/>
      <c r="H229" s="17" t="s">
        <v>25</v>
      </c>
      <c r="I229" s="18">
        <v>43292</v>
      </c>
      <c r="J229" s="17">
        <f t="shared" si="33"/>
        <v>108</v>
      </c>
      <c r="K229" s="99">
        <f t="shared" si="42"/>
        <v>82110</v>
      </c>
      <c r="L229" s="99"/>
      <c r="M229" s="100">
        <f t="shared" si="44"/>
        <v>8867880</v>
      </c>
    </row>
    <row r="230" spans="1:13" ht="30" x14ac:dyDescent="0.25">
      <c r="A230" s="16" t="s">
        <v>51</v>
      </c>
      <c r="B230" s="17" t="s">
        <v>52</v>
      </c>
      <c r="C230" s="17" t="s">
        <v>29</v>
      </c>
      <c r="D230" s="17">
        <f t="shared" si="41"/>
        <v>108</v>
      </c>
      <c r="E230" s="17">
        <v>-1</v>
      </c>
      <c r="F230" s="17" t="s">
        <v>17</v>
      </c>
      <c r="G230" s="17"/>
      <c r="H230" s="17" t="s">
        <v>25</v>
      </c>
      <c r="I230" s="18">
        <v>43299</v>
      </c>
      <c r="J230" s="17">
        <f t="shared" si="33"/>
        <v>107</v>
      </c>
      <c r="K230" s="99">
        <f t="shared" si="42"/>
        <v>82110</v>
      </c>
      <c r="L230" s="99"/>
      <c r="M230" s="100">
        <f t="shared" si="44"/>
        <v>8785770</v>
      </c>
    </row>
    <row r="231" spans="1:13" ht="30" x14ac:dyDescent="0.25">
      <c r="A231" s="16" t="s">
        <v>51</v>
      </c>
      <c r="B231" s="17" t="s">
        <v>52</v>
      </c>
      <c r="C231" s="17" t="s">
        <v>29</v>
      </c>
      <c r="D231" s="17">
        <f t="shared" si="41"/>
        <v>107</v>
      </c>
      <c r="E231" s="17">
        <v>-15</v>
      </c>
      <c r="F231" s="17" t="s">
        <v>17</v>
      </c>
      <c r="G231" s="17"/>
      <c r="H231" s="17" t="s">
        <v>21</v>
      </c>
      <c r="I231" s="18">
        <v>43300</v>
      </c>
      <c r="J231" s="17">
        <f t="shared" si="33"/>
        <v>92</v>
      </c>
      <c r="K231" s="99">
        <f t="shared" si="42"/>
        <v>82110</v>
      </c>
      <c r="L231" s="99"/>
      <c r="M231" s="100">
        <f t="shared" si="44"/>
        <v>7554120</v>
      </c>
    </row>
    <row r="232" spans="1:13" ht="30" x14ac:dyDescent="0.25">
      <c r="A232" s="16" t="s">
        <v>51</v>
      </c>
      <c r="B232" s="17" t="s">
        <v>52</v>
      </c>
      <c r="C232" s="17" t="s">
        <v>29</v>
      </c>
      <c r="D232" s="17">
        <f t="shared" si="41"/>
        <v>92</v>
      </c>
      <c r="E232" s="17">
        <v>-5</v>
      </c>
      <c r="F232" s="17" t="s">
        <v>17</v>
      </c>
      <c r="G232" s="17"/>
      <c r="H232" s="17" t="s">
        <v>19</v>
      </c>
      <c r="I232" s="18">
        <v>43304</v>
      </c>
      <c r="J232" s="17">
        <f t="shared" si="33"/>
        <v>87</v>
      </c>
      <c r="K232" s="99">
        <f t="shared" si="42"/>
        <v>82110</v>
      </c>
      <c r="L232" s="99"/>
      <c r="M232" s="100">
        <f t="shared" si="44"/>
        <v>7143570</v>
      </c>
    </row>
    <row r="233" spans="1:13" x14ac:dyDescent="0.25">
      <c r="A233" s="16" t="s">
        <v>51</v>
      </c>
      <c r="B233" s="17" t="s">
        <v>52</v>
      </c>
      <c r="C233" s="17" t="s">
        <v>29</v>
      </c>
      <c r="D233" s="17">
        <f t="shared" si="41"/>
        <v>87</v>
      </c>
      <c r="E233" s="17">
        <v>-1</v>
      </c>
      <c r="F233" s="17" t="s">
        <v>16</v>
      </c>
      <c r="G233" s="17"/>
      <c r="H233" s="17"/>
      <c r="I233" s="18">
        <v>43318</v>
      </c>
      <c r="J233" s="17">
        <f t="shared" si="33"/>
        <v>86</v>
      </c>
      <c r="K233" s="99">
        <f t="shared" ref="K233:K286" si="45">IF(OR(F233="FPCO"),((M232+L233)/J233),K232)</f>
        <v>82110</v>
      </c>
      <c r="L233" s="99"/>
      <c r="M233" s="100">
        <f t="shared" ref="M233:M267" si="46">K233*J233</f>
        <v>7061460</v>
      </c>
    </row>
    <row r="234" spans="1:13" x14ac:dyDescent="0.25">
      <c r="A234" s="16" t="s">
        <v>51</v>
      </c>
      <c r="B234" s="17" t="s">
        <v>52</v>
      </c>
      <c r="C234" s="17" t="s">
        <v>29</v>
      </c>
      <c r="D234" s="17">
        <f t="shared" si="41"/>
        <v>86</v>
      </c>
      <c r="E234" s="17">
        <v>5</v>
      </c>
      <c r="F234" s="17" t="s">
        <v>17</v>
      </c>
      <c r="G234" s="17" t="s">
        <v>26</v>
      </c>
      <c r="H234" s="17"/>
      <c r="I234" s="18">
        <v>43417</v>
      </c>
      <c r="J234" s="17">
        <f t="shared" si="33"/>
        <v>91</v>
      </c>
      <c r="K234" s="99">
        <f>((M233+L234)/J234)</f>
        <v>82026.761363636368</v>
      </c>
      <c r="L234" s="99">
        <f>E234*80595.0568181818</f>
        <v>402975.28409090894</v>
      </c>
      <c r="M234" s="100">
        <f>K234*J234</f>
        <v>7464435.2840909092</v>
      </c>
    </row>
    <row r="235" spans="1:13" ht="30" x14ac:dyDescent="0.25">
      <c r="A235" s="16" t="s">
        <v>51</v>
      </c>
      <c r="B235" s="17" t="s">
        <v>52</v>
      </c>
      <c r="C235" s="17" t="s">
        <v>29</v>
      </c>
      <c r="D235" s="17">
        <f t="shared" si="41"/>
        <v>91</v>
      </c>
      <c r="E235" s="17">
        <v>-5</v>
      </c>
      <c r="F235" s="17" t="s">
        <v>17</v>
      </c>
      <c r="G235" s="17"/>
      <c r="H235" s="17" t="s">
        <v>19</v>
      </c>
      <c r="I235" s="18">
        <v>43440</v>
      </c>
      <c r="J235" s="17">
        <f t="shared" si="33"/>
        <v>86</v>
      </c>
      <c r="K235" s="99">
        <f t="shared" si="45"/>
        <v>82026.761363636368</v>
      </c>
      <c r="L235" s="99"/>
      <c r="M235" s="100">
        <f>K235*J235</f>
        <v>7054301.4772727275</v>
      </c>
    </row>
    <row r="236" spans="1:13" ht="30" x14ac:dyDescent="0.25">
      <c r="A236" s="16" t="s">
        <v>51</v>
      </c>
      <c r="B236" s="17" t="s">
        <v>52</v>
      </c>
      <c r="C236" s="17" t="s">
        <v>29</v>
      </c>
      <c r="D236" s="17">
        <f t="shared" si="41"/>
        <v>86</v>
      </c>
      <c r="E236" s="17">
        <v>-1</v>
      </c>
      <c r="F236" s="17" t="s">
        <v>17</v>
      </c>
      <c r="G236" s="17"/>
      <c r="H236" s="17" t="s">
        <v>20</v>
      </c>
      <c r="I236" s="18">
        <v>43453</v>
      </c>
      <c r="J236" s="17">
        <f t="shared" si="33"/>
        <v>85</v>
      </c>
      <c r="K236" s="99">
        <f t="shared" si="45"/>
        <v>82026.761363636368</v>
      </c>
      <c r="L236" s="99"/>
      <c r="M236" s="100">
        <f>K236*J236</f>
        <v>6972274.7159090908</v>
      </c>
    </row>
    <row r="237" spans="1:13" ht="30" x14ac:dyDescent="0.25">
      <c r="A237" s="16" t="s">
        <v>51</v>
      </c>
      <c r="B237" s="17" t="s">
        <v>52</v>
      </c>
      <c r="C237" s="17" t="s">
        <v>29</v>
      </c>
      <c r="D237" s="17">
        <f t="shared" si="41"/>
        <v>85</v>
      </c>
      <c r="E237" s="17">
        <v>-5</v>
      </c>
      <c r="F237" s="17" t="s">
        <v>17</v>
      </c>
      <c r="G237" s="17"/>
      <c r="H237" s="17" t="s">
        <v>20</v>
      </c>
      <c r="I237" s="18">
        <v>43453</v>
      </c>
      <c r="J237" s="17">
        <f t="shared" si="33"/>
        <v>80</v>
      </c>
      <c r="K237" s="99">
        <f t="shared" si="45"/>
        <v>82026.761363636368</v>
      </c>
      <c r="L237" s="99"/>
      <c r="M237" s="100">
        <f>K237*J237</f>
        <v>6562140.9090909092</v>
      </c>
    </row>
    <row r="238" spans="1:13" ht="30" x14ac:dyDescent="0.25">
      <c r="A238" s="16" t="s">
        <v>51</v>
      </c>
      <c r="B238" s="17" t="s">
        <v>52</v>
      </c>
      <c r="C238" s="17" t="s">
        <v>29</v>
      </c>
      <c r="D238" s="17">
        <f t="shared" si="41"/>
        <v>80</v>
      </c>
      <c r="E238" s="17">
        <v>-4</v>
      </c>
      <c r="F238" s="17" t="s">
        <v>17</v>
      </c>
      <c r="G238" s="17"/>
      <c r="H238" s="17" t="s">
        <v>23</v>
      </c>
      <c r="I238" s="18">
        <v>43453</v>
      </c>
      <c r="J238" s="17">
        <f t="shared" si="33"/>
        <v>76</v>
      </c>
      <c r="K238" s="99">
        <f t="shared" si="45"/>
        <v>82026.761363636368</v>
      </c>
      <c r="L238" s="99"/>
      <c r="M238" s="100">
        <f>K238*J238</f>
        <v>6234033.8636363642</v>
      </c>
    </row>
    <row r="239" spans="1:13" x14ac:dyDescent="0.25">
      <c r="A239" s="16" t="s">
        <v>51</v>
      </c>
      <c r="B239" s="17" t="s">
        <v>52</v>
      </c>
      <c r="C239" s="17" t="s">
        <v>29</v>
      </c>
      <c r="D239" s="17">
        <f t="shared" si="41"/>
        <v>76</v>
      </c>
      <c r="E239" s="17">
        <v>-1</v>
      </c>
      <c r="F239" s="17" t="s">
        <v>16</v>
      </c>
      <c r="G239" s="17"/>
      <c r="H239" s="17"/>
      <c r="I239" s="18">
        <v>43453</v>
      </c>
      <c r="J239" s="17">
        <f t="shared" si="33"/>
        <v>75</v>
      </c>
      <c r="K239" s="99">
        <f t="shared" si="45"/>
        <v>82026.761363636368</v>
      </c>
      <c r="L239" s="99"/>
      <c r="M239" s="100">
        <f t="shared" si="46"/>
        <v>6152007.1022727275</v>
      </c>
    </row>
    <row r="240" spans="1:13" x14ac:dyDescent="0.25">
      <c r="A240" s="16" t="s">
        <v>51</v>
      </c>
      <c r="B240" s="17" t="s">
        <v>52</v>
      </c>
      <c r="C240" s="17" t="s">
        <v>29</v>
      </c>
      <c r="D240" s="17">
        <f t="shared" si="41"/>
        <v>75</v>
      </c>
      <c r="E240" s="17">
        <v>-1</v>
      </c>
      <c r="F240" s="17" t="s">
        <v>16</v>
      </c>
      <c r="G240" s="17"/>
      <c r="H240" s="17"/>
      <c r="I240" s="18">
        <v>43453</v>
      </c>
      <c r="J240" s="17">
        <f t="shared" si="33"/>
        <v>74</v>
      </c>
      <c r="K240" s="99">
        <f t="shared" si="45"/>
        <v>82026.761363636368</v>
      </c>
      <c r="L240" s="99"/>
      <c r="M240" s="100">
        <f t="shared" si="46"/>
        <v>6069980.3409090908</v>
      </c>
    </row>
    <row r="241" spans="1:13" ht="30" x14ac:dyDescent="0.25">
      <c r="A241" s="16" t="s">
        <v>51</v>
      </c>
      <c r="B241" s="17" t="s">
        <v>52</v>
      </c>
      <c r="C241" s="17" t="s">
        <v>29</v>
      </c>
      <c r="D241" s="17">
        <f t="shared" si="41"/>
        <v>74</v>
      </c>
      <c r="E241" s="17">
        <v>-1</v>
      </c>
      <c r="F241" s="17" t="s">
        <v>17</v>
      </c>
      <c r="G241" s="17"/>
      <c r="H241" s="17" t="s">
        <v>25</v>
      </c>
      <c r="I241" s="18">
        <v>43453</v>
      </c>
      <c r="J241" s="17">
        <f t="shared" si="33"/>
        <v>73</v>
      </c>
      <c r="K241" s="99">
        <f t="shared" si="45"/>
        <v>82026.761363636368</v>
      </c>
      <c r="L241" s="99"/>
      <c r="M241" s="100">
        <f>K241*J241</f>
        <v>5987953.5795454551</v>
      </c>
    </row>
    <row r="242" spans="1:13" ht="30" x14ac:dyDescent="0.25">
      <c r="A242" s="16" t="s">
        <v>51</v>
      </c>
      <c r="B242" s="17" t="s">
        <v>52</v>
      </c>
      <c r="C242" s="17" t="s">
        <v>29</v>
      </c>
      <c r="D242" s="17">
        <f t="shared" si="41"/>
        <v>73</v>
      </c>
      <c r="E242" s="17">
        <v>-2</v>
      </c>
      <c r="F242" s="17" t="s">
        <v>17</v>
      </c>
      <c r="G242" s="17"/>
      <c r="H242" s="17" t="s">
        <v>19</v>
      </c>
      <c r="I242" s="18">
        <v>43453</v>
      </c>
      <c r="J242" s="17">
        <f t="shared" si="33"/>
        <v>71</v>
      </c>
      <c r="K242" s="99">
        <f t="shared" si="45"/>
        <v>82026.761363636368</v>
      </c>
      <c r="L242" s="99"/>
      <c r="M242" s="100">
        <f>K242*J242</f>
        <v>5823900.0568181816</v>
      </c>
    </row>
    <row r="243" spans="1:13" ht="30" x14ac:dyDescent="0.25">
      <c r="A243" s="16" t="s">
        <v>51</v>
      </c>
      <c r="B243" s="17" t="s">
        <v>52</v>
      </c>
      <c r="C243" s="17" t="s">
        <v>29</v>
      </c>
      <c r="D243" s="17">
        <f t="shared" si="41"/>
        <v>71</v>
      </c>
      <c r="E243" s="17">
        <v>-5</v>
      </c>
      <c r="F243" s="17" t="s">
        <v>17</v>
      </c>
      <c r="G243" s="17"/>
      <c r="H243" s="17" t="s">
        <v>23</v>
      </c>
      <c r="I243" s="18">
        <v>43461</v>
      </c>
      <c r="J243" s="17">
        <f t="shared" si="33"/>
        <v>66</v>
      </c>
      <c r="K243" s="99">
        <f t="shared" si="45"/>
        <v>82026.761363636368</v>
      </c>
      <c r="L243" s="99"/>
      <c r="M243" s="100">
        <f>K243*J243</f>
        <v>5413766.25</v>
      </c>
    </row>
    <row r="244" spans="1:13" ht="30" x14ac:dyDescent="0.25">
      <c r="A244" s="16" t="s">
        <v>51</v>
      </c>
      <c r="B244" s="17" t="s">
        <v>52</v>
      </c>
      <c r="C244" s="17" t="s">
        <v>29</v>
      </c>
      <c r="D244" s="17">
        <f t="shared" si="41"/>
        <v>66</v>
      </c>
      <c r="E244" s="17">
        <v>-5</v>
      </c>
      <c r="F244" s="17" t="s">
        <v>17</v>
      </c>
      <c r="G244" s="17"/>
      <c r="H244" s="17" t="s">
        <v>20</v>
      </c>
      <c r="I244" s="18">
        <v>43488</v>
      </c>
      <c r="J244" s="17">
        <f t="shared" si="33"/>
        <v>61</v>
      </c>
      <c r="K244" s="99">
        <f t="shared" si="45"/>
        <v>82026.761363636368</v>
      </c>
      <c r="L244" s="99"/>
      <c r="M244" s="100">
        <f>K244*J244</f>
        <v>5003632.4431818184</v>
      </c>
    </row>
    <row r="245" spans="1:13" ht="30" x14ac:dyDescent="0.25">
      <c r="A245" s="16" t="s">
        <v>51</v>
      </c>
      <c r="B245" s="17" t="s">
        <v>52</v>
      </c>
      <c r="C245" s="17" t="s">
        <v>29</v>
      </c>
      <c r="D245" s="17">
        <f t="shared" si="41"/>
        <v>61</v>
      </c>
      <c r="E245" s="17">
        <v>-2</v>
      </c>
      <c r="F245" s="17" t="s">
        <v>17</v>
      </c>
      <c r="G245" s="17"/>
      <c r="H245" s="17" t="s">
        <v>25</v>
      </c>
      <c r="I245" s="18">
        <v>43488</v>
      </c>
      <c r="J245" s="17">
        <f t="shared" si="33"/>
        <v>59</v>
      </c>
      <c r="K245" s="99">
        <f t="shared" si="45"/>
        <v>82026.761363636368</v>
      </c>
      <c r="L245" s="99"/>
      <c r="M245" s="100">
        <f>K245*J245</f>
        <v>4839578.9204545459</v>
      </c>
    </row>
    <row r="246" spans="1:13" x14ac:dyDescent="0.25">
      <c r="A246" s="16" t="s">
        <v>51</v>
      </c>
      <c r="B246" s="17" t="s">
        <v>52</v>
      </c>
      <c r="C246" s="17" t="s">
        <v>29</v>
      </c>
      <c r="D246" s="17">
        <f t="shared" si="41"/>
        <v>59</v>
      </c>
      <c r="E246" s="17">
        <v>-2</v>
      </c>
      <c r="F246" s="17" t="s">
        <v>16</v>
      </c>
      <c r="G246" s="17"/>
      <c r="H246" s="17"/>
      <c r="I246" s="18">
        <v>43493</v>
      </c>
      <c r="J246" s="17">
        <f t="shared" si="33"/>
        <v>57</v>
      </c>
      <c r="K246" s="99">
        <f t="shared" si="45"/>
        <v>82026.761363636368</v>
      </c>
      <c r="L246" s="99"/>
      <c r="M246" s="100">
        <f t="shared" si="46"/>
        <v>4675525.3977272734</v>
      </c>
    </row>
    <row r="247" spans="1:13" x14ac:dyDescent="0.25">
      <c r="A247" s="16" t="s">
        <v>51</v>
      </c>
      <c r="B247" s="17" t="s">
        <v>52</v>
      </c>
      <c r="C247" s="17" t="s">
        <v>29</v>
      </c>
      <c r="D247" s="17">
        <f t="shared" si="41"/>
        <v>57</v>
      </c>
      <c r="E247" s="17">
        <v>-1</v>
      </c>
      <c r="F247" s="17" t="s">
        <v>16</v>
      </c>
      <c r="G247" s="17"/>
      <c r="H247" s="17"/>
      <c r="I247" s="18">
        <v>43495</v>
      </c>
      <c r="J247" s="17">
        <f t="shared" si="33"/>
        <v>56</v>
      </c>
      <c r="K247" s="99">
        <f t="shared" si="45"/>
        <v>82026.761363636368</v>
      </c>
      <c r="L247" s="99"/>
      <c r="M247" s="100">
        <f t="shared" si="46"/>
        <v>4593498.6363636367</v>
      </c>
    </row>
    <row r="248" spans="1:13" ht="30" x14ac:dyDescent="0.25">
      <c r="A248" s="16" t="s">
        <v>51</v>
      </c>
      <c r="B248" s="17" t="s">
        <v>52</v>
      </c>
      <c r="C248" s="17" t="s">
        <v>29</v>
      </c>
      <c r="D248" s="17">
        <f t="shared" ref="D248:D279" si="47">J247</f>
        <v>56</v>
      </c>
      <c r="E248" s="17">
        <v>-10</v>
      </c>
      <c r="F248" s="17" t="s">
        <v>17</v>
      </c>
      <c r="G248" s="17"/>
      <c r="H248" s="17" t="s">
        <v>20</v>
      </c>
      <c r="I248" s="18">
        <v>43511</v>
      </c>
      <c r="J248" s="17">
        <f t="shared" si="33"/>
        <v>46</v>
      </c>
      <c r="K248" s="99">
        <f t="shared" si="45"/>
        <v>82026.761363636368</v>
      </c>
      <c r="L248" s="99"/>
      <c r="M248" s="100">
        <f>K248*J248</f>
        <v>3773231.0227272729</v>
      </c>
    </row>
    <row r="249" spans="1:13" ht="30" x14ac:dyDescent="0.25">
      <c r="A249" s="16" t="s">
        <v>51</v>
      </c>
      <c r="B249" s="17" t="s">
        <v>52</v>
      </c>
      <c r="C249" s="17" t="s">
        <v>29</v>
      </c>
      <c r="D249" s="17">
        <f t="shared" si="47"/>
        <v>46</v>
      </c>
      <c r="E249" s="17">
        <v>-4</v>
      </c>
      <c r="F249" s="17" t="s">
        <v>17</v>
      </c>
      <c r="G249" s="17"/>
      <c r="H249" s="17" t="s">
        <v>23</v>
      </c>
      <c r="I249" s="18">
        <v>43516</v>
      </c>
      <c r="J249" s="17">
        <f t="shared" si="33"/>
        <v>42</v>
      </c>
      <c r="K249" s="99">
        <f t="shared" si="45"/>
        <v>82026.761363636368</v>
      </c>
      <c r="L249" s="99"/>
      <c r="M249" s="100">
        <f>K249*J249</f>
        <v>3445123.9772727275</v>
      </c>
    </row>
    <row r="250" spans="1:13" ht="30" x14ac:dyDescent="0.25">
      <c r="A250" s="16" t="s">
        <v>51</v>
      </c>
      <c r="B250" s="17" t="s">
        <v>52</v>
      </c>
      <c r="C250" s="17" t="s">
        <v>29</v>
      </c>
      <c r="D250" s="17">
        <f t="shared" si="47"/>
        <v>42</v>
      </c>
      <c r="E250" s="17">
        <v>-8</v>
      </c>
      <c r="F250" s="17" t="s">
        <v>17</v>
      </c>
      <c r="G250" s="17"/>
      <c r="H250" s="17" t="s">
        <v>28</v>
      </c>
      <c r="I250" s="18">
        <v>43529</v>
      </c>
      <c r="J250" s="17">
        <f t="shared" si="33"/>
        <v>34</v>
      </c>
      <c r="K250" s="99">
        <f t="shared" si="45"/>
        <v>82026.761363636368</v>
      </c>
      <c r="L250" s="99"/>
      <c r="M250" s="100">
        <f>K250*J250</f>
        <v>2788909.8863636367</v>
      </c>
    </row>
    <row r="251" spans="1:13" ht="30" x14ac:dyDescent="0.25">
      <c r="A251" s="16" t="s">
        <v>51</v>
      </c>
      <c r="B251" s="17" t="s">
        <v>52</v>
      </c>
      <c r="C251" s="17" t="s">
        <v>29</v>
      </c>
      <c r="D251" s="17">
        <f t="shared" si="47"/>
        <v>34</v>
      </c>
      <c r="E251" s="17">
        <v>-2</v>
      </c>
      <c r="F251" s="17" t="s">
        <v>17</v>
      </c>
      <c r="G251" s="17"/>
      <c r="H251" s="17" t="s">
        <v>28</v>
      </c>
      <c r="I251" s="18">
        <v>43529</v>
      </c>
      <c r="J251" s="17">
        <f t="shared" si="33"/>
        <v>32</v>
      </c>
      <c r="K251" s="99">
        <f t="shared" si="45"/>
        <v>82026.761363636368</v>
      </c>
      <c r="L251" s="99"/>
      <c r="M251" s="100">
        <f>K251*J251</f>
        <v>2624856.3636363638</v>
      </c>
    </row>
    <row r="252" spans="1:13" ht="30" x14ac:dyDescent="0.25">
      <c r="A252" s="16" t="s">
        <v>51</v>
      </c>
      <c r="B252" s="17" t="s">
        <v>52</v>
      </c>
      <c r="C252" s="17" t="s">
        <v>29</v>
      </c>
      <c r="D252" s="17">
        <f t="shared" si="47"/>
        <v>32</v>
      </c>
      <c r="E252" s="17">
        <v>-5</v>
      </c>
      <c r="F252" s="17" t="s">
        <v>17</v>
      </c>
      <c r="G252" s="17"/>
      <c r="H252" s="17" t="s">
        <v>28</v>
      </c>
      <c r="I252" s="18">
        <v>43531</v>
      </c>
      <c r="J252" s="17">
        <f t="shared" si="33"/>
        <v>27</v>
      </c>
      <c r="K252" s="99">
        <f t="shared" si="45"/>
        <v>82026.761363636368</v>
      </c>
      <c r="L252" s="99"/>
      <c r="M252" s="100">
        <f>K252*J252</f>
        <v>2214722.5568181821</v>
      </c>
    </row>
    <row r="253" spans="1:13" x14ac:dyDescent="0.25">
      <c r="A253" s="16" t="s">
        <v>51</v>
      </c>
      <c r="B253" s="17" t="s">
        <v>52</v>
      </c>
      <c r="C253" s="17" t="s">
        <v>29</v>
      </c>
      <c r="D253" s="17">
        <f t="shared" si="47"/>
        <v>27</v>
      </c>
      <c r="E253" s="17">
        <v>-1</v>
      </c>
      <c r="F253" s="17" t="s">
        <v>16</v>
      </c>
      <c r="G253" s="17"/>
      <c r="H253" s="17"/>
      <c r="I253" s="18">
        <v>43535</v>
      </c>
      <c r="J253" s="17">
        <f t="shared" si="33"/>
        <v>26</v>
      </c>
      <c r="K253" s="99">
        <f t="shared" si="45"/>
        <v>82026.761363636368</v>
      </c>
      <c r="L253" s="99"/>
      <c r="M253" s="100">
        <f t="shared" si="46"/>
        <v>2132695.7954545454</v>
      </c>
    </row>
    <row r="254" spans="1:13" ht="30" x14ac:dyDescent="0.25">
      <c r="A254" s="16" t="s">
        <v>51</v>
      </c>
      <c r="B254" s="17" t="s">
        <v>52</v>
      </c>
      <c r="C254" s="17" t="s">
        <v>29</v>
      </c>
      <c r="D254" s="17">
        <f t="shared" si="47"/>
        <v>26</v>
      </c>
      <c r="E254" s="17">
        <v>5</v>
      </c>
      <c r="F254" s="17" t="s">
        <v>17</v>
      </c>
      <c r="G254" s="17" t="s">
        <v>28</v>
      </c>
      <c r="H254" s="17"/>
      <c r="I254" s="18">
        <v>43537</v>
      </c>
      <c r="J254" s="17">
        <f t="shared" si="33"/>
        <v>31</v>
      </c>
      <c r="K254" s="99">
        <f>((M253+L254)/J254)</f>
        <v>76496.433384354852</v>
      </c>
      <c r="L254" s="99">
        <f>E254*47738.727892091</f>
        <v>238693.63946045502</v>
      </c>
      <c r="M254" s="100">
        <f t="shared" ref="M254:M266" si="48">K254*J254</f>
        <v>2371389.4349150006</v>
      </c>
    </row>
    <row r="255" spans="1:13" ht="30" x14ac:dyDescent="0.25">
      <c r="A255" s="16" t="s">
        <v>51</v>
      </c>
      <c r="B255" s="17" t="s">
        <v>52</v>
      </c>
      <c r="C255" s="17" t="s">
        <v>29</v>
      </c>
      <c r="D255" s="17">
        <f t="shared" si="47"/>
        <v>31</v>
      </c>
      <c r="E255" s="17">
        <v>-3</v>
      </c>
      <c r="F255" s="17" t="s">
        <v>17</v>
      </c>
      <c r="G255" s="17"/>
      <c r="H255" s="17" t="s">
        <v>25</v>
      </c>
      <c r="I255" s="18">
        <v>43558</v>
      </c>
      <c r="J255" s="17">
        <f t="shared" ref="J255:J318" si="49">D255+E255</f>
        <v>28</v>
      </c>
      <c r="K255" s="99">
        <f t="shared" si="45"/>
        <v>76496.433384354852</v>
      </c>
      <c r="L255" s="99"/>
      <c r="M255" s="100">
        <f t="shared" si="48"/>
        <v>2141900.134761936</v>
      </c>
    </row>
    <row r="256" spans="1:13" ht="30" x14ac:dyDescent="0.25">
      <c r="A256" s="16" t="s">
        <v>51</v>
      </c>
      <c r="B256" s="17" t="s">
        <v>52</v>
      </c>
      <c r="C256" s="17" t="s">
        <v>29</v>
      </c>
      <c r="D256" s="17">
        <f t="shared" si="47"/>
        <v>28</v>
      </c>
      <c r="E256" s="17">
        <v>-2</v>
      </c>
      <c r="F256" s="17" t="s">
        <v>17</v>
      </c>
      <c r="G256" s="17"/>
      <c r="H256" s="17" t="s">
        <v>28</v>
      </c>
      <c r="I256" s="18">
        <v>43577</v>
      </c>
      <c r="J256" s="17">
        <f t="shared" si="49"/>
        <v>26</v>
      </c>
      <c r="K256" s="99">
        <f t="shared" si="45"/>
        <v>76496.433384354852</v>
      </c>
      <c r="L256" s="99"/>
      <c r="M256" s="100">
        <f t="shared" si="48"/>
        <v>1988907.2679932262</v>
      </c>
    </row>
    <row r="257" spans="1:13" ht="30" x14ac:dyDescent="0.25">
      <c r="A257" s="16" t="s">
        <v>51</v>
      </c>
      <c r="B257" s="17" t="s">
        <v>52</v>
      </c>
      <c r="C257" s="17" t="s">
        <v>29</v>
      </c>
      <c r="D257" s="17">
        <f t="shared" si="47"/>
        <v>26</v>
      </c>
      <c r="E257" s="17">
        <v>-4</v>
      </c>
      <c r="F257" s="17" t="s">
        <v>17</v>
      </c>
      <c r="G257" s="17"/>
      <c r="H257" s="17" t="s">
        <v>19</v>
      </c>
      <c r="I257" s="18">
        <v>43593</v>
      </c>
      <c r="J257" s="17">
        <f t="shared" si="49"/>
        <v>22</v>
      </c>
      <c r="K257" s="99">
        <f t="shared" si="45"/>
        <v>76496.433384354852</v>
      </c>
      <c r="L257" s="99"/>
      <c r="M257" s="100">
        <f t="shared" si="48"/>
        <v>1682921.5344558067</v>
      </c>
    </row>
    <row r="258" spans="1:13" ht="30" x14ac:dyDescent="0.25">
      <c r="A258" s="16" t="s">
        <v>51</v>
      </c>
      <c r="B258" s="17" t="s">
        <v>52</v>
      </c>
      <c r="C258" s="17" t="s">
        <v>29</v>
      </c>
      <c r="D258" s="17">
        <f t="shared" si="47"/>
        <v>22</v>
      </c>
      <c r="E258" s="17">
        <v>-10</v>
      </c>
      <c r="F258" s="17" t="s">
        <v>17</v>
      </c>
      <c r="G258" s="17"/>
      <c r="H258" s="17" t="s">
        <v>28</v>
      </c>
      <c r="I258" s="18">
        <v>43599</v>
      </c>
      <c r="J258" s="17">
        <f t="shared" si="49"/>
        <v>12</v>
      </c>
      <c r="K258" s="99">
        <f t="shared" si="45"/>
        <v>76496.433384354852</v>
      </c>
      <c r="L258" s="99"/>
      <c r="M258" s="100">
        <f t="shared" si="48"/>
        <v>917957.20061225817</v>
      </c>
    </row>
    <row r="259" spans="1:13" ht="30" x14ac:dyDescent="0.25">
      <c r="A259" s="16" t="s">
        <v>51</v>
      </c>
      <c r="B259" s="17" t="s">
        <v>52</v>
      </c>
      <c r="C259" s="17" t="s">
        <v>29</v>
      </c>
      <c r="D259" s="17">
        <f t="shared" si="47"/>
        <v>12</v>
      </c>
      <c r="E259" s="17">
        <v>-1</v>
      </c>
      <c r="F259" s="17" t="s">
        <v>17</v>
      </c>
      <c r="G259" s="17"/>
      <c r="H259" s="17" t="s">
        <v>19</v>
      </c>
      <c r="I259" s="18">
        <v>43599</v>
      </c>
      <c r="J259" s="17">
        <f t="shared" si="49"/>
        <v>11</v>
      </c>
      <c r="K259" s="99">
        <f t="shared" si="45"/>
        <v>76496.433384354852</v>
      </c>
      <c r="L259" s="99"/>
      <c r="M259" s="100">
        <f t="shared" si="48"/>
        <v>841460.76722790336</v>
      </c>
    </row>
    <row r="260" spans="1:13" ht="30" x14ac:dyDescent="0.25">
      <c r="A260" s="16" t="s">
        <v>51</v>
      </c>
      <c r="B260" s="17" t="s">
        <v>52</v>
      </c>
      <c r="C260" s="17" t="s">
        <v>29</v>
      </c>
      <c r="D260" s="17">
        <f t="shared" si="47"/>
        <v>11</v>
      </c>
      <c r="E260" s="17">
        <v>-11</v>
      </c>
      <c r="F260" s="17" t="s">
        <v>17</v>
      </c>
      <c r="G260" s="17"/>
      <c r="H260" s="17" t="s">
        <v>21</v>
      </c>
      <c r="I260" s="18">
        <v>43607</v>
      </c>
      <c r="J260" s="17">
        <f t="shared" si="49"/>
        <v>0</v>
      </c>
      <c r="K260" s="99">
        <f t="shared" si="45"/>
        <v>76496.433384354852</v>
      </c>
      <c r="L260" s="99"/>
      <c r="M260" s="100">
        <f t="shared" si="48"/>
        <v>0</v>
      </c>
    </row>
    <row r="261" spans="1:13" x14ac:dyDescent="0.25">
      <c r="A261" s="16" t="s">
        <v>51</v>
      </c>
      <c r="B261" s="17" t="s">
        <v>52</v>
      </c>
      <c r="C261" s="17" t="s">
        <v>29</v>
      </c>
      <c r="D261" s="17">
        <f t="shared" si="47"/>
        <v>0</v>
      </c>
      <c r="E261" s="17">
        <v>70</v>
      </c>
      <c r="F261" s="17" t="s">
        <v>17</v>
      </c>
      <c r="G261" s="17" t="s">
        <v>26</v>
      </c>
      <c r="H261" s="17"/>
      <c r="I261" s="18">
        <v>43700</v>
      </c>
      <c r="J261" s="17">
        <f t="shared" si="49"/>
        <v>70</v>
      </c>
      <c r="K261" s="99">
        <f>((M260+L261)/J261)</f>
        <v>53244.871794871797</v>
      </c>
      <c r="L261" s="99">
        <f>E261*53244.8717948718</f>
        <v>3727141.025641026</v>
      </c>
      <c r="M261" s="100">
        <f t="shared" si="48"/>
        <v>3727141.025641026</v>
      </c>
    </row>
    <row r="262" spans="1:13" ht="30" x14ac:dyDescent="0.25">
      <c r="A262" s="16" t="s">
        <v>51</v>
      </c>
      <c r="B262" s="17" t="s">
        <v>52</v>
      </c>
      <c r="C262" s="17" t="s">
        <v>29</v>
      </c>
      <c r="D262" s="17">
        <f t="shared" si="47"/>
        <v>70</v>
      </c>
      <c r="E262" s="17">
        <v>-10</v>
      </c>
      <c r="F262" s="17" t="s">
        <v>17</v>
      </c>
      <c r="G262" s="17"/>
      <c r="H262" s="17" t="s">
        <v>25</v>
      </c>
      <c r="I262" s="18">
        <v>43703</v>
      </c>
      <c r="J262" s="17">
        <f t="shared" si="49"/>
        <v>60</v>
      </c>
      <c r="K262" s="99">
        <f t="shared" si="45"/>
        <v>53244.871794871797</v>
      </c>
      <c r="L262" s="99"/>
      <c r="M262" s="100">
        <f t="shared" si="48"/>
        <v>3194692.307692308</v>
      </c>
    </row>
    <row r="263" spans="1:13" ht="30" x14ac:dyDescent="0.25">
      <c r="A263" s="16" t="s">
        <v>51</v>
      </c>
      <c r="B263" s="17" t="s">
        <v>52</v>
      </c>
      <c r="C263" s="17" t="s">
        <v>29</v>
      </c>
      <c r="D263" s="17">
        <f t="shared" si="47"/>
        <v>60</v>
      </c>
      <c r="E263" s="17">
        <v>-10</v>
      </c>
      <c r="F263" s="17" t="s">
        <v>17</v>
      </c>
      <c r="G263" s="17"/>
      <c r="H263" s="17" t="s">
        <v>21</v>
      </c>
      <c r="I263" s="18">
        <v>43703</v>
      </c>
      <c r="J263" s="17">
        <f t="shared" si="49"/>
        <v>50</v>
      </c>
      <c r="K263" s="99">
        <f t="shared" si="45"/>
        <v>53244.871794871797</v>
      </c>
      <c r="L263" s="99"/>
      <c r="M263" s="100">
        <f t="shared" si="48"/>
        <v>2662243.58974359</v>
      </c>
    </row>
    <row r="264" spans="1:13" ht="30" x14ac:dyDescent="0.25">
      <c r="A264" s="16" t="s">
        <v>51</v>
      </c>
      <c r="B264" s="17" t="s">
        <v>52</v>
      </c>
      <c r="C264" s="17" t="s">
        <v>29</v>
      </c>
      <c r="D264" s="17">
        <f t="shared" si="47"/>
        <v>50</v>
      </c>
      <c r="E264" s="17">
        <v>-2</v>
      </c>
      <c r="F264" s="17" t="s">
        <v>17</v>
      </c>
      <c r="G264" s="17"/>
      <c r="H264" s="17" t="s">
        <v>19</v>
      </c>
      <c r="I264" s="18">
        <v>43703</v>
      </c>
      <c r="J264" s="17">
        <f t="shared" si="49"/>
        <v>48</v>
      </c>
      <c r="K264" s="99">
        <f t="shared" si="45"/>
        <v>53244.871794871797</v>
      </c>
      <c r="L264" s="99"/>
      <c r="M264" s="100">
        <f t="shared" si="48"/>
        <v>2555753.846153846</v>
      </c>
    </row>
    <row r="265" spans="1:13" x14ac:dyDescent="0.25">
      <c r="A265" s="16" t="s">
        <v>51</v>
      </c>
      <c r="B265" s="17" t="s">
        <v>52</v>
      </c>
      <c r="C265" s="17" t="s">
        <v>29</v>
      </c>
      <c r="D265" s="17">
        <f t="shared" si="47"/>
        <v>48</v>
      </c>
      <c r="E265" s="17">
        <v>-10</v>
      </c>
      <c r="F265" s="17" t="s">
        <v>17</v>
      </c>
      <c r="G265" s="17"/>
      <c r="H265" s="17" t="s">
        <v>22</v>
      </c>
      <c r="I265" s="18">
        <v>43713</v>
      </c>
      <c r="J265" s="17">
        <f t="shared" si="49"/>
        <v>38</v>
      </c>
      <c r="K265" s="99">
        <f t="shared" si="45"/>
        <v>53244.871794871797</v>
      </c>
      <c r="L265" s="99"/>
      <c r="M265" s="100">
        <f t="shared" si="48"/>
        <v>2023305.1282051282</v>
      </c>
    </row>
    <row r="266" spans="1:13" ht="30" x14ac:dyDescent="0.25">
      <c r="A266" s="16" t="s">
        <v>51</v>
      </c>
      <c r="B266" s="17" t="s">
        <v>52</v>
      </c>
      <c r="C266" s="17" t="s">
        <v>29</v>
      </c>
      <c r="D266" s="17">
        <f t="shared" si="47"/>
        <v>38</v>
      </c>
      <c r="E266" s="17">
        <v>-10</v>
      </c>
      <c r="F266" s="17" t="s">
        <v>17</v>
      </c>
      <c r="G266" s="17"/>
      <c r="H266" s="17" t="s">
        <v>28</v>
      </c>
      <c r="I266" s="18">
        <v>43717</v>
      </c>
      <c r="J266" s="17">
        <f t="shared" si="49"/>
        <v>28</v>
      </c>
      <c r="K266" s="99">
        <f t="shared" si="45"/>
        <v>53244.871794871797</v>
      </c>
      <c r="L266" s="99"/>
      <c r="M266" s="100">
        <f t="shared" si="48"/>
        <v>1490856.4102564103</v>
      </c>
    </row>
    <row r="267" spans="1:13" x14ac:dyDescent="0.25">
      <c r="A267" s="16" t="s">
        <v>51</v>
      </c>
      <c r="B267" s="17" t="s">
        <v>52</v>
      </c>
      <c r="C267" s="17" t="s">
        <v>29</v>
      </c>
      <c r="D267" s="17">
        <f t="shared" si="47"/>
        <v>28</v>
      </c>
      <c r="E267" s="17">
        <v>-3</v>
      </c>
      <c r="F267" s="17" t="s">
        <v>16</v>
      </c>
      <c r="G267" s="17"/>
      <c r="H267" s="17"/>
      <c r="I267" s="18">
        <v>43724</v>
      </c>
      <c r="J267" s="17">
        <f t="shared" si="49"/>
        <v>25</v>
      </c>
      <c r="K267" s="99">
        <f t="shared" si="45"/>
        <v>53244.871794871797</v>
      </c>
      <c r="L267" s="99"/>
      <c r="M267" s="100">
        <f t="shared" si="46"/>
        <v>1331121.794871795</v>
      </c>
    </row>
    <row r="268" spans="1:13" ht="30" x14ac:dyDescent="0.25">
      <c r="A268" s="16" t="s">
        <v>51</v>
      </c>
      <c r="B268" s="17" t="s">
        <v>52</v>
      </c>
      <c r="C268" s="17" t="s">
        <v>29</v>
      </c>
      <c r="D268" s="17">
        <f t="shared" si="47"/>
        <v>25</v>
      </c>
      <c r="E268" s="17">
        <v>-5</v>
      </c>
      <c r="F268" s="17" t="s">
        <v>17</v>
      </c>
      <c r="G268" s="17"/>
      <c r="H268" s="17" t="s">
        <v>19</v>
      </c>
      <c r="I268" s="18">
        <v>43726</v>
      </c>
      <c r="J268" s="17">
        <f t="shared" si="49"/>
        <v>20</v>
      </c>
      <c r="K268" s="99">
        <f t="shared" si="45"/>
        <v>53244.871794871797</v>
      </c>
      <c r="L268" s="99"/>
      <c r="M268" s="100">
        <f t="shared" ref="M268:M292" si="50">K268*J268</f>
        <v>1064897.435897436</v>
      </c>
    </row>
    <row r="269" spans="1:13" x14ac:dyDescent="0.25">
      <c r="A269" s="16" t="s">
        <v>51</v>
      </c>
      <c r="B269" s="17" t="s">
        <v>52</v>
      </c>
      <c r="C269" s="17" t="s">
        <v>29</v>
      </c>
      <c r="D269" s="17">
        <f t="shared" si="47"/>
        <v>20</v>
      </c>
      <c r="E269" s="17">
        <v>-10</v>
      </c>
      <c r="F269" s="17" t="s">
        <v>17</v>
      </c>
      <c r="G269" s="17"/>
      <c r="H269" s="17" t="s">
        <v>22</v>
      </c>
      <c r="I269" s="18">
        <v>43727</v>
      </c>
      <c r="J269" s="17">
        <f t="shared" si="49"/>
        <v>10</v>
      </c>
      <c r="K269" s="99">
        <f t="shared" si="45"/>
        <v>53244.871794871797</v>
      </c>
      <c r="L269" s="99"/>
      <c r="M269" s="100">
        <f t="shared" si="50"/>
        <v>532448.717948718</v>
      </c>
    </row>
    <row r="270" spans="1:13" ht="30" x14ac:dyDescent="0.25">
      <c r="A270" s="16" t="s">
        <v>51</v>
      </c>
      <c r="B270" s="17" t="s">
        <v>52</v>
      </c>
      <c r="C270" s="17" t="s">
        <v>29</v>
      </c>
      <c r="D270" s="17">
        <f t="shared" si="47"/>
        <v>10</v>
      </c>
      <c r="E270" s="17">
        <v>-1</v>
      </c>
      <c r="F270" s="17" t="s">
        <v>17</v>
      </c>
      <c r="G270" s="17"/>
      <c r="H270" s="17" t="s">
        <v>20</v>
      </c>
      <c r="I270" s="18">
        <v>43738</v>
      </c>
      <c r="J270" s="17">
        <f t="shared" si="49"/>
        <v>9</v>
      </c>
      <c r="K270" s="99">
        <f t="shared" si="45"/>
        <v>53244.871794871797</v>
      </c>
      <c r="L270" s="99"/>
      <c r="M270" s="100">
        <f t="shared" si="50"/>
        <v>479203.84615384619</v>
      </c>
    </row>
    <row r="271" spans="1:13" ht="30" x14ac:dyDescent="0.25">
      <c r="A271" s="16" t="s">
        <v>51</v>
      </c>
      <c r="B271" s="17" t="s">
        <v>52</v>
      </c>
      <c r="C271" s="17" t="s">
        <v>29</v>
      </c>
      <c r="D271" s="17">
        <f t="shared" si="47"/>
        <v>9</v>
      </c>
      <c r="E271" s="17">
        <v>-5</v>
      </c>
      <c r="F271" s="17" t="s">
        <v>17</v>
      </c>
      <c r="G271" s="17"/>
      <c r="H271" s="17" t="s">
        <v>28</v>
      </c>
      <c r="I271" s="18">
        <v>43746</v>
      </c>
      <c r="J271" s="17">
        <f t="shared" si="49"/>
        <v>4</v>
      </c>
      <c r="K271" s="99">
        <f t="shared" si="45"/>
        <v>53244.871794871797</v>
      </c>
      <c r="L271" s="99"/>
      <c r="M271" s="100">
        <f t="shared" si="50"/>
        <v>212979.48717948719</v>
      </c>
    </row>
    <row r="272" spans="1:13" ht="30" x14ac:dyDescent="0.25">
      <c r="A272" s="16" t="s">
        <v>51</v>
      </c>
      <c r="B272" s="17" t="s">
        <v>52</v>
      </c>
      <c r="C272" s="17" t="s">
        <v>29</v>
      </c>
      <c r="D272" s="17">
        <f t="shared" si="47"/>
        <v>4</v>
      </c>
      <c r="E272" s="17">
        <v>-4</v>
      </c>
      <c r="F272" s="17" t="s">
        <v>17</v>
      </c>
      <c r="G272" s="17"/>
      <c r="H272" s="17" t="s">
        <v>21</v>
      </c>
      <c r="I272" s="18">
        <v>43746</v>
      </c>
      <c r="J272" s="17">
        <f t="shared" si="49"/>
        <v>0</v>
      </c>
      <c r="K272" s="99">
        <f t="shared" si="45"/>
        <v>53244.871794871797</v>
      </c>
      <c r="L272" s="99"/>
      <c r="M272" s="100">
        <f t="shared" si="50"/>
        <v>0</v>
      </c>
    </row>
    <row r="273" spans="1:13" x14ac:dyDescent="0.25">
      <c r="A273" s="16" t="s">
        <v>51</v>
      </c>
      <c r="B273" s="17" t="s">
        <v>52</v>
      </c>
      <c r="C273" s="17" t="s">
        <v>29</v>
      </c>
      <c r="D273" s="17">
        <f t="shared" si="47"/>
        <v>0</v>
      </c>
      <c r="E273" s="17">
        <v>30</v>
      </c>
      <c r="F273" s="17" t="s">
        <v>17</v>
      </c>
      <c r="G273" s="17" t="s">
        <v>26</v>
      </c>
      <c r="H273" s="17"/>
      <c r="I273" s="18">
        <v>43857</v>
      </c>
      <c r="J273" s="17">
        <f t="shared" si="49"/>
        <v>30</v>
      </c>
      <c r="K273" s="99">
        <f>((M272+L273)/J273)</f>
        <v>67869.982316534006</v>
      </c>
      <c r="L273" s="99">
        <f>E273*67869.982316534</f>
        <v>2036099.4694960201</v>
      </c>
      <c r="M273" s="100">
        <f t="shared" si="50"/>
        <v>2036099.4694960201</v>
      </c>
    </row>
    <row r="274" spans="1:13" x14ac:dyDescent="0.25">
      <c r="A274" s="16" t="s">
        <v>51</v>
      </c>
      <c r="B274" s="17" t="s">
        <v>52</v>
      </c>
      <c r="C274" s="17" t="s">
        <v>29</v>
      </c>
      <c r="D274" s="17">
        <f t="shared" si="47"/>
        <v>30</v>
      </c>
      <c r="E274" s="17">
        <v>20</v>
      </c>
      <c r="F274" s="17" t="s">
        <v>17</v>
      </c>
      <c r="G274" s="17" t="s">
        <v>26</v>
      </c>
      <c r="H274" s="17"/>
      <c r="I274" s="18">
        <v>43857</v>
      </c>
      <c r="J274" s="17">
        <f t="shared" si="49"/>
        <v>50</v>
      </c>
      <c r="K274" s="99">
        <f>((M273+L274)/J274)</f>
        <v>67869.982316534006</v>
      </c>
      <c r="L274" s="99">
        <f>E274*67869.982316534</f>
        <v>1357399.6463306802</v>
      </c>
      <c r="M274" s="100">
        <f t="shared" si="50"/>
        <v>3393499.1158267003</v>
      </c>
    </row>
    <row r="275" spans="1:13" ht="30" x14ac:dyDescent="0.25">
      <c r="A275" s="16" t="s">
        <v>51</v>
      </c>
      <c r="B275" s="17" t="s">
        <v>52</v>
      </c>
      <c r="C275" s="17" t="s">
        <v>29</v>
      </c>
      <c r="D275" s="17">
        <f t="shared" si="47"/>
        <v>50</v>
      </c>
      <c r="E275" s="17">
        <v>-7</v>
      </c>
      <c r="F275" s="17" t="s">
        <v>17</v>
      </c>
      <c r="G275" s="17"/>
      <c r="H275" s="17" t="s">
        <v>25</v>
      </c>
      <c r="I275" s="18">
        <v>43872</v>
      </c>
      <c r="J275" s="17">
        <f t="shared" si="49"/>
        <v>43</v>
      </c>
      <c r="K275" s="99">
        <f t="shared" si="45"/>
        <v>67869.982316534006</v>
      </c>
      <c r="L275" s="99"/>
      <c r="M275" s="100">
        <f t="shared" si="50"/>
        <v>2918409.2396109621</v>
      </c>
    </row>
    <row r="276" spans="1:13" ht="30" x14ac:dyDescent="0.25">
      <c r="A276" s="16" t="s">
        <v>51</v>
      </c>
      <c r="B276" s="17" t="s">
        <v>52</v>
      </c>
      <c r="C276" s="17" t="s">
        <v>29</v>
      </c>
      <c r="D276" s="17">
        <f t="shared" si="47"/>
        <v>43</v>
      </c>
      <c r="E276" s="17">
        <v>-4</v>
      </c>
      <c r="F276" s="17" t="s">
        <v>17</v>
      </c>
      <c r="G276" s="17"/>
      <c r="H276" s="17" t="s">
        <v>19</v>
      </c>
      <c r="I276" s="18">
        <v>43872</v>
      </c>
      <c r="J276" s="17">
        <f t="shared" si="49"/>
        <v>39</v>
      </c>
      <c r="K276" s="99">
        <f t="shared" si="45"/>
        <v>67869.982316534006</v>
      </c>
      <c r="L276" s="99"/>
      <c r="M276" s="100">
        <f t="shared" si="50"/>
        <v>2646929.3103448264</v>
      </c>
    </row>
    <row r="277" spans="1:13" ht="30" x14ac:dyDescent="0.25">
      <c r="A277" s="16" t="s">
        <v>51</v>
      </c>
      <c r="B277" s="17" t="s">
        <v>52</v>
      </c>
      <c r="C277" s="17" t="s">
        <v>29</v>
      </c>
      <c r="D277" s="17">
        <f t="shared" si="47"/>
        <v>39</v>
      </c>
      <c r="E277" s="17">
        <v>-4</v>
      </c>
      <c r="F277" s="17" t="s">
        <v>17</v>
      </c>
      <c r="G277" s="17"/>
      <c r="H277" s="17" t="s">
        <v>28</v>
      </c>
      <c r="I277" s="18">
        <v>43872</v>
      </c>
      <c r="J277" s="17">
        <f t="shared" si="49"/>
        <v>35</v>
      </c>
      <c r="K277" s="99">
        <f t="shared" si="45"/>
        <v>67869.982316534006</v>
      </c>
      <c r="L277" s="99"/>
      <c r="M277" s="100">
        <f t="shared" si="50"/>
        <v>2375449.3810786903</v>
      </c>
    </row>
    <row r="278" spans="1:13" ht="30" x14ac:dyDescent="0.25">
      <c r="A278" s="16" t="s">
        <v>51</v>
      </c>
      <c r="B278" s="17" t="s">
        <v>52</v>
      </c>
      <c r="C278" s="17" t="s">
        <v>29</v>
      </c>
      <c r="D278" s="17">
        <f t="shared" si="47"/>
        <v>35</v>
      </c>
      <c r="E278" s="17">
        <v>-16</v>
      </c>
      <c r="F278" s="17" t="s">
        <v>17</v>
      </c>
      <c r="G278" s="17"/>
      <c r="H278" s="17" t="s">
        <v>28</v>
      </c>
      <c r="I278" s="18">
        <v>43872</v>
      </c>
      <c r="J278" s="17">
        <f t="shared" si="49"/>
        <v>19</v>
      </c>
      <c r="K278" s="99">
        <f t="shared" si="45"/>
        <v>67869.982316534006</v>
      </c>
      <c r="L278" s="99"/>
      <c r="M278" s="100">
        <f t="shared" si="50"/>
        <v>1289529.6640141462</v>
      </c>
    </row>
    <row r="279" spans="1:13" ht="30" x14ac:dyDescent="0.25">
      <c r="A279" s="16" t="s">
        <v>51</v>
      </c>
      <c r="B279" s="17" t="s">
        <v>52</v>
      </c>
      <c r="C279" s="17" t="s">
        <v>29</v>
      </c>
      <c r="D279" s="17">
        <f t="shared" si="47"/>
        <v>19</v>
      </c>
      <c r="E279" s="17">
        <v>-10</v>
      </c>
      <c r="F279" s="17" t="s">
        <v>17</v>
      </c>
      <c r="G279" s="17"/>
      <c r="H279" s="17" t="s">
        <v>21</v>
      </c>
      <c r="I279" s="18">
        <v>43872</v>
      </c>
      <c r="J279" s="17">
        <f t="shared" si="49"/>
        <v>9</v>
      </c>
      <c r="K279" s="99">
        <f t="shared" si="45"/>
        <v>67869.982316534006</v>
      </c>
      <c r="L279" s="99"/>
      <c r="M279" s="100">
        <f t="shared" si="50"/>
        <v>610829.84084880608</v>
      </c>
    </row>
    <row r="280" spans="1:13" x14ac:dyDescent="0.25">
      <c r="A280" s="16" t="s">
        <v>51</v>
      </c>
      <c r="B280" s="17" t="s">
        <v>52</v>
      </c>
      <c r="C280" s="17" t="s">
        <v>29</v>
      </c>
      <c r="D280" s="17">
        <f t="shared" ref="D280:D286" si="51">J279</f>
        <v>9</v>
      </c>
      <c r="E280" s="17">
        <v>-6</v>
      </c>
      <c r="F280" s="17" t="s">
        <v>17</v>
      </c>
      <c r="G280" s="17"/>
      <c r="H280" s="17" t="s">
        <v>22</v>
      </c>
      <c r="I280" s="18">
        <v>43872</v>
      </c>
      <c r="J280" s="17">
        <f t="shared" si="49"/>
        <v>3</v>
      </c>
      <c r="K280" s="99">
        <f t="shared" si="45"/>
        <v>67869.982316534006</v>
      </c>
      <c r="L280" s="99"/>
      <c r="M280" s="100">
        <f t="shared" si="50"/>
        <v>203609.94694960202</v>
      </c>
    </row>
    <row r="281" spans="1:13" ht="30" x14ac:dyDescent="0.25">
      <c r="A281" s="16" t="s">
        <v>51</v>
      </c>
      <c r="B281" s="17" t="s">
        <v>52</v>
      </c>
      <c r="C281" s="17" t="s">
        <v>29</v>
      </c>
      <c r="D281" s="17">
        <f t="shared" si="51"/>
        <v>3</v>
      </c>
      <c r="E281" s="17">
        <v>10</v>
      </c>
      <c r="F281" s="17" t="s">
        <v>17</v>
      </c>
      <c r="G281" s="17" t="s">
        <v>28</v>
      </c>
      <c r="H281" s="17"/>
      <c r="I281" s="18">
        <v>43873</v>
      </c>
      <c r="J281" s="17">
        <f t="shared" si="49"/>
        <v>13</v>
      </c>
      <c r="K281" s="99">
        <f>((M280+L281)/J281)</f>
        <v>67869.982316534006</v>
      </c>
      <c r="L281" s="99">
        <f>E281*67869.982316534</f>
        <v>678699.82316534012</v>
      </c>
      <c r="M281" s="100">
        <f t="shared" si="50"/>
        <v>882309.7701149421</v>
      </c>
    </row>
    <row r="282" spans="1:13" ht="30" x14ac:dyDescent="0.25">
      <c r="A282" s="16" t="s">
        <v>51</v>
      </c>
      <c r="B282" s="17" t="s">
        <v>52</v>
      </c>
      <c r="C282" s="17" t="s">
        <v>29</v>
      </c>
      <c r="D282" s="17">
        <f t="shared" si="51"/>
        <v>13</v>
      </c>
      <c r="E282" s="17">
        <v>-5</v>
      </c>
      <c r="F282" s="17" t="s">
        <v>17</v>
      </c>
      <c r="G282" s="17"/>
      <c r="H282" s="17" t="s">
        <v>19</v>
      </c>
      <c r="I282" s="18">
        <v>43874</v>
      </c>
      <c r="J282" s="17">
        <f t="shared" si="49"/>
        <v>8</v>
      </c>
      <c r="K282" s="99">
        <f t="shared" si="45"/>
        <v>67869.982316534006</v>
      </c>
      <c r="L282" s="99"/>
      <c r="M282" s="100">
        <f t="shared" si="50"/>
        <v>542959.85853227205</v>
      </c>
    </row>
    <row r="283" spans="1:13" x14ac:dyDescent="0.25">
      <c r="A283" s="16" t="s">
        <v>51</v>
      </c>
      <c r="B283" s="17" t="s">
        <v>52</v>
      </c>
      <c r="C283" s="17" t="s">
        <v>29</v>
      </c>
      <c r="D283" s="17">
        <f t="shared" si="51"/>
        <v>8</v>
      </c>
      <c r="E283" s="17">
        <v>-3</v>
      </c>
      <c r="F283" s="17" t="s">
        <v>17</v>
      </c>
      <c r="G283" s="17"/>
      <c r="H283" s="17" t="s">
        <v>22</v>
      </c>
      <c r="I283" s="18">
        <v>43888</v>
      </c>
      <c r="J283" s="17">
        <f t="shared" si="49"/>
        <v>5</v>
      </c>
      <c r="K283" s="99">
        <f t="shared" si="45"/>
        <v>67869.982316534006</v>
      </c>
      <c r="L283" s="99"/>
      <c r="M283" s="100">
        <f t="shared" si="50"/>
        <v>339349.91158267006</v>
      </c>
    </row>
    <row r="284" spans="1:13" x14ac:dyDescent="0.25">
      <c r="A284" s="16" t="s">
        <v>51</v>
      </c>
      <c r="B284" s="17" t="s">
        <v>52</v>
      </c>
      <c r="C284" s="17" t="s">
        <v>29</v>
      </c>
      <c r="D284" s="17">
        <f t="shared" si="51"/>
        <v>5</v>
      </c>
      <c r="E284" s="17">
        <v>-1</v>
      </c>
      <c r="F284" s="17" t="s">
        <v>17</v>
      </c>
      <c r="G284" s="17"/>
      <c r="H284" s="17" t="s">
        <v>22</v>
      </c>
      <c r="I284" s="18">
        <v>43889</v>
      </c>
      <c r="J284" s="17">
        <f t="shared" si="49"/>
        <v>4</v>
      </c>
      <c r="K284" s="99">
        <f t="shared" si="45"/>
        <v>67869.982316534006</v>
      </c>
      <c r="L284" s="99"/>
      <c r="M284" s="100">
        <f t="shared" si="50"/>
        <v>271479.92926613602</v>
      </c>
    </row>
    <row r="285" spans="1:13" ht="30" x14ac:dyDescent="0.25">
      <c r="A285" s="16" t="s">
        <v>51</v>
      </c>
      <c r="B285" s="17" t="s">
        <v>52</v>
      </c>
      <c r="C285" s="17" t="s">
        <v>29</v>
      </c>
      <c r="D285" s="17">
        <f t="shared" si="51"/>
        <v>4</v>
      </c>
      <c r="E285" s="17">
        <v>-2</v>
      </c>
      <c r="F285" s="17" t="s">
        <v>17</v>
      </c>
      <c r="G285" s="17"/>
      <c r="H285" s="17" t="s">
        <v>25</v>
      </c>
      <c r="I285" s="18">
        <v>43901</v>
      </c>
      <c r="J285" s="17">
        <f t="shared" si="49"/>
        <v>2</v>
      </c>
      <c r="K285" s="99">
        <f t="shared" si="45"/>
        <v>67869.982316534006</v>
      </c>
      <c r="L285" s="99"/>
      <c r="M285" s="100">
        <f t="shared" si="50"/>
        <v>135739.96463306801</v>
      </c>
    </row>
    <row r="286" spans="1:13" ht="30.75" thickBot="1" x14ac:dyDescent="0.3">
      <c r="A286" s="40" t="s">
        <v>51</v>
      </c>
      <c r="B286" s="41" t="s">
        <v>52</v>
      </c>
      <c r="C286" s="41" t="s">
        <v>29</v>
      </c>
      <c r="D286" s="41">
        <f t="shared" si="51"/>
        <v>2</v>
      </c>
      <c r="E286" s="41">
        <v>-2</v>
      </c>
      <c r="F286" s="41" t="s">
        <v>17</v>
      </c>
      <c r="G286" s="41"/>
      <c r="H286" s="41" t="s">
        <v>28</v>
      </c>
      <c r="I286" s="42">
        <v>43901</v>
      </c>
      <c r="J286" s="41">
        <f t="shared" si="49"/>
        <v>0</v>
      </c>
      <c r="K286" s="99">
        <f t="shared" si="45"/>
        <v>67869.982316534006</v>
      </c>
      <c r="L286" s="99"/>
      <c r="M286" s="100">
        <f t="shared" si="50"/>
        <v>0</v>
      </c>
    </row>
    <row r="287" spans="1:13" x14ac:dyDescent="0.25">
      <c r="A287" s="1" t="s">
        <v>56</v>
      </c>
      <c r="B287" s="2" t="s">
        <v>57</v>
      </c>
      <c r="C287" s="2" t="s">
        <v>29</v>
      </c>
      <c r="D287" s="2"/>
      <c r="E287" s="2">
        <v>15</v>
      </c>
      <c r="F287" s="2" t="s">
        <v>17</v>
      </c>
      <c r="G287" s="2" t="s">
        <v>26</v>
      </c>
      <c r="H287" s="2"/>
      <c r="I287" s="43">
        <v>43651</v>
      </c>
      <c r="J287" s="2">
        <f t="shared" si="49"/>
        <v>15</v>
      </c>
      <c r="K287" s="106">
        <f>L287/J287</f>
        <v>3995</v>
      </c>
      <c r="L287" s="106">
        <f>E287*3995</f>
        <v>59925</v>
      </c>
      <c r="M287" s="107">
        <f t="shared" si="50"/>
        <v>59925</v>
      </c>
    </row>
    <row r="288" spans="1:13" ht="30" x14ac:dyDescent="0.25">
      <c r="A288" s="16" t="s">
        <v>56</v>
      </c>
      <c r="B288" s="17" t="s">
        <v>57</v>
      </c>
      <c r="C288" s="17" t="s">
        <v>29</v>
      </c>
      <c r="D288" s="17">
        <f>J287</f>
        <v>15</v>
      </c>
      <c r="E288" s="17">
        <v>-2</v>
      </c>
      <c r="F288" s="17" t="s">
        <v>17</v>
      </c>
      <c r="G288" s="17"/>
      <c r="H288" s="17" t="s">
        <v>19</v>
      </c>
      <c r="I288" s="18">
        <v>43664</v>
      </c>
      <c r="J288" s="17">
        <f t="shared" si="49"/>
        <v>13</v>
      </c>
      <c r="K288" s="99">
        <f t="shared" ref="K288:K292" si="52">IF(OR(F288="FPCO"),((M287+L288)/J288),K287)</f>
        <v>3995</v>
      </c>
      <c r="L288" s="99"/>
      <c r="M288" s="100">
        <f t="shared" si="50"/>
        <v>51935</v>
      </c>
    </row>
    <row r="289" spans="1:13" ht="30" x14ac:dyDescent="0.25">
      <c r="A289" s="16" t="s">
        <v>56</v>
      </c>
      <c r="B289" s="17" t="s">
        <v>57</v>
      </c>
      <c r="C289" s="17" t="s">
        <v>29</v>
      </c>
      <c r="D289" s="17">
        <f>J288</f>
        <v>13</v>
      </c>
      <c r="E289" s="17">
        <v>-2</v>
      </c>
      <c r="F289" s="17" t="s">
        <v>17</v>
      </c>
      <c r="G289" s="17"/>
      <c r="H289" s="17" t="s">
        <v>25</v>
      </c>
      <c r="I289" s="18">
        <v>43692</v>
      </c>
      <c r="J289" s="17">
        <f t="shared" si="49"/>
        <v>11</v>
      </c>
      <c r="K289" s="99">
        <f t="shared" si="52"/>
        <v>3995</v>
      </c>
      <c r="L289" s="99"/>
      <c r="M289" s="100">
        <f t="shared" si="50"/>
        <v>43945</v>
      </c>
    </row>
    <row r="290" spans="1:13" ht="30" x14ac:dyDescent="0.25">
      <c r="A290" s="16" t="s">
        <v>56</v>
      </c>
      <c r="B290" s="17" t="s">
        <v>57</v>
      </c>
      <c r="C290" s="17" t="s">
        <v>29</v>
      </c>
      <c r="D290" s="17">
        <f>J289</f>
        <v>11</v>
      </c>
      <c r="E290" s="17">
        <v>-11</v>
      </c>
      <c r="F290" s="17" t="s">
        <v>17</v>
      </c>
      <c r="G290" s="17"/>
      <c r="H290" s="17" t="s">
        <v>19</v>
      </c>
      <c r="I290" s="18">
        <v>43805</v>
      </c>
      <c r="J290" s="17">
        <f t="shared" si="49"/>
        <v>0</v>
      </c>
      <c r="K290" s="99">
        <f t="shared" si="52"/>
        <v>3995</v>
      </c>
      <c r="L290" s="99"/>
      <c r="M290" s="100">
        <f t="shared" si="50"/>
        <v>0</v>
      </c>
    </row>
    <row r="291" spans="1:13" x14ac:dyDescent="0.25">
      <c r="A291" s="16" t="s">
        <v>56</v>
      </c>
      <c r="B291" s="17" t="s">
        <v>57</v>
      </c>
      <c r="C291" s="17" t="s">
        <v>29</v>
      </c>
      <c r="D291" s="17">
        <f>J290</f>
        <v>0</v>
      </c>
      <c r="E291" s="17">
        <v>5</v>
      </c>
      <c r="F291" s="17" t="s">
        <v>17</v>
      </c>
      <c r="G291" s="17" t="s">
        <v>26</v>
      </c>
      <c r="H291" s="17"/>
      <c r="I291" s="18">
        <v>43874</v>
      </c>
      <c r="J291" s="17">
        <f t="shared" si="49"/>
        <v>5</v>
      </c>
      <c r="K291" s="99">
        <f>((M290+L291)/J291)</f>
        <v>3546</v>
      </c>
      <c r="L291" s="99">
        <f>E291*3546</f>
        <v>17730</v>
      </c>
      <c r="M291" s="100">
        <f t="shared" si="50"/>
        <v>17730</v>
      </c>
    </row>
    <row r="292" spans="1:13" ht="15.75" thickBot="1" x14ac:dyDescent="0.3">
      <c r="A292" s="40" t="s">
        <v>56</v>
      </c>
      <c r="B292" s="41" t="s">
        <v>57</v>
      </c>
      <c r="C292" s="41" t="s">
        <v>29</v>
      </c>
      <c r="D292" s="41">
        <f>J291</f>
        <v>5</v>
      </c>
      <c r="E292" s="41">
        <v>-2</v>
      </c>
      <c r="F292" s="41" t="s">
        <v>17</v>
      </c>
      <c r="G292" s="41"/>
      <c r="H292" s="41" t="s">
        <v>22</v>
      </c>
      <c r="I292" s="42">
        <v>44021</v>
      </c>
      <c r="J292" s="41">
        <f t="shared" si="49"/>
        <v>3</v>
      </c>
      <c r="K292" s="108">
        <f t="shared" si="52"/>
        <v>3546</v>
      </c>
      <c r="L292" s="108"/>
      <c r="M292" s="109">
        <f t="shared" si="50"/>
        <v>10638</v>
      </c>
    </row>
    <row r="293" spans="1:13" x14ac:dyDescent="0.25">
      <c r="A293" s="1" t="s">
        <v>60</v>
      </c>
      <c r="B293" s="2" t="s">
        <v>61</v>
      </c>
      <c r="C293" s="2" t="s">
        <v>29</v>
      </c>
      <c r="D293" s="2">
        <v>36</v>
      </c>
      <c r="E293" s="2"/>
      <c r="F293" s="2" t="s">
        <v>14</v>
      </c>
      <c r="G293" s="2"/>
      <c r="H293" s="2"/>
      <c r="I293" s="43">
        <v>43100</v>
      </c>
      <c r="J293" s="2">
        <f t="shared" si="49"/>
        <v>36</v>
      </c>
      <c r="K293" s="106">
        <f>M293/J293</f>
        <v>38080</v>
      </c>
      <c r="L293" s="106"/>
      <c r="M293" s="107">
        <v>1370880</v>
      </c>
    </row>
    <row r="294" spans="1:13" ht="30" x14ac:dyDescent="0.25">
      <c r="A294" s="16" t="s">
        <v>60</v>
      </c>
      <c r="B294" s="17" t="s">
        <v>61</v>
      </c>
      <c r="C294" s="17" t="s">
        <v>29</v>
      </c>
      <c r="D294" s="17">
        <f t="shared" ref="D294:D303" si="53">J293</f>
        <v>36</v>
      </c>
      <c r="E294" s="17">
        <v>-1</v>
      </c>
      <c r="F294" s="17" t="s">
        <v>17</v>
      </c>
      <c r="G294" s="17"/>
      <c r="H294" s="17" t="s">
        <v>20</v>
      </c>
      <c r="I294" s="18">
        <v>43453</v>
      </c>
      <c r="J294" s="17">
        <f t="shared" si="49"/>
        <v>35</v>
      </c>
      <c r="K294" s="99">
        <f t="shared" ref="K294" si="54">IF(OR(F294="FPCO"),((M293+L294)/J294),K293)</f>
        <v>38080</v>
      </c>
      <c r="L294" s="99"/>
      <c r="M294" s="100">
        <f t="shared" ref="M294:M299" si="55">K294*J294</f>
        <v>1332800</v>
      </c>
    </row>
    <row r="295" spans="1:13" ht="30" x14ac:dyDescent="0.25">
      <c r="A295" s="16" t="s">
        <v>60</v>
      </c>
      <c r="B295" s="17" t="s">
        <v>61</v>
      </c>
      <c r="C295" s="17" t="s">
        <v>29</v>
      </c>
      <c r="D295" s="17">
        <f t="shared" si="53"/>
        <v>35</v>
      </c>
      <c r="E295" s="17">
        <v>-1</v>
      </c>
      <c r="F295" s="17" t="s">
        <v>17</v>
      </c>
      <c r="G295" s="17"/>
      <c r="H295" s="17" t="s">
        <v>20</v>
      </c>
      <c r="I295" s="18">
        <v>43453</v>
      </c>
      <c r="J295" s="17">
        <f t="shared" si="49"/>
        <v>34</v>
      </c>
      <c r="K295" s="99">
        <f t="shared" ref="K295:K303" si="56">IF(OR(F295="FPCO"),((M294+L295)/J295),K294)</f>
        <v>38080</v>
      </c>
      <c r="L295" s="99"/>
      <c r="M295" s="100">
        <f t="shared" si="55"/>
        <v>1294720</v>
      </c>
    </row>
    <row r="296" spans="1:13" x14ac:dyDescent="0.25">
      <c r="A296" s="16" t="s">
        <v>60</v>
      </c>
      <c r="B296" s="17" t="s">
        <v>61</v>
      </c>
      <c r="C296" s="17" t="s">
        <v>29</v>
      </c>
      <c r="D296" s="17">
        <f t="shared" si="53"/>
        <v>34</v>
      </c>
      <c r="E296" s="17">
        <v>-4</v>
      </c>
      <c r="F296" s="17" t="s">
        <v>17</v>
      </c>
      <c r="G296" s="17"/>
      <c r="H296" s="17" t="s">
        <v>22</v>
      </c>
      <c r="I296" s="18">
        <v>43453</v>
      </c>
      <c r="J296" s="17">
        <f t="shared" si="49"/>
        <v>30</v>
      </c>
      <c r="K296" s="99">
        <f t="shared" si="56"/>
        <v>38080</v>
      </c>
      <c r="L296" s="99"/>
      <c r="M296" s="100">
        <f t="shared" si="55"/>
        <v>1142400</v>
      </c>
    </row>
    <row r="297" spans="1:13" ht="30" x14ac:dyDescent="0.25">
      <c r="A297" s="16" t="s">
        <v>60</v>
      </c>
      <c r="B297" s="17" t="s">
        <v>61</v>
      </c>
      <c r="C297" s="17" t="s">
        <v>29</v>
      </c>
      <c r="D297" s="17">
        <f t="shared" si="53"/>
        <v>30</v>
      </c>
      <c r="E297" s="17">
        <v>-1</v>
      </c>
      <c r="F297" s="17" t="s">
        <v>17</v>
      </c>
      <c r="G297" s="17"/>
      <c r="H297" s="17" t="s">
        <v>23</v>
      </c>
      <c r="I297" s="18">
        <v>43453</v>
      </c>
      <c r="J297" s="17">
        <f t="shared" si="49"/>
        <v>29</v>
      </c>
      <c r="K297" s="99">
        <f t="shared" si="56"/>
        <v>38080</v>
      </c>
      <c r="L297" s="99"/>
      <c r="M297" s="100">
        <f t="shared" si="55"/>
        <v>1104320</v>
      </c>
    </row>
    <row r="298" spans="1:13" ht="30" x14ac:dyDescent="0.25">
      <c r="A298" s="16" t="s">
        <v>60</v>
      </c>
      <c r="B298" s="17" t="s">
        <v>61</v>
      </c>
      <c r="C298" s="17" t="s">
        <v>29</v>
      </c>
      <c r="D298" s="17">
        <f t="shared" si="53"/>
        <v>29</v>
      </c>
      <c r="E298" s="17">
        <v>-20</v>
      </c>
      <c r="F298" s="17" t="s">
        <v>17</v>
      </c>
      <c r="G298" s="17"/>
      <c r="H298" s="17" t="s">
        <v>21</v>
      </c>
      <c r="I298" s="18">
        <v>43453</v>
      </c>
      <c r="J298" s="17">
        <f t="shared" si="49"/>
        <v>9</v>
      </c>
      <c r="K298" s="99">
        <f t="shared" si="56"/>
        <v>38080</v>
      </c>
      <c r="L298" s="99"/>
      <c r="M298" s="100">
        <f t="shared" si="55"/>
        <v>342720</v>
      </c>
    </row>
    <row r="299" spans="1:13" ht="30" x14ac:dyDescent="0.25">
      <c r="A299" s="16" t="s">
        <v>60</v>
      </c>
      <c r="B299" s="17" t="s">
        <v>61</v>
      </c>
      <c r="C299" s="17" t="s">
        <v>29</v>
      </c>
      <c r="D299" s="17">
        <f t="shared" si="53"/>
        <v>9</v>
      </c>
      <c r="E299" s="17">
        <v>-1</v>
      </c>
      <c r="F299" s="17" t="s">
        <v>17</v>
      </c>
      <c r="G299" s="17"/>
      <c r="H299" s="17" t="s">
        <v>19</v>
      </c>
      <c r="I299" s="18">
        <v>43453</v>
      </c>
      <c r="J299" s="17">
        <f t="shared" si="49"/>
        <v>8</v>
      </c>
      <c r="K299" s="99">
        <f t="shared" si="56"/>
        <v>38080</v>
      </c>
      <c r="L299" s="99"/>
      <c r="M299" s="100">
        <f t="shared" si="55"/>
        <v>304640</v>
      </c>
    </row>
    <row r="300" spans="1:13" x14ac:dyDescent="0.25">
      <c r="A300" s="16" t="s">
        <v>60</v>
      </c>
      <c r="B300" s="17" t="s">
        <v>61</v>
      </c>
      <c r="C300" s="17" t="s">
        <v>29</v>
      </c>
      <c r="D300" s="17">
        <f t="shared" si="53"/>
        <v>8</v>
      </c>
      <c r="E300" s="17">
        <v>-1</v>
      </c>
      <c r="F300" s="17" t="s">
        <v>16</v>
      </c>
      <c r="G300" s="17"/>
      <c r="H300" s="17"/>
      <c r="I300" s="18">
        <v>43495</v>
      </c>
      <c r="J300" s="17">
        <f t="shared" si="49"/>
        <v>7</v>
      </c>
      <c r="K300" s="99">
        <f t="shared" si="56"/>
        <v>38080</v>
      </c>
      <c r="L300" s="99"/>
      <c r="M300" s="100">
        <f t="shared" ref="M300:M303" si="57">K300*J300</f>
        <v>266560</v>
      </c>
    </row>
    <row r="301" spans="1:13" x14ac:dyDescent="0.25">
      <c r="A301" s="16" t="s">
        <v>60</v>
      </c>
      <c r="B301" s="17" t="s">
        <v>61</v>
      </c>
      <c r="C301" s="17" t="s">
        <v>29</v>
      </c>
      <c r="D301" s="17">
        <f t="shared" si="53"/>
        <v>7</v>
      </c>
      <c r="E301" s="17">
        <v>1</v>
      </c>
      <c r="F301" s="17" t="s">
        <v>17</v>
      </c>
      <c r="G301" s="17" t="s">
        <v>26</v>
      </c>
      <c r="H301" s="17"/>
      <c r="I301" s="18">
        <v>43859</v>
      </c>
      <c r="J301" s="17">
        <f t="shared" si="49"/>
        <v>8</v>
      </c>
      <c r="K301" s="99">
        <f>((M300+L301)/J301)</f>
        <v>38005.625</v>
      </c>
      <c r="L301" s="99">
        <f>E301*37485</f>
        <v>37485</v>
      </c>
      <c r="M301" s="100">
        <f>K301*J301</f>
        <v>304045</v>
      </c>
    </row>
    <row r="302" spans="1:13" x14ac:dyDescent="0.25">
      <c r="A302" s="16" t="s">
        <v>60</v>
      </c>
      <c r="B302" s="17" t="s">
        <v>61</v>
      </c>
      <c r="C302" s="17" t="s">
        <v>29</v>
      </c>
      <c r="D302" s="17">
        <f t="shared" si="53"/>
        <v>8</v>
      </c>
      <c r="E302" s="17">
        <v>-4</v>
      </c>
      <c r="F302" s="17" t="s">
        <v>16</v>
      </c>
      <c r="G302" s="17"/>
      <c r="H302" s="17"/>
      <c r="I302" s="18">
        <v>44057</v>
      </c>
      <c r="J302" s="17">
        <f t="shared" si="49"/>
        <v>4</v>
      </c>
      <c r="K302" s="99">
        <f t="shared" si="56"/>
        <v>38005.625</v>
      </c>
      <c r="L302" s="99"/>
      <c r="M302" s="100">
        <f t="shared" si="57"/>
        <v>152022.5</v>
      </c>
    </row>
    <row r="303" spans="1:13" ht="15.75" thickBot="1" x14ac:dyDescent="0.3">
      <c r="A303" s="40" t="s">
        <v>60</v>
      </c>
      <c r="B303" s="41" t="s">
        <v>61</v>
      </c>
      <c r="C303" s="41" t="s">
        <v>29</v>
      </c>
      <c r="D303" s="41">
        <f t="shared" si="53"/>
        <v>4</v>
      </c>
      <c r="E303" s="41">
        <v>-1</v>
      </c>
      <c r="F303" s="41" t="s">
        <v>16</v>
      </c>
      <c r="G303" s="41"/>
      <c r="H303" s="41"/>
      <c r="I303" s="42">
        <v>44158</v>
      </c>
      <c r="J303" s="41">
        <f t="shared" si="49"/>
        <v>3</v>
      </c>
      <c r="K303" s="99">
        <f t="shared" si="56"/>
        <v>38005.625</v>
      </c>
      <c r="L303" s="99"/>
      <c r="M303" s="100">
        <f t="shared" si="57"/>
        <v>114016.875</v>
      </c>
    </row>
    <row r="304" spans="1:13" x14ac:dyDescent="0.25">
      <c r="A304" s="1" t="s">
        <v>62</v>
      </c>
      <c r="B304" s="2" t="s">
        <v>63</v>
      </c>
      <c r="C304" s="2" t="s">
        <v>29</v>
      </c>
      <c r="D304" s="2">
        <v>45</v>
      </c>
      <c r="E304" s="2"/>
      <c r="F304" s="2" t="s">
        <v>14</v>
      </c>
      <c r="G304" s="2"/>
      <c r="H304" s="2"/>
      <c r="I304" s="43">
        <v>43100</v>
      </c>
      <c r="J304" s="2">
        <f t="shared" si="49"/>
        <v>45</v>
      </c>
      <c r="K304" s="106">
        <f>M304/J304</f>
        <v>7640</v>
      </c>
      <c r="L304" s="106"/>
      <c r="M304" s="107">
        <v>343800</v>
      </c>
    </row>
    <row r="305" spans="1:13" ht="30" x14ac:dyDescent="0.25">
      <c r="A305" s="16" t="s">
        <v>62</v>
      </c>
      <c r="B305" s="17" t="s">
        <v>63</v>
      </c>
      <c r="C305" s="17" t="s">
        <v>29</v>
      </c>
      <c r="D305" s="17">
        <f t="shared" ref="D305:D312" si="58">J304</f>
        <v>45</v>
      </c>
      <c r="E305" s="17">
        <v>-2</v>
      </c>
      <c r="F305" s="17" t="s">
        <v>17</v>
      </c>
      <c r="G305" s="17"/>
      <c r="H305" s="17" t="s">
        <v>25</v>
      </c>
      <c r="I305" s="18">
        <v>43199</v>
      </c>
      <c r="J305" s="17">
        <f t="shared" si="49"/>
        <v>43</v>
      </c>
      <c r="K305" s="99">
        <f t="shared" ref="K305" si="59">IF(OR(F305="FPCO"),((M304+L305)/J305),K304)</f>
        <v>7640</v>
      </c>
      <c r="L305" s="99"/>
      <c r="M305" s="100">
        <f>K305*J305</f>
        <v>328520</v>
      </c>
    </row>
    <row r="306" spans="1:13" x14ac:dyDescent="0.25">
      <c r="A306" s="16" t="s">
        <v>62</v>
      </c>
      <c r="B306" s="17" t="s">
        <v>63</v>
      </c>
      <c r="C306" s="17" t="s">
        <v>29</v>
      </c>
      <c r="D306" s="17">
        <f t="shared" si="58"/>
        <v>43</v>
      </c>
      <c r="E306" s="17">
        <v>-2</v>
      </c>
      <c r="F306" s="17" t="s">
        <v>16</v>
      </c>
      <c r="G306" s="17"/>
      <c r="H306" s="17"/>
      <c r="I306" s="18">
        <v>43214</v>
      </c>
      <c r="J306" s="17">
        <f t="shared" si="49"/>
        <v>41</v>
      </c>
      <c r="K306" s="99">
        <f t="shared" ref="K306:K312" si="60">IF(OR(F306="FPCO"),((M305+L306)/J306),K305)</f>
        <v>7640</v>
      </c>
      <c r="L306" s="99"/>
      <c r="M306" s="100">
        <f t="shared" ref="M306" si="61">K306*J306</f>
        <v>313240</v>
      </c>
    </row>
    <row r="307" spans="1:13" ht="30" x14ac:dyDescent="0.25">
      <c r="A307" s="16" t="s">
        <v>62</v>
      </c>
      <c r="B307" s="17" t="s">
        <v>63</v>
      </c>
      <c r="C307" s="17" t="s">
        <v>29</v>
      </c>
      <c r="D307" s="17">
        <f t="shared" si="58"/>
        <v>41</v>
      </c>
      <c r="E307" s="17">
        <v>-5</v>
      </c>
      <c r="F307" s="17" t="s">
        <v>17</v>
      </c>
      <c r="G307" s="17"/>
      <c r="H307" s="17" t="s">
        <v>25</v>
      </c>
      <c r="I307" s="18">
        <v>43273</v>
      </c>
      <c r="J307" s="17">
        <f t="shared" si="49"/>
        <v>36</v>
      </c>
      <c r="K307" s="99">
        <f t="shared" si="60"/>
        <v>7640</v>
      </c>
      <c r="L307" s="99"/>
      <c r="M307" s="100">
        <f t="shared" ref="M307:M312" si="62">K307*J307</f>
        <v>275040</v>
      </c>
    </row>
    <row r="308" spans="1:13" x14ac:dyDescent="0.25">
      <c r="A308" s="16" t="s">
        <v>62</v>
      </c>
      <c r="B308" s="17" t="s">
        <v>63</v>
      </c>
      <c r="C308" s="17" t="s">
        <v>29</v>
      </c>
      <c r="D308" s="17">
        <f t="shared" si="58"/>
        <v>36</v>
      </c>
      <c r="E308" s="17">
        <v>-16</v>
      </c>
      <c r="F308" s="17" t="s">
        <v>17</v>
      </c>
      <c r="G308" s="17"/>
      <c r="H308" s="17" t="s">
        <v>22</v>
      </c>
      <c r="I308" s="18">
        <v>43453</v>
      </c>
      <c r="J308" s="17">
        <f t="shared" si="49"/>
        <v>20</v>
      </c>
      <c r="K308" s="99">
        <f t="shared" si="60"/>
        <v>7640</v>
      </c>
      <c r="L308" s="99"/>
      <c r="M308" s="100">
        <f t="shared" si="62"/>
        <v>152800</v>
      </c>
    </row>
    <row r="309" spans="1:13" ht="30" x14ac:dyDescent="0.25">
      <c r="A309" s="16" t="s">
        <v>62</v>
      </c>
      <c r="B309" s="17" t="s">
        <v>63</v>
      </c>
      <c r="C309" s="17" t="s">
        <v>29</v>
      </c>
      <c r="D309" s="17">
        <f t="shared" si="58"/>
        <v>20</v>
      </c>
      <c r="E309" s="17">
        <v>-1</v>
      </c>
      <c r="F309" s="17" t="s">
        <v>17</v>
      </c>
      <c r="G309" s="17"/>
      <c r="H309" s="17" t="s">
        <v>28</v>
      </c>
      <c r="I309" s="18">
        <v>43453</v>
      </c>
      <c r="J309" s="17">
        <f t="shared" si="49"/>
        <v>19</v>
      </c>
      <c r="K309" s="99">
        <f t="shared" si="60"/>
        <v>7640</v>
      </c>
      <c r="L309" s="99"/>
      <c r="M309" s="100">
        <f t="shared" si="62"/>
        <v>145160</v>
      </c>
    </row>
    <row r="310" spans="1:13" ht="30" x14ac:dyDescent="0.25">
      <c r="A310" s="16" t="s">
        <v>62</v>
      </c>
      <c r="B310" s="17" t="s">
        <v>63</v>
      </c>
      <c r="C310" s="17" t="s">
        <v>29</v>
      </c>
      <c r="D310" s="17">
        <f t="shared" si="58"/>
        <v>19</v>
      </c>
      <c r="E310" s="17">
        <v>-5</v>
      </c>
      <c r="F310" s="17" t="s">
        <v>17</v>
      </c>
      <c r="G310" s="17"/>
      <c r="H310" s="17" t="s">
        <v>23</v>
      </c>
      <c r="I310" s="18">
        <v>43453</v>
      </c>
      <c r="J310" s="17">
        <f t="shared" si="49"/>
        <v>14</v>
      </c>
      <c r="K310" s="99">
        <f t="shared" si="60"/>
        <v>7640</v>
      </c>
      <c r="L310" s="99"/>
      <c r="M310" s="100">
        <f t="shared" si="62"/>
        <v>106960</v>
      </c>
    </row>
    <row r="311" spans="1:13" ht="30" x14ac:dyDescent="0.25">
      <c r="A311" s="16" t="s">
        <v>62</v>
      </c>
      <c r="B311" s="17" t="s">
        <v>63</v>
      </c>
      <c r="C311" s="17" t="s">
        <v>29</v>
      </c>
      <c r="D311" s="17">
        <f t="shared" si="58"/>
        <v>14</v>
      </c>
      <c r="E311" s="17">
        <v>-5</v>
      </c>
      <c r="F311" s="17" t="s">
        <v>17</v>
      </c>
      <c r="G311" s="17"/>
      <c r="H311" s="17" t="s">
        <v>25</v>
      </c>
      <c r="I311" s="18">
        <v>43453</v>
      </c>
      <c r="J311" s="17">
        <f t="shared" si="49"/>
        <v>9</v>
      </c>
      <c r="K311" s="99">
        <f t="shared" si="60"/>
        <v>7640</v>
      </c>
      <c r="L311" s="99"/>
      <c r="M311" s="100">
        <f t="shared" si="62"/>
        <v>68760</v>
      </c>
    </row>
    <row r="312" spans="1:13" ht="30.75" thickBot="1" x14ac:dyDescent="0.3">
      <c r="A312" s="40" t="s">
        <v>62</v>
      </c>
      <c r="B312" s="41" t="s">
        <v>63</v>
      </c>
      <c r="C312" s="41" t="s">
        <v>29</v>
      </c>
      <c r="D312" s="41">
        <f t="shared" si="58"/>
        <v>9</v>
      </c>
      <c r="E312" s="41">
        <v>-9</v>
      </c>
      <c r="F312" s="41" t="s">
        <v>17</v>
      </c>
      <c r="G312" s="41"/>
      <c r="H312" s="41" t="s">
        <v>21</v>
      </c>
      <c r="I312" s="42">
        <v>43453</v>
      </c>
      <c r="J312" s="41">
        <f t="shared" si="49"/>
        <v>0</v>
      </c>
      <c r="K312" s="99">
        <f t="shared" si="60"/>
        <v>7640</v>
      </c>
      <c r="L312" s="99"/>
      <c r="M312" s="100">
        <f t="shared" si="62"/>
        <v>0</v>
      </c>
    </row>
    <row r="313" spans="1:13" x14ac:dyDescent="0.25">
      <c r="A313" s="1" t="s">
        <v>64</v>
      </c>
      <c r="B313" s="2" t="s">
        <v>65</v>
      </c>
      <c r="C313" s="2" t="s">
        <v>29</v>
      </c>
      <c r="D313" s="2"/>
      <c r="E313" s="2">
        <v>6</v>
      </c>
      <c r="F313" s="2" t="s">
        <v>14</v>
      </c>
      <c r="G313" s="2"/>
      <c r="H313" s="2"/>
      <c r="I313" s="43">
        <v>43100</v>
      </c>
      <c r="J313" s="2">
        <f t="shared" si="49"/>
        <v>6</v>
      </c>
      <c r="K313" s="106">
        <f>M313/J313</f>
        <v>1850</v>
      </c>
      <c r="L313" s="106"/>
      <c r="M313" s="107">
        <v>11100</v>
      </c>
    </row>
    <row r="314" spans="1:13" ht="30.75" thickBot="1" x14ac:dyDescent="0.3">
      <c r="A314" s="40" t="s">
        <v>64</v>
      </c>
      <c r="B314" s="41" t="s">
        <v>65</v>
      </c>
      <c r="C314" s="41" t="s">
        <v>29</v>
      </c>
      <c r="D314" s="41">
        <f>J313</f>
        <v>6</v>
      </c>
      <c r="E314" s="41">
        <v>-6</v>
      </c>
      <c r="F314" s="41" t="s">
        <v>17</v>
      </c>
      <c r="G314" s="41"/>
      <c r="H314" s="41" t="s">
        <v>25</v>
      </c>
      <c r="I314" s="42">
        <v>43199</v>
      </c>
      <c r="J314" s="41">
        <f t="shared" si="49"/>
        <v>0</v>
      </c>
      <c r="K314" s="108">
        <f t="shared" ref="K314" si="63">IF(OR(F314="FPCO"),((M313+L314)/J314),K313)</f>
        <v>1850</v>
      </c>
      <c r="L314" s="108"/>
      <c r="M314" s="109">
        <f>K314*J314</f>
        <v>0</v>
      </c>
    </row>
    <row r="315" spans="1:13" x14ac:dyDescent="0.25">
      <c r="A315" s="1" t="s">
        <v>66</v>
      </c>
      <c r="B315" s="2" t="s">
        <v>67</v>
      </c>
      <c r="C315" s="2" t="s">
        <v>29</v>
      </c>
      <c r="D315" s="2">
        <v>37</v>
      </c>
      <c r="E315" s="2"/>
      <c r="F315" s="2" t="s">
        <v>14</v>
      </c>
      <c r="G315" s="2"/>
      <c r="H315" s="2"/>
      <c r="I315" s="43">
        <v>43100</v>
      </c>
      <c r="J315" s="2">
        <f t="shared" si="49"/>
        <v>37</v>
      </c>
      <c r="K315" s="106">
        <f>M315/J315</f>
        <v>69496</v>
      </c>
      <c r="L315" s="106"/>
      <c r="M315" s="107">
        <v>2571352</v>
      </c>
    </row>
    <row r="316" spans="1:13" x14ac:dyDescent="0.25">
      <c r="A316" s="16" t="s">
        <v>66</v>
      </c>
      <c r="B316" s="17" t="s">
        <v>67</v>
      </c>
      <c r="C316" s="17" t="s">
        <v>29</v>
      </c>
      <c r="D316" s="17">
        <f t="shared" ref="D316:D343" si="64">J315</f>
        <v>37</v>
      </c>
      <c r="E316" s="17">
        <v>-4</v>
      </c>
      <c r="F316" s="17" t="s">
        <v>17</v>
      </c>
      <c r="G316" s="17"/>
      <c r="H316" s="17" t="s">
        <v>22</v>
      </c>
      <c r="I316" s="18">
        <v>43159</v>
      </c>
      <c r="J316" s="17">
        <f t="shared" si="49"/>
        <v>33</v>
      </c>
      <c r="K316" s="94">
        <f>IF(OR(F316="FPCO"),((M315+L316)/J316),K315)</f>
        <v>69496</v>
      </c>
      <c r="L316" s="94"/>
      <c r="M316" s="95">
        <f t="shared" ref="M316:M321" si="65">J316*K316</f>
        <v>2293368</v>
      </c>
    </row>
    <row r="317" spans="1:13" ht="30" x14ac:dyDescent="0.25">
      <c r="A317" s="16" t="s">
        <v>66</v>
      </c>
      <c r="B317" s="17" t="s">
        <v>67</v>
      </c>
      <c r="C317" s="17" t="s">
        <v>29</v>
      </c>
      <c r="D317" s="17">
        <f t="shared" si="64"/>
        <v>33</v>
      </c>
      <c r="E317" s="17">
        <v>-3</v>
      </c>
      <c r="F317" s="17" t="s">
        <v>17</v>
      </c>
      <c r="G317" s="17"/>
      <c r="H317" s="17" t="s">
        <v>23</v>
      </c>
      <c r="I317" s="18">
        <v>43249</v>
      </c>
      <c r="J317" s="17">
        <f t="shared" si="49"/>
        <v>30</v>
      </c>
      <c r="K317" s="94">
        <f>IF(OR(F317="FPCO"),((M316+L317)/J317),K316)</f>
        <v>69496</v>
      </c>
      <c r="L317" s="94"/>
      <c r="M317" s="95">
        <f t="shared" si="65"/>
        <v>2084880</v>
      </c>
    </row>
    <row r="318" spans="1:13" ht="30" x14ac:dyDescent="0.25">
      <c r="A318" s="16" t="s">
        <v>66</v>
      </c>
      <c r="B318" s="17" t="s">
        <v>67</v>
      </c>
      <c r="C318" s="17" t="s">
        <v>29</v>
      </c>
      <c r="D318" s="17">
        <f t="shared" si="64"/>
        <v>30</v>
      </c>
      <c r="E318" s="17">
        <v>-1</v>
      </c>
      <c r="F318" s="17" t="s">
        <v>17</v>
      </c>
      <c r="G318" s="17"/>
      <c r="H318" s="17" t="s">
        <v>21</v>
      </c>
      <c r="I318" s="18">
        <v>43315</v>
      </c>
      <c r="J318" s="17">
        <f t="shared" si="49"/>
        <v>29</v>
      </c>
      <c r="K318" s="94">
        <f>IF(OR(F318="FPCO"),((M317+L318)/J318),K317)</f>
        <v>69496</v>
      </c>
      <c r="L318" s="94"/>
      <c r="M318" s="95">
        <f t="shared" si="65"/>
        <v>2015384</v>
      </c>
    </row>
    <row r="319" spans="1:13" x14ac:dyDescent="0.25">
      <c r="A319" s="16" t="s">
        <v>66</v>
      </c>
      <c r="B319" s="17" t="s">
        <v>67</v>
      </c>
      <c r="C319" s="17" t="s">
        <v>29</v>
      </c>
      <c r="D319" s="17">
        <f t="shared" si="64"/>
        <v>29</v>
      </c>
      <c r="E319" s="17">
        <v>2</v>
      </c>
      <c r="F319" s="17" t="s">
        <v>17</v>
      </c>
      <c r="G319" s="17" t="s">
        <v>26</v>
      </c>
      <c r="H319" s="17"/>
      <c r="I319" s="18">
        <v>43417</v>
      </c>
      <c r="J319" s="17">
        <f t="shared" ref="J319:J364" si="66">D319+E319</f>
        <v>31</v>
      </c>
      <c r="K319" s="94">
        <f>((M318+L319)/J319)</f>
        <v>69574.936461388075</v>
      </c>
      <c r="L319" s="99">
        <f>E319*70719.5151515152</f>
        <v>141439.03030303039</v>
      </c>
      <c r="M319" s="95">
        <f t="shared" si="65"/>
        <v>2156823.0303030303</v>
      </c>
    </row>
    <row r="320" spans="1:13" x14ac:dyDescent="0.25">
      <c r="A320" s="16" t="s">
        <v>66</v>
      </c>
      <c r="B320" s="17" t="s">
        <v>67</v>
      </c>
      <c r="C320" s="17" t="s">
        <v>29</v>
      </c>
      <c r="D320" s="17">
        <f t="shared" si="64"/>
        <v>31</v>
      </c>
      <c r="E320" s="17">
        <v>-1</v>
      </c>
      <c r="F320" s="17" t="s">
        <v>16</v>
      </c>
      <c r="G320" s="17"/>
      <c r="H320" s="17"/>
      <c r="I320" s="18">
        <v>43453</v>
      </c>
      <c r="J320" s="17">
        <f t="shared" si="66"/>
        <v>30</v>
      </c>
      <c r="K320" s="94">
        <f>IF(OR(F320="FPCO"),((M319+L320)/J320),K319)</f>
        <v>69574.936461388075</v>
      </c>
      <c r="L320" s="99"/>
      <c r="M320" s="95">
        <f t="shared" si="65"/>
        <v>2087248.0938416421</v>
      </c>
    </row>
    <row r="321" spans="1:13" ht="30" x14ac:dyDescent="0.25">
      <c r="A321" s="16" t="s">
        <v>66</v>
      </c>
      <c r="B321" s="17" t="s">
        <v>67</v>
      </c>
      <c r="C321" s="17" t="s">
        <v>29</v>
      </c>
      <c r="D321" s="17">
        <f t="shared" si="64"/>
        <v>30</v>
      </c>
      <c r="E321" s="17">
        <v>-1</v>
      </c>
      <c r="F321" s="17" t="s">
        <v>17</v>
      </c>
      <c r="G321" s="17"/>
      <c r="H321" s="17" t="s">
        <v>20</v>
      </c>
      <c r="I321" s="18">
        <v>43453</v>
      </c>
      <c r="J321" s="17">
        <f t="shared" si="66"/>
        <v>29</v>
      </c>
      <c r="K321" s="94">
        <f t="shared" ref="K321:K328" si="67">IF(OR(F321="FPCO"),((M320+L321)/J321),K320)</f>
        <v>69574.936461388075</v>
      </c>
      <c r="L321" s="99"/>
      <c r="M321" s="95">
        <f t="shared" si="65"/>
        <v>2017673.1573802542</v>
      </c>
    </row>
    <row r="322" spans="1:13" x14ac:dyDescent="0.25">
      <c r="A322" s="16" t="s">
        <v>66</v>
      </c>
      <c r="B322" s="17" t="s">
        <v>67</v>
      </c>
      <c r="C322" s="17" t="s">
        <v>29</v>
      </c>
      <c r="D322" s="17">
        <f t="shared" si="64"/>
        <v>29</v>
      </c>
      <c r="E322" s="17">
        <v>-1</v>
      </c>
      <c r="F322" s="17" t="s">
        <v>16</v>
      </c>
      <c r="G322" s="17"/>
      <c r="H322" s="17"/>
      <c r="I322" s="18">
        <v>43453</v>
      </c>
      <c r="J322" s="17">
        <f t="shared" si="66"/>
        <v>28</v>
      </c>
      <c r="K322" s="94">
        <f t="shared" si="67"/>
        <v>69574.936461388075</v>
      </c>
      <c r="L322" s="99"/>
      <c r="M322" s="95">
        <f t="shared" ref="M322" si="68">J322*K322</f>
        <v>1948098.2209188661</v>
      </c>
    </row>
    <row r="323" spans="1:13" ht="30" x14ac:dyDescent="0.25">
      <c r="A323" s="16" t="s">
        <v>66</v>
      </c>
      <c r="B323" s="17" t="s">
        <v>67</v>
      </c>
      <c r="C323" s="17" t="s">
        <v>29</v>
      </c>
      <c r="D323" s="17">
        <f t="shared" si="64"/>
        <v>28</v>
      </c>
      <c r="E323" s="17">
        <v>-2</v>
      </c>
      <c r="F323" s="17" t="s">
        <v>17</v>
      </c>
      <c r="G323" s="17"/>
      <c r="H323" s="17" t="s">
        <v>23</v>
      </c>
      <c r="I323" s="18">
        <v>43461</v>
      </c>
      <c r="J323" s="17">
        <f t="shared" si="66"/>
        <v>26</v>
      </c>
      <c r="K323" s="94">
        <f t="shared" si="67"/>
        <v>69574.936461388075</v>
      </c>
      <c r="L323" s="99"/>
      <c r="M323" s="95">
        <f>J323*K323</f>
        <v>1808948.3479960901</v>
      </c>
    </row>
    <row r="324" spans="1:13" ht="30" x14ac:dyDescent="0.25">
      <c r="A324" s="16" t="s">
        <v>66</v>
      </c>
      <c r="B324" s="17" t="s">
        <v>67</v>
      </c>
      <c r="C324" s="17" t="s">
        <v>29</v>
      </c>
      <c r="D324" s="17">
        <f t="shared" si="64"/>
        <v>26</v>
      </c>
      <c r="E324" s="17">
        <v>-2</v>
      </c>
      <c r="F324" s="17" t="s">
        <v>17</v>
      </c>
      <c r="G324" s="17"/>
      <c r="H324" s="17" t="s">
        <v>19</v>
      </c>
      <c r="I324" s="18">
        <v>43488</v>
      </c>
      <c r="J324" s="17">
        <f t="shared" si="66"/>
        <v>24</v>
      </c>
      <c r="K324" s="94">
        <f t="shared" si="67"/>
        <v>69574.936461388075</v>
      </c>
      <c r="L324" s="99"/>
      <c r="M324" s="95">
        <f>J324*K324</f>
        <v>1669798.4750733138</v>
      </c>
    </row>
    <row r="325" spans="1:13" ht="30" x14ac:dyDescent="0.25">
      <c r="A325" s="16" t="s">
        <v>66</v>
      </c>
      <c r="B325" s="17" t="s">
        <v>67</v>
      </c>
      <c r="C325" s="17" t="s">
        <v>29</v>
      </c>
      <c r="D325" s="17">
        <f t="shared" si="64"/>
        <v>24</v>
      </c>
      <c r="E325" s="17">
        <v>-1</v>
      </c>
      <c r="F325" s="17" t="s">
        <v>17</v>
      </c>
      <c r="G325" s="17"/>
      <c r="H325" s="17" t="s">
        <v>19</v>
      </c>
      <c r="I325" s="18">
        <v>43488</v>
      </c>
      <c r="J325" s="17">
        <f t="shared" si="66"/>
        <v>23</v>
      </c>
      <c r="K325" s="94">
        <f t="shared" si="67"/>
        <v>69574.936461388075</v>
      </c>
      <c r="L325" s="99"/>
      <c r="M325" s="95">
        <f>J325*K325</f>
        <v>1600223.5386119257</v>
      </c>
    </row>
    <row r="326" spans="1:13" ht="30" x14ac:dyDescent="0.25">
      <c r="A326" s="16" t="s">
        <v>66</v>
      </c>
      <c r="B326" s="17" t="s">
        <v>67</v>
      </c>
      <c r="C326" s="17" t="s">
        <v>29</v>
      </c>
      <c r="D326" s="17">
        <f t="shared" si="64"/>
        <v>23</v>
      </c>
      <c r="E326" s="17">
        <v>-1</v>
      </c>
      <c r="F326" s="17" t="s">
        <v>17</v>
      </c>
      <c r="G326" s="17"/>
      <c r="H326" s="17" t="s">
        <v>28</v>
      </c>
      <c r="I326" s="18">
        <v>43531</v>
      </c>
      <c r="J326" s="17">
        <f t="shared" si="66"/>
        <v>22</v>
      </c>
      <c r="K326" s="94">
        <f t="shared" si="67"/>
        <v>69574.936461388075</v>
      </c>
      <c r="L326" s="99"/>
      <c r="M326" s="95">
        <f>J326*K326</f>
        <v>1530648.6021505375</v>
      </c>
    </row>
    <row r="327" spans="1:13" ht="30" x14ac:dyDescent="0.25">
      <c r="A327" s="16" t="s">
        <v>66</v>
      </c>
      <c r="B327" s="17" t="s">
        <v>67</v>
      </c>
      <c r="C327" s="17" t="s">
        <v>29</v>
      </c>
      <c r="D327" s="17">
        <f t="shared" si="64"/>
        <v>22</v>
      </c>
      <c r="E327" s="17">
        <v>1</v>
      </c>
      <c r="F327" s="17" t="s">
        <v>17</v>
      </c>
      <c r="G327" s="17" t="s">
        <v>28</v>
      </c>
      <c r="H327" s="17"/>
      <c r="I327" s="18">
        <v>43537</v>
      </c>
      <c r="J327" s="17">
        <f t="shared" si="66"/>
        <v>23</v>
      </c>
      <c r="K327" s="94">
        <f>((M326+L327)/J327)</f>
        <v>69563.716052530915</v>
      </c>
      <c r="L327" s="99">
        <f>E327*69316.8670576735</f>
        <v>69316.867057673502</v>
      </c>
      <c r="M327" s="100">
        <f>J327*K327</f>
        <v>1599965.4692082112</v>
      </c>
    </row>
    <row r="328" spans="1:13" x14ac:dyDescent="0.25">
      <c r="A328" s="16" t="s">
        <v>66</v>
      </c>
      <c r="B328" s="17" t="s">
        <v>67</v>
      </c>
      <c r="C328" s="17" t="s">
        <v>29</v>
      </c>
      <c r="D328" s="17">
        <f t="shared" si="64"/>
        <v>23</v>
      </c>
      <c r="E328" s="17">
        <v>-2</v>
      </c>
      <c r="F328" s="17" t="s">
        <v>16</v>
      </c>
      <c r="G328" s="17"/>
      <c r="H328" s="17"/>
      <c r="I328" s="18">
        <v>43609</v>
      </c>
      <c r="J328" s="17">
        <f t="shared" si="66"/>
        <v>21</v>
      </c>
      <c r="K328" s="94">
        <f t="shared" si="67"/>
        <v>69563.716052530915</v>
      </c>
      <c r="L328" s="99"/>
      <c r="M328" s="100">
        <f t="shared" ref="M328:M330" si="69">J328*K328</f>
        <v>1460838.0371031491</v>
      </c>
    </row>
    <row r="329" spans="1:13" x14ac:dyDescent="0.25">
      <c r="A329" s="16" t="s">
        <v>66</v>
      </c>
      <c r="B329" s="17" t="s">
        <v>67</v>
      </c>
      <c r="C329" s="17" t="s">
        <v>29</v>
      </c>
      <c r="D329" s="17">
        <f t="shared" si="64"/>
        <v>21</v>
      </c>
      <c r="E329" s="17">
        <v>-1</v>
      </c>
      <c r="F329" s="17" t="s">
        <v>16</v>
      </c>
      <c r="G329" s="17"/>
      <c r="H329" s="17"/>
      <c r="I329" s="18">
        <v>43634</v>
      </c>
      <c r="J329" s="17">
        <f t="shared" si="66"/>
        <v>20</v>
      </c>
      <c r="K329" s="94">
        <f t="shared" ref="K329:K334" si="70">IF(OR(F329="FPCO"),((M328+L329)/J329),K328)</f>
        <v>69563.716052530915</v>
      </c>
      <c r="L329" s="99"/>
      <c r="M329" s="100">
        <f t="shared" si="69"/>
        <v>1391274.3210506183</v>
      </c>
    </row>
    <row r="330" spans="1:13" x14ac:dyDescent="0.25">
      <c r="A330" s="16" t="s">
        <v>66</v>
      </c>
      <c r="B330" s="17" t="s">
        <v>67</v>
      </c>
      <c r="C330" s="17" t="s">
        <v>29</v>
      </c>
      <c r="D330" s="17">
        <f t="shared" si="64"/>
        <v>20</v>
      </c>
      <c r="E330" s="17">
        <v>-3</v>
      </c>
      <c r="F330" s="17" t="s">
        <v>16</v>
      </c>
      <c r="G330" s="17"/>
      <c r="H330" s="17"/>
      <c r="I330" s="18">
        <v>43657</v>
      </c>
      <c r="J330" s="17">
        <f t="shared" si="66"/>
        <v>17</v>
      </c>
      <c r="K330" s="94">
        <f t="shared" si="70"/>
        <v>69563.716052530915</v>
      </c>
      <c r="L330" s="99"/>
      <c r="M330" s="100">
        <f t="shared" si="69"/>
        <v>1182583.1728930254</v>
      </c>
    </row>
    <row r="331" spans="1:13" ht="30" x14ac:dyDescent="0.25">
      <c r="A331" s="16" t="s">
        <v>66</v>
      </c>
      <c r="B331" s="17" t="s">
        <v>67</v>
      </c>
      <c r="C331" s="17" t="s">
        <v>29</v>
      </c>
      <c r="D331" s="17">
        <f t="shared" si="64"/>
        <v>17</v>
      </c>
      <c r="E331" s="17">
        <v>-2</v>
      </c>
      <c r="F331" s="17" t="s">
        <v>17</v>
      </c>
      <c r="G331" s="17"/>
      <c r="H331" s="17" t="s">
        <v>25</v>
      </c>
      <c r="I331" s="18">
        <v>43698</v>
      </c>
      <c r="J331" s="17">
        <f t="shared" si="66"/>
        <v>15</v>
      </c>
      <c r="K331" s="94">
        <f t="shared" si="70"/>
        <v>69563.716052530915</v>
      </c>
      <c r="L331" s="99"/>
      <c r="M331" s="100">
        <f>J331*K331</f>
        <v>1043455.7407879637</v>
      </c>
    </row>
    <row r="332" spans="1:13" x14ac:dyDescent="0.25">
      <c r="A332" s="16" t="s">
        <v>66</v>
      </c>
      <c r="B332" s="17" t="s">
        <v>67</v>
      </c>
      <c r="C332" s="17" t="s">
        <v>29</v>
      </c>
      <c r="D332" s="17">
        <f t="shared" si="64"/>
        <v>15</v>
      </c>
      <c r="E332" s="17">
        <v>-4</v>
      </c>
      <c r="F332" s="17" t="s">
        <v>17</v>
      </c>
      <c r="G332" s="17"/>
      <c r="H332" s="17" t="s">
        <v>26</v>
      </c>
      <c r="I332" s="18">
        <v>43756</v>
      </c>
      <c r="J332" s="17">
        <f t="shared" si="66"/>
        <v>11</v>
      </c>
      <c r="K332" s="94">
        <f t="shared" si="70"/>
        <v>69563.716052530915</v>
      </c>
      <c r="L332" s="99"/>
      <c r="M332" s="100">
        <f>J332*K332</f>
        <v>765200.87657784007</v>
      </c>
    </row>
    <row r="333" spans="1:13" x14ac:dyDescent="0.25">
      <c r="A333" s="16" t="s">
        <v>66</v>
      </c>
      <c r="B333" s="17" t="s">
        <v>67</v>
      </c>
      <c r="C333" s="17" t="s">
        <v>29</v>
      </c>
      <c r="D333" s="17">
        <f t="shared" si="64"/>
        <v>11</v>
      </c>
      <c r="E333" s="17">
        <v>-1</v>
      </c>
      <c r="F333" s="17" t="s">
        <v>17</v>
      </c>
      <c r="G333" s="17"/>
      <c r="H333" s="17" t="s">
        <v>22</v>
      </c>
      <c r="I333" s="18">
        <v>43759</v>
      </c>
      <c r="J333" s="17">
        <f t="shared" si="66"/>
        <v>10</v>
      </c>
      <c r="K333" s="94">
        <f t="shared" si="70"/>
        <v>69563.716052530915</v>
      </c>
      <c r="L333" s="99"/>
      <c r="M333" s="100">
        <f>J333*K333</f>
        <v>695637.16052530915</v>
      </c>
    </row>
    <row r="334" spans="1:13" ht="30" x14ac:dyDescent="0.25">
      <c r="A334" s="16" t="s">
        <v>66</v>
      </c>
      <c r="B334" s="17" t="s">
        <v>67</v>
      </c>
      <c r="C334" s="17" t="s">
        <v>29</v>
      </c>
      <c r="D334" s="17">
        <f t="shared" si="64"/>
        <v>10</v>
      </c>
      <c r="E334" s="17">
        <v>-5</v>
      </c>
      <c r="F334" s="17" t="s">
        <v>17</v>
      </c>
      <c r="G334" s="17"/>
      <c r="H334" s="17" t="s">
        <v>19</v>
      </c>
      <c r="I334" s="18">
        <v>43761</v>
      </c>
      <c r="J334" s="17">
        <f t="shared" si="66"/>
        <v>5</v>
      </c>
      <c r="K334" s="94">
        <f t="shared" si="70"/>
        <v>69563.716052530915</v>
      </c>
      <c r="L334" s="99"/>
      <c r="M334" s="100">
        <f>J334*K334</f>
        <v>347818.58026265458</v>
      </c>
    </row>
    <row r="335" spans="1:13" x14ac:dyDescent="0.25">
      <c r="A335" s="16" t="s">
        <v>66</v>
      </c>
      <c r="B335" s="17" t="s">
        <v>67</v>
      </c>
      <c r="C335" s="17" t="s">
        <v>29</v>
      </c>
      <c r="D335" s="17">
        <f t="shared" si="64"/>
        <v>5</v>
      </c>
      <c r="E335" s="17">
        <v>4</v>
      </c>
      <c r="F335" s="17" t="s">
        <v>17</v>
      </c>
      <c r="G335" s="17" t="s">
        <v>26</v>
      </c>
      <c r="H335" s="17"/>
      <c r="I335" s="18">
        <v>43768</v>
      </c>
      <c r="J335" s="17">
        <f t="shared" si="66"/>
        <v>9</v>
      </c>
      <c r="K335" s="94">
        <f>((M334+L335)/J335)</f>
        <v>69666.453750218367</v>
      </c>
      <c r="L335" s="99">
        <f>E335*69794.8758723277</f>
        <v>279179.50348931079</v>
      </c>
      <c r="M335" s="100">
        <f>J335*K335</f>
        <v>626998.08375196531</v>
      </c>
    </row>
    <row r="336" spans="1:13" x14ac:dyDescent="0.25">
      <c r="A336" s="16" t="s">
        <v>66</v>
      </c>
      <c r="B336" s="17" t="s">
        <v>67</v>
      </c>
      <c r="C336" s="17" t="s">
        <v>29</v>
      </c>
      <c r="D336" s="17">
        <f t="shared" si="64"/>
        <v>9</v>
      </c>
      <c r="E336" s="17">
        <v>-1</v>
      </c>
      <c r="F336" s="17" t="s">
        <v>16</v>
      </c>
      <c r="G336" s="17"/>
      <c r="H336" s="17"/>
      <c r="I336" s="18">
        <v>43769</v>
      </c>
      <c r="J336" s="17">
        <f t="shared" si="66"/>
        <v>8</v>
      </c>
      <c r="K336" s="94">
        <f>IF(OR(F336="FPCO"),((M335+L336)/J336),K335)</f>
        <v>69666.453750218367</v>
      </c>
      <c r="L336" s="99"/>
      <c r="M336" s="100">
        <f t="shared" ref="M336" si="71">J336*K336</f>
        <v>557331.63000174693</v>
      </c>
    </row>
    <row r="337" spans="1:13" x14ac:dyDescent="0.25">
      <c r="A337" s="16" t="s">
        <v>66</v>
      </c>
      <c r="B337" s="17" t="s">
        <v>67</v>
      </c>
      <c r="C337" s="17" t="s">
        <v>29</v>
      </c>
      <c r="D337" s="17">
        <f t="shared" si="64"/>
        <v>8</v>
      </c>
      <c r="E337" s="17">
        <v>-4</v>
      </c>
      <c r="F337" s="17" t="s">
        <v>17</v>
      </c>
      <c r="G337" s="17"/>
      <c r="H337" s="17" t="s">
        <v>26</v>
      </c>
      <c r="I337" s="18">
        <v>43776</v>
      </c>
      <c r="J337" s="17">
        <f t="shared" si="66"/>
        <v>4</v>
      </c>
      <c r="K337" s="94">
        <f>IF(OR(F337="FPCO"),((M336+L337)/J337),K336)</f>
        <v>69666.453750218367</v>
      </c>
      <c r="L337" s="99"/>
      <c r="M337" s="100">
        <f>J337*K337</f>
        <v>278665.81500087347</v>
      </c>
    </row>
    <row r="338" spans="1:13" ht="30" x14ac:dyDescent="0.25">
      <c r="A338" s="16" t="s">
        <v>66</v>
      </c>
      <c r="B338" s="17" t="s">
        <v>67</v>
      </c>
      <c r="C338" s="17" t="s">
        <v>29</v>
      </c>
      <c r="D338" s="17">
        <f t="shared" si="64"/>
        <v>4</v>
      </c>
      <c r="E338" s="17">
        <v>-4</v>
      </c>
      <c r="F338" s="17" t="s">
        <v>17</v>
      </c>
      <c r="G338" s="17"/>
      <c r="H338" s="17" t="s">
        <v>28</v>
      </c>
      <c r="I338" s="18">
        <v>43787</v>
      </c>
      <c r="J338" s="17">
        <f t="shared" si="66"/>
        <v>0</v>
      </c>
      <c r="K338" s="94">
        <f>IF(OR(F338="FPCO"),((M337+L338)/J338),K337)</f>
        <v>69666.453750218367</v>
      </c>
      <c r="L338" s="99"/>
      <c r="M338" s="100">
        <f>J338*K338</f>
        <v>0</v>
      </c>
    </row>
    <row r="339" spans="1:13" x14ac:dyDescent="0.25">
      <c r="A339" s="16" t="s">
        <v>66</v>
      </c>
      <c r="B339" s="17" t="s">
        <v>67</v>
      </c>
      <c r="C339" s="17" t="s">
        <v>29</v>
      </c>
      <c r="D339" s="17">
        <f t="shared" si="64"/>
        <v>0</v>
      </c>
      <c r="E339" s="17">
        <v>2</v>
      </c>
      <c r="F339" s="17" t="s">
        <v>17</v>
      </c>
      <c r="G339" s="17" t="s">
        <v>26</v>
      </c>
      <c r="H339" s="17"/>
      <c r="I339" s="18">
        <v>44042</v>
      </c>
      <c r="J339" s="17">
        <f t="shared" si="66"/>
        <v>2</v>
      </c>
      <c r="K339" s="94">
        <f>((M338+L339)/J339)</f>
        <v>66990</v>
      </c>
      <c r="L339" s="99">
        <f>J339*66990</f>
        <v>133980</v>
      </c>
      <c r="M339" s="100">
        <f>J339*K339</f>
        <v>133980</v>
      </c>
    </row>
    <row r="340" spans="1:13" x14ac:dyDescent="0.25">
      <c r="A340" s="16" t="s">
        <v>66</v>
      </c>
      <c r="B340" s="17" t="s">
        <v>67</v>
      </c>
      <c r="C340" s="17" t="s">
        <v>29</v>
      </c>
      <c r="D340" s="17">
        <f t="shared" si="64"/>
        <v>2</v>
      </c>
      <c r="E340" s="17">
        <v>-1</v>
      </c>
      <c r="F340" s="17" t="s">
        <v>16</v>
      </c>
      <c r="G340" s="17"/>
      <c r="H340" s="17"/>
      <c r="I340" s="18">
        <v>44049</v>
      </c>
      <c r="J340" s="17">
        <f t="shared" si="66"/>
        <v>1</v>
      </c>
      <c r="K340" s="94">
        <f t="shared" ref="K340:K343" si="72">IF(OR(F340="FPCO"),((M339+L340)/J340),K339)</f>
        <v>66990</v>
      </c>
      <c r="L340" s="99"/>
      <c r="M340" s="100">
        <f t="shared" ref="M340:M341" si="73">J340*K340</f>
        <v>66990</v>
      </c>
    </row>
    <row r="341" spans="1:13" x14ac:dyDescent="0.25">
      <c r="A341" s="16" t="s">
        <v>66</v>
      </c>
      <c r="B341" s="17" t="s">
        <v>67</v>
      </c>
      <c r="C341" s="17" t="s">
        <v>29</v>
      </c>
      <c r="D341" s="17">
        <f t="shared" si="64"/>
        <v>1</v>
      </c>
      <c r="E341" s="17">
        <v>-1</v>
      </c>
      <c r="F341" s="17" t="s">
        <v>16</v>
      </c>
      <c r="G341" s="17"/>
      <c r="H341" s="17"/>
      <c r="I341" s="18">
        <v>44064</v>
      </c>
      <c r="J341" s="17">
        <f t="shared" si="66"/>
        <v>0</v>
      </c>
      <c r="K341" s="94">
        <f t="shared" si="72"/>
        <v>66990</v>
      </c>
      <c r="L341" s="99"/>
      <c r="M341" s="100">
        <f t="shared" si="73"/>
        <v>0</v>
      </c>
    </row>
    <row r="342" spans="1:13" x14ac:dyDescent="0.25">
      <c r="A342" s="16" t="s">
        <v>66</v>
      </c>
      <c r="B342" s="17" t="s">
        <v>67</v>
      </c>
      <c r="C342" s="17" t="s">
        <v>29</v>
      </c>
      <c r="D342" s="17">
        <f t="shared" si="64"/>
        <v>0</v>
      </c>
      <c r="E342" s="17">
        <v>2</v>
      </c>
      <c r="F342" s="17" t="s">
        <v>17</v>
      </c>
      <c r="G342" s="17" t="s">
        <v>26</v>
      </c>
      <c r="H342" s="17"/>
      <c r="I342" s="18">
        <v>44126</v>
      </c>
      <c r="J342" s="17">
        <f t="shared" si="66"/>
        <v>2</v>
      </c>
      <c r="K342" s="94">
        <f>((M341+L342)/J342)</f>
        <v>82110</v>
      </c>
      <c r="L342" s="99">
        <f>E342*82110</f>
        <v>164220</v>
      </c>
      <c r="M342" s="100">
        <f>J342*K342</f>
        <v>164220</v>
      </c>
    </row>
    <row r="343" spans="1:13" ht="30.75" thickBot="1" x14ac:dyDescent="0.3">
      <c r="A343" s="40" t="s">
        <v>66</v>
      </c>
      <c r="B343" s="41" t="s">
        <v>67</v>
      </c>
      <c r="C343" s="41" t="s">
        <v>29</v>
      </c>
      <c r="D343" s="41">
        <f t="shared" si="64"/>
        <v>2</v>
      </c>
      <c r="E343" s="41">
        <v>-2</v>
      </c>
      <c r="F343" s="41" t="s">
        <v>17</v>
      </c>
      <c r="G343" s="41"/>
      <c r="H343" s="41" t="s">
        <v>21</v>
      </c>
      <c r="I343" s="42">
        <v>44141</v>
      </c>
      <c r="J343" s="41">
        <f t="shared" si="66"/>
        <v>0</v>
      </c>
      <c r="K343" s="94">
        <f t="shared" si="72"/>
        <v>82110</v>
      </c>
      <c r="L343" s="99"/>
      <c r="M343" s="100">
        <f>J343*K343</f>
        <v>0</v>
      </c>
    </row>
    <row r="344" spans="1:13" x14ac:dyDescent="0.25">
      <c r="A344" s="1" t="s">
        <v>70</v>
      </c>
      <c r="B344" s="2" t="s">
        <v>71</v>
      </c>
      <c r="C344" s="2" t="s">
        <v>29</v>
      </c>
      <c r="D344" s="2">
        <v>108</v>
      </c>
      <c r="E344" s="2"/>
      <c r="F344" s="2" t="s">
        <v>14</v>
      </c>
      <c r="G344" s="2"/>
      <c r="H344" s="2"/>
      <c r="I344" s="43">
        <v>43100</v>
      </c>
      <c r="J344" s="2">
        <f t="shared" si="66"/>
        <v>108</v>
      </c>
      <c r="K344" s="106">
        <f>M344/J344</f>
        <v>4800</v>
      </c>
      <c r="L344" s="106"/>
      <c r="M344" s="107">
        <v>518400</v>
      </c>
    </row>
    <row r="345" spans="1:13" x14ac:dyDescent="0.25">
      <c r="A345" s="16" t="s">
        <v>70</v>
      </c>
      <c r="B345" s="17" t="s">
        <v>71</v>
      </c>
      <c r="C345" s="17" t="s">
        <v>29</v>
      </c>
      <c r="D345" s="17">
        <f t="shared" ref="D345:D358" si="74">J344</f>
        <v>108</v>
      </c>
      <c r="E345" s="17">
        <v>-1</v>
      </c>
      <c r="F345" s="17" t="s">
        <v>17</v>
      </c>
      <c r="G345" s="17"/>
      <c r="H345" s="17" t="s">
        <v>22</v>
      </c>
      <c r="I345" s="18">
        <v>43159</v>
      </c>
      <c r="J345" s="17">
        <f t="shared" si="66"/>
        <v>107</v>
      </c>
      <c r="K345" s="94">
        <f>IF(OR(F345="FPCO"),((M344+L345)/J345),K344)</f>
        <v>4800</v>
      </c>
      <c r="L345" s="94"/>
      <c r="M345" s="95">
        <f t="shared" ref="M345:M358" si="75">J345*K345</f>
        <v>513600</v>
      </c>
    </row>
    <row r="346" spans="1:13" x14ac:dyDescent="0.25">
      <c r="A346" s="16" t="s">
        <v>70</v>
      </c>
      <c r="B346" s="17" t="s">
        <v>71</v>
      </c>
      <c r="C346" s="17" t="s">
        <v>29</v>
      </c>
      <c r="D346" s="17">
        <f t="shared" si="74"/>
        <v>107</v>
      </c>
      <c r="E346" s="17">
        <v>-84</v>
      </c>
      <c r="F346" s="17" t="s">
        <v>17</v>
      </c>
      <c r="G346" s="17"/>
      <c r="H346" s="17" t="s">
        <v>22</v>
      </c>
      <c r="I346" s="18">
        <v>43159</v>
      </c>
      <c r="J346" s="17">
        <f t="shared" si="66"/>
        <v>23</v>
      </c>
      <c r="K346" s="94">
        <f>IF(OR(F346="FPCO"),((M345+L346)/J346),K345)</f>
        <v>4800</v>
      </c>
      <c r="L346" s="94"/>
      <c r="M346" s="95">
        <f t="shared" si="75"/>
        <v>110400</v>
      </c>
    </row>
    <row r="347" spans="1:13" x14ac:dyDescent="0.25">
      <c r="A347" s="16" t="s">
        <v>70</v>
      </c>
      <c r="B347" s="17" t="s">
        <v>71</v>
      </c>
      <c r="C347" s="17" t="s">
        <v>29</v>
      </c>
      <c r="D347" s="17">
        <f t="shared" si="74"/>
        <v>23</v>
      </c>
      <c r="E347" s="17">
        <v>-23</v>
      </c>
      <c r="F347" s="17" t="s">
        <v>16</v>
      </c>
      <c r="G347" s="17"/>
      <c r="H347" s="17"/>
      <c r="I347" s="18">
        <v>43462</v>
      </c>
      <c r="J347" s="17">
        <f t="shared" si="66"/>
        <v>0</v>
      </c>
      <c r="K347" s="94">
        <f>IF(OR(F347="FPCO"),((M346+L347)/J347),K346)</f>
        <v>4800</v>
      </c>
      <c r="L347" s="94"/>
      <c r="M347" s="95">
        <f t="shared" si="75"/>
        <v>0</v>
      </c>
    </row>
    <row r="348" spans="1:13" x14ac:dyDescent="0.25">
      <c r="A348" s="16" t="s">
        <v>70</v>
      </c>
      <c r="B348" s="17" t="s">
        <v>71</v>
      </c>
      <c r="C348" s="17" t="s">
        <v>29</v>
      </c>
      <c r="D348" s="17">
        <f t="shared" si="74"/>
        <v>0</v>
      </c>
      <c r="E348" s="17">
        <v>60</v>
      </c>
      <c r="F348" s="17" t="s">
        <v>17</v>
      </c>
      <c r="G348" s="17" t="s">
        <v>26</v>
      </c>
      <c r="H348" s="17"/>
      <c r="I348" s="18">
        <v>43510</v>
      </c>
      <c r="J348" s="17">
        <f t="shared" si="66"/>
        <v>60</v>
      </c>
      <c r="K348" s="94">
        <f>((M347+L348)/J348)</f>
        <v>2500</v>
      </c>
      <c r="L348" s="94">
        <f>E348*2500</f>
        <v>150000</v>
      </c>
      <c r="M348" s="95">
        <f t="shared" si="75"/>
        <v>150000</v>
      </c>
    </row>
    <row r="349" spans="1:13" x14ac:dyDescent="0.25">
      <c r="A349" s="16" t="s">
        <v>70</v>
      </c>
      <c r="B349" s="17" t="s">
        <v>71</v>
      </c>
      <c r="C349" s="17" t="s">
        <v>29</v>
      </c>
      <c r="D349" s="17">
        <f t="shared" si="74"/>
        <v>60</v>
      </c>
      <c r="E349" s="17">
        <v>10</v>
      </c>
      <c r="F349" s="17" t="s">
        <v>17</v>
      </c>
      <c r="G349" s="17" t="s">
        <v>26</v>
      </c>
      <c r="H349" s="17"/>
      <c r="I349" s="18">
        <v>43698</v>
      </c>
      <c r="J349" s="17">
        <f t="shared" si="66"/>
        <v>70</v>
      </c>
      <c r="K349" s="94">
        <f>((M348+L349)/J349)</f>
        <v>2312.8571428571427</v>
      </c>
      <c r="L349" s="94">
        <f>E349*1190</f>
        <v>11900</v>
      </c>
      <c r="M349" s="95">
        <f t="shared" si="75"/>
        <v>161900</v>
      </c>
    </row>
    <row r="350" spans="1:13" x14ac:dyDescent="0.25">
      <c r="A350" s="16" t="s">
        <v>70</v>
      </c>
      <c r="B350" s="17" t="s">
        <v>71</v>
      </c>
      <c r="C350" s="17" t="s">
        <v>29</v>
      </c>
      <c r="D350" s="17">
        <f t="shared" si="74"/>
        <v>70</v>
      </c>
      <c r="E350" s="17">
        <v>-1</v>
      </c>
      <c r="F350" s="17" t="s">
        <v>17</v>
      </c>
      <c r="G350" s="17"/>
      <c r="H350" s="17" t="s">
        <v>26</v>
      </c>
      <c r="I350" s="18">
        <v>43698</v>
      </c>
      <c r="J350" s="17">
        <f t="shared" si="66"/>
        <v>69</v>
      </c>
      <c r="K350" s="94">
        <f t="shared" ref="K350:K358" si="76">IF(OR(F350="FPCO"),((M349+L350)/J350),K349)</f>
        <v>2312.8571428571427</v>
      </c>
      <c r="L350" s="94"/>
      <c r="M350" s="95">
        <f t="shared" si="75"/>
        <v>159587.14285714284</v>
      </c>
    </row>
    <row r="351" spans="1:13" x14ac:dyDescent="0.25">
      <c r="A351" s="16" t="s">
        <v>70</v>
      </c>
      <c r="B351" s="17" t="s">
        <v>71</v>
      </c>
      <c r="C351" s="17" t="s">
        <v>29</v>
      </c>
      <c r="D351" s="17">
        <f t="shared" si="74"/>
        <v>69</v>
      </c>
      <c r="E351" s="17">
        <v>1</v>
      </c>
      <c r="F351" s="17" t="s">
        <v>17</v>
      </c>
      <c r="G351" s="17" t="s">
        <v>26</v>
      </c>
      <c r="H351" s="17"/>
      <c r="I351" s="18">
        <v>43707</v>
      </c>
      <c r="J351" s="17">
        <f t="shared" si="66"/>
        <v>70</v>
      </c>
      <c r="K351" s="94">
        <f t="shared" si="76"/>
        <v>2312.8571428571427</v>
      </c>
      <c r="L351" s="94"/>
      <c r="M351" s="95">
        <f t="shared" si="75"/>
        <v>161900</v>
      </c>
    </row>
    <row r="352" spans="1:13" x14ac:dyDescent="0.25">
      <c r="A352" s="16" t="s">
        <v>70</v>
      </c>
      <c r="B352" s="17" t="s">
        <v>71</v>
      </c>
      <c r="C352" s="17" t="s">
        <v>29</v>
      </c>
      <c r="D352" s="17">
        <f t="shared" si="74"/>
        <v>70</v>
      </c>
      <c r="E352" s="17">
        <v>-6</v>
      </c>
      <c r="F352" s="17" t="s">
        <v>17</v>
      </c>
      <c r="G352" s="17"/>
      <c r="H352" s="17" t="s">
        <v>22</v>
      </c>
      <c r="I352" s="18">
        <v>44021</v>
      </c>
      <c r="J352" s="17">
        <f t="shared" si="66"/>
        <v>64</v>
      </c>
      <c r="K352" s="94">
        <f t="shared" si="76"/>
        <v>2312.8571428571427</v>
      </c>
      <c r="L352" s="94"/>
      <c r="M352" s="95">
        <f t="shared" si="75"/>
        <v>148022.85714285713</v>
      </c>
    </row>
    <row r="353" spans="1:13" x14ac:dyDescent="0.25">
      <c r="A353" s="16" t="s">
        <v>70</v>
      </c>
      <c r="B353" s="17" t="s">
        <v>71</v>
      </c>
      <c r="C353" s="17" t="s">
        <v>29</v>
      </c>
      <c r="D353" s="17">
        <f t="shared" si="74"/>
        <v>64</v>
      </c>
      <c r="E353" s="17">
        <v>40</v>
      </c>
      <c r="F353" s="17" t="s">
        <v>17</v>
      </c>
      <c r="G353" s="17" t="s">
        <v>26</v>
      </c>
      <c r="H353" s="17"/>
      <c r="I353" s="18">
        <v>44070</v>
      </c>
      <c r="J353" s="17">
        <f t="shared" si="66"/>
        <v>104</v>
      </c>
      <c r="K353" s="94">
        <f t="shared" si="76"/>
        <v>2312.8571428571427</v>
      </c>
      <c r="L353" s="94"/>
      <c r="M353" s="95">
        <f t="shared" si="75"/>
        <v>240537.14285714284</v>
      </c>
    </row>
    <row r="354" spans="1:13" ht="30" x14ac:dyDescent="0.25">
      <c r="A354" s="16" t="s">
        <v>70</v>
      </c>
      <c r="B354" s="17" t="s">
        <v>71</v>
      </c>
      <c r="C354" s="17" t="s">
        <v>29</v>
      </c>
      <c r="D354" s="17">
        <f t="shared" si="74"/>
        <v>104</v>
      </c>
      <c r="E354" s="17">
        <v>-6</v>
      </c>
      <c r="F354" s="17" t="s">
        <v>17</v>
      </c>
      <c r="G354" s="17"/>
      <c r="H354" s="17" t="s">
        <v>25</v>
      </c>
      <c r="I354" s="18">
        <v>44119</v>
      </c>
      <c r="J354" s="17">
        <f t="shared" si="66"/>
        <v>98</v>
      </c>
      <c r="K354" s="94">
        <f t="shared" si="76"/>
        <v>2312.8571428571427</v>
      </c>
      <c r="L354" s="94"/>
      <c r="M354" s="95">
        <f t="shared" si="75"/>
        <v>226659.99999999997</v>
      </c>
    </row>
    <row r="355" spans="1:13" x14ac:dyDescent="0.25">
      <c r="A355" s="16" t="s">
        <v>70</v>
      </c>
      <c r="B355" s="17" t="s">
        <v>71</v>
      </c>
      <c r="C355" s="17" t="s">
        <v>29</v>
      </c>
      <c r="D355" s="17">
        <f t="shared" si="74"/>
        <v>98</v>
      </c>
      <c r="E355" s="17">
        <v>-30</v>
      </c>
      <c r="F355" s="17" t="s">
        <v>17</v>
      </c>
      <c r="G355" s="17"/>
      <c r="H355" s="17" t="s">
        <v>22</v>
      </c>
      <c r="I355" s="18">
        <v>44126</v>
      </c>
      <c r="J355" s="17">
        <f t="shared" si="66"/>
        <v>68</v>
      </c>
      <c r="K355" s="94">
        <f t="shared" si="76"/>
        <v>2312.8571428571427</v>
      </c>
      <c r="L355" s="94"/>
      <c r="M355" s="95">
        <f t="shared" si="75"/>
        <v>157274.28571428571</v>
      </c>
    </row>
    <row r="356" spans="1:13" x14ac:dyDescent="0.25">
      <c r="A356" s="16" t="s">
        <v>70</v>
      </c>
      <c r="B356" s="17" t="s">
        <v>71</v>
      </c>
      <c r="C356" s="17" t="s">
        <v>29</v>
      </c>
      <c r="D356" s="17">
        <f t="shared" si="74"/>
        <v>68</v>
      </c>
      <c r="E356" s="17">
        <v>-24</v>
      </c>
      <c r="F356" s="17" t="s">
        <v>17</v>
      </c>
      <c r="G356" s="17"/>
      <c r="H356" s="17" t="s">
        <v>22</v>
      </c>
      <c r="I356" s="18">
        <v>44146</v>
      </c>
      <c r="J356" s="17">
        <f t="shared" si="66"/>
        <v>44</v>
      </c>
      <c r="K356" s="94">
        <f t="shared" si="76"/>
        <v>2312.8571428571427</v>
      </c>
      <c r="L356" s="94"/>
      <c r="M356" s="95">
        <f t="shared" si="75"/>
        <v>101765.71428571428</v>
      </c>
    </row>
    <row r="357" spans="1:13" x14ac:dyDescent="0.25">
      <c r="A357" s="16" t="s">
        <v>70</v>
      </c>
      <c r="B357" s="17" t="s">
        <v>71</v>
      </c>
      <c r="C357" s="17" t="s">
        <v>29</v>
      </c>
      <c r="D357" s="17">
        <f t="shared" si="74"/>
        <v>44</v>
      </c>
      <c r="E357" s="17">
        <v>-40</v>
      </c>
      <c r="F357" s="17" t="s">
        <v>17</v>
      </c>
      <c r="G357" s="17"/>
      <c r="H357" s="17" t="s">
        <v>22</v>
      </c>
      <c r="I357" s="18">
        <v>44146</v>
      </c>
      <c r="J357" s="17">
        <f t="shared" si="66"/>
        <v>4</v>
      </c>
      <c r="K357" s="94">
        <f t="shared" si="76"/>
        <v>2312.8571428571427</v>
      </c>
      <c r="L357" s="94"/>
      <c r="M357" s="95">
        <f t="shared" si="75"/>
        <v>9251.4285714285706</v>
      </c>
    </row>
    <row r="358" spans="1:13" ht="15.75" thickBot="1" x14ac:dyDescent="0.3">
      <c r="A358" s="40" t="s">
        <v>70</v>
      </c>
      <c r="B358" s="41" t="s">
        <v>71</v>
      </c>
      <c r="C358" s="41" t="s">
        <v>29</v>
      </c>
      <c r="D358" s="41">
        <f t="shared" si="74"/>
        <v>4</v>
      </c>
      <c r="E358" s="41">
        <v>-4</v>
      </c>
      <c r="F358" s="41" t="s">
        <v>17</v>
      </c>
      <c r="G358" s="41"/>
      <c r="H358" s="41" t="s">
        <v>22</v>
      </c>
      <c r="I358" s="42">
        <v>44146</v>
      </c>
      <c r="J358" s="41">
        <f t="shared" si="66"/>
        <v>0</v>
      </c>
      <c r="K358" s="94">
        <f t="shared" si="76"/>
        <v>2312.8571428571427</v>
      </c>
      <c r="L358" s="94"/>
      <c r="M358" s="95">
        <f t="shared" si="75"/>
        <v>0</v>
      </c>
    </row>
    <row r="359" spans="1:13" x14ac:dyDescent="0.25">
      <c r="A359" s="1" t="s">
        <v>73</v>
      </c>
      <c r="B359" s="2" t="s">
        <v>74</v>
      </c>
      <c r="C359" s="2" t="s">
        <v>29</v>
      </c>
      <c r="D359" s="2">
        <v>5</v>
      </c>
      <c r="E359" s="2"/>
      <c r="F359" s="2" t="s">
        <v>14</v>
      </c>
      <c r="G359" s="2"/>
      <c r="H359" s="2"/>
      <c r="I359" s="43">
        <v>43100</v>
      </c>
      <c r="J359" s="2">
        <f t="shared" si="66"/>
        <v>5</v>
      </c>
      <c r="K359" s="106">
        <f>M359/J359</f>
        <v>3212</v>
      </c>
      <c r="L359" s="106"/>
      <c r="M359" s="107">
        <v>16060</v>
      </c>
    </row>
    <row r="360" spans="1:13" x14ac:dyDescent="0.25">
      <c r="A360" s="16" t="s">
        <v>73</v>
      </c>
      <c r="B360" s="17" t="s">
        <v>74</v>
      </c>
      <c r="C360" s="17" t="s">
        <v>29</v>
      </c>
      <c r="D360" s="17">
        <f t="shared" ref="D360:D366" si="77">J359</f>
        <v>5</v>
      </c>
      <c r="E360" s="17">
        <v>-2</v>
      </c>
      <c r="F360" s="17" t="s">
        <v>16</v>
      </c>
      <c r="G360" s="17"/>
      <c r="H360" s="17"/>
      <c r="I360" s="18">
        <v>43154</v>
      </c>
      <c r="J360" s="17">
        <f t="shared" si="66"/>
        <v>3</v>
      </c>
      <c r="K360" s="99">
        <f>IF(OR(F360="FPCO"),((M359+L360)/J360),K359)</f>
        <v>3212</v>
      </c>
      <c r="L360" s="99"/>
      <c r="M360" s="100">
        <f>J360*K360</f>
        <v>9636</v>
      </c>
    </row>
    <row r="361" spans="1:13" ht="15.75" thickBot="1" x14ac:dyDescent="0.3">
      <c r="A361" s="40" t="s">
        <v>73</v>
      </c>
      <c r="B361" s="41" t="s">
        <v>74</v>
      </c>
      <c r="C361" s="41" t="s">
        <v>29</v>
      </c>
      <c r="D361" s="41">
        <f t="shared" si="77"/>
        <v>3</v>
      </c>
      <c r="E361" s="41">
        <v>-3</v>
      </c>
      <c r="F361" s="41" t="s">
        <v>17</v>
      </c>
      <c r="G361" s="41"/>
      <c r="H361" s="41" t="s">
        <v>22</v>
      </c>
      <c r="I361" s="42">
        <v>43453</v>
      </c>
      <c r="J361" s="41">
        <f t="shared" si="66"/>
        <v>0</v>
      </c>
      <c r="K361" s="99">
        <f>IF(OR(F361="FPCO"),((M360+L361)/J361),K360)</f>
        <v>3212</v>
      </c>
      <c r="L361" s="99"/>
      <c r="M361" s="100">
        <f>J361*K361</f>
        <v>0</v>
      </c>
    </row>
    <row r="362" spans="1:13" x14ac:dyDescent="0.25">
      <c r="A362" s="1" t="s">
        <v>75</v>
      </c>
      <c r="B362" s="2" t="s">
        <v>76</v>
      </c>
      <c r="C362" s="2" t="s">
        <v>29</v>
      </c>
      <c r="D362" s="2">
        <f t="shared" si="77"/>
        <v>0</v>
      </c>
      <c r="E362" s="2">
        <v>2</v>
      </c>
      <c r="F362" s="2" t="s">
        <v>14</v>
      </c>
      <c r="G362" s="2"/>
      <c r="H362" s="2"/>
      <c r="I362" s="43">
        <v>43100</v>
      </c>
      <c r="J362" s="2">
        <f t="shared" si="66"/>
        <v>2</v>
      </c>
      <c r="K362" s="106">
        <f>M362/J362</f>
        <v>6991.5</v>
      </c>
      <c r="L362" s="106"/>
      <c r="M362" s="107">
        <v>13983</v>
      </c>
    </row>
    <row r="363" spans="1:13" ht="30" x14ac:dyDescent="0.25">
      <c r="A363" s="16" t="s">
        <v>75</v>
      </c>
      <c r="B363" s="17" t="s">
        <v>76</v>
      </c>
      <c r="C363" s="17" t="s">
        <v>29</v>
      </c>
      <c r="D363" s="17">
        <f t="shared" si="77"/>
        <v>2</v>
      </c>
      <c r="E363" s="17">
        <v>-1</v>
      </c>
      <c r="F363" s="17" t="s">
        <v>17</v>
      </c>
      <c r="G363" s="17"/>
      <c r="H363" s="17" t="s">
        <v>20</v>
      </c>
      <c r="I363" s="18">
        <v>43227</v>
      </c>
      <c r="J363" s="17">
        <f t="shared" si="66"/>
        <v>1</v>
      </c>
      <c r="K363" s="99">
        <f>IF(OR(F363="FPCO"),((M362+L363)/J363),K362)</f>
        <v>6991.5</v>
      </c>
      <c r="L363" s="99"/>
      <c r="M363" s="100">
        <f>J363*K363</f>
        <v>6991.5</v>
      </c>
    </row>
    <row r="364" spans="1:13" ht="15.75" thickBot="1" x14ac:dyDescent="0.3">
      <c r="A364" s="40" t="s">
        <v>75</v>
      </c>
      <c r="B364" s="41" t="s">
        <v>76</v>
      </c>
      <c r="C364" s="41" t="s">
        <v>29</v>
      </c>
      <c r="D364" s="41">
        <f t="shared" si="77"/>
        <v>1</v>
      </c>
      <c r="E364" s="41">
        <v>-1</v>
      </c>
      <c r="F364" s="41" t="s">
        <v>16</v>
      </c>
      <c r="G364" s="41"/>
      <c r="H364" s="41"/>
      <c r="I364" s="42">
        <v>43287</v>
      </c>
      <c r="J364" s="41">
        <f t="shared" si="66"/>
        <v>0</v>
      </c>
      <c r="K364" s="108">
        <f>IF(OR(F364="FPCO"),((M363+L364)/J364),K363)</f>
        <v>6991.5</v>
      </c>
      <c r="L364" s="108"/>
      <c r="M364" s="105">
        <f>J364*K364</f>
        <v>0</v>
      </c>
    </row>
    <row r="365" spans="1:13" x14ac:dyDescent="0.25">
      <c r="A365" s="1" t="s">
        <v>77</v>
      </c>
      <c r="B365" s="2" t="s">
        <v>78</v>
      </c>
      <c r="C365" s="2" t="s">
        <v>29</v>
      </c>
      <c r="D365" s="2">
        <f t="shared" si="77"/>
        <v>0</v>
      </c>
      <c r="E365" s="2">
        <v>2</v>
      </c>
      <c r="F365" s="2" t="s">
        <v>14</v>
      </c>
      <c r="G365" s="2"/>
      <c r="H365" s="2"/>
      <c r="I365" s="43">
        <v>43100</v>
      </c>
      <c r="J365" s="2">
        <f t="shared" ref="J365:J372" si="78">D365+E365</f>
        <v>2</v>
      </c>
      <c r="K365" s="106">
        <f>M365/J365</f>
        <v>6991.5</v>
      </c>
      <c r="L365" s="106"/>
      <c r="M365" s="93">
        <v>13983</v>
      </c>
    </row>
    <row r="366" spans="1:13" ht="15.75" thickBot="1" x14ac:dyDescent="0.3">
      <c r="A366" s="40" t="s">
        <v>77</v>
      </c>
      <c r="B366" s="41" t="s">
        <v>78</v>
      </c>
      <c r="C366" s="41" t="s">
        <v>29</v>
      </c>
      <c r="D366" s="41">
        <f t="shared" si="77"/>
        <v>2</v>
      </c>
      <c r="E366" s="41">
        <v>-2</v>
      </c>
      <c r="F366" s="41" t="s">
        <v>16</v>
      </c>
      <c r="G366" s="41"/>
      <c r="H366" s="41"/>
      <c r="I366" s="42">
        <v>43154</v>
      </c>
      <c r="J366" s="41">
        <f t="shared" si="78"/>
        <v>0</v>
      </c>
      <c r="K366" s="99">
        <f>IF(OR(F366="FPCO"),((M365+L366)/J366),K365)</f>
        <v>6991.5</v>
      </c>
      <c r="L366" s="99"/>
      <c r="M366" s="100">
        <f>J366*K366</f>
        <v>0</v>
      </c>
    </row>
    <row r="367" spans="1:13" x14ac:dyDescent="0.25">
      <c r="A367" s="1" t="s">
        <v>79</v>
      </c>
      <c r="B367" s="2" t="s">
        <v>80</v>
      </c>
      <c r="C367" s="2" t="s">
        <v>29</v>
      </c>
      <c r="D367" s="2">
        <v>5</v>
      </c>
      <c r="E367" s="2"/>
      <c r="F367" s="2" t="s">
        <v>14</v>
      </c>
      <c r="G367" s="2"/>
      <c r="H367" s="2"/>
      <c r="I367" s="43">
        <v>43100</v>
      </c>
      <c r="J367" s="2">
        <f t="shared" si="78"/>
        <v>5</v>
      </c>
      <c r="K367" s="106">
        <f>M367/J367</f>
        <v>16240</v>
      </c>
      <c r="L367" s="106"/>
      <c r="M367" s="107">
        <v>81200</v>
      </c>
    </row>
    <row r="368" spans="1:13" ht="30" x14ac:dyDescent="0.25">
      <c r="A368" s="16" t="s">
        <v>79</v>
      </c>
      <c r="B368" s="17" t="s">
        <v>80</v>
      </c>
      <c r="C368" s="17" t="s">
        <v>29</v>
      </c>
      <c r="D368" s="17">
        <f>J367</f>
        <v>5</v>
      </c>
      <c r="E368" s="17">
        <v>-1</v>
      </c>
      <c r="F368" s="17" t="s">
        <v>17</v>
      </c>
      <c r="G368" s="17"/>
      <c r="H368" s="17" t="s">
        <v>21</v>
      </c>
      <c r="I368" s="18">
        <v>43199</v>
      </c>
      <c r="J368" s="17">
        <f t="shared" si="78"/>
        <v>4</v>
      </c>
      <c r="K368" s="99">
        <f>IF(OR(F368="FPCO"),((M367+L368)/J368),K367)</f>
        <v>16240</v>
      </c>
      <c r="L368" s="99"/>
      <c r="M368" s="100">
        <f>J368*K368</f>
        <v>64960</v>
      </c>
    </row>
    <row r="369" spans="1:13" ht="30" x14ac:dyDescent="0.25">
      <c r="A369" s="16" t="s">
        <v>79</v>
      </c>
      <c r="B369" s="17" t="s">
        <v>80</v>
      </c>
      <c r="C369" s="17" t="s">
        <v>29</v>
      </c>
      <c r="D369" s="17">
        <f>J368</f>
        <v>4</v>
      </c>
      <c r="E369" s="17">
        <v>-1</v>
      </c>
      <c r="F369" s="17" t="s">
        <v>17</v>
      </c>
      <c r="G369" s="17"/>
      <c r="H369" s="17" t="s">
        <v>23</v>
      </c>
      <c r="I369" s="18">
        <v>43249</v>
      </c>
      <c r="J369" s="17">
        <f t="shared" si="78"/>
        <v>3</v>
      </c>
      <c r="K369" s="99">
        <f t="shared" ref="K369:K370" si="79">IF(OR(F369="FPCO"),((M368+L369)/J369),K368)</f>
        <v>16240</v>
      </c>
      <c r="L369" s="99"/>
      <c r="M369" s="100">
        <f>J369*K369</f>
        <v>48720</v>
      </c>
    </row>
    <row r="370" spans="1:13" ht="15.75" thickBot="1" x14ac:dyDescent="0.3">
      <c r="A370" s="40" t="s">
        <v>79</v>
      </c>
      <c r="B370" s="41" t="s">
        <v>80</v>
      </c>
      <c r="C370" s="41" t="s">
        <v>29</v>
      </c>
      <c r="D370" s="41">
        <f>J369</f>
        <v>3</v>
      </c>
      <c r="E370" s="41">
        <v>-3</v>
      </c>
      <c r="F370" s="41" t="s">
        <v>16</v>
      </c>
      <c r="G370" s="41"/>
      <c r="H370" s="41"/>
      <c r="I370" s="42">
        <v>43462</v>
      </c>
      <c r="J370" s="41">
        <f t="shared" si="78"/>
        <v>0</v>
      </c>
      <c r="K370" s="99">
        <f t="shared" si="79"/>
        <v>16240</v>
      </c>
      <c r="L370" s="99"/>
      <c r="M370" s="100">
        <f t="shared" ref="M370" si="80">J370*K370</f>
        <v>0</v>
      </c>
    </row>
    <row r="371" spans="1:13" x14ac:dyDescent="0.25">
      <c r="A371" s="1" t="s">
        <v>81</v>
      </c>
      <c r="B371" s="2" t="s">
        <v>82</v>
      </c>
      <c r="C371" s="2" t="s">
        <v>29</v>
      </c>
      <c r="D371" s="2">
        <f>J370</f>
        <v>0</v>
      </c>
      <c r="E371" s="2">
        <v>9</v>
      </c>
      <c r="F371" s="2" t="s">
        <v>14</v>
      </c>
      <c r="G371" s="2"/>
      <c r="H371" s="2"/>
      <c r="I371" s="43">
        <v>43100</v>
      </c>
      <c r="J371" s="2">
        <f t="shared" si="78"/>
        <v>9</v>
      </c>
      <c r="K371" s="106">
        <f>M371/J371</f>
        <v>255.88888888888889</v>
      </c>
      <c r="L371" s="106"/>
      <c r="M371" s="107">
        <v>2303</v>
      </c>
    </row>
    <row r="372" spans="1:13" ht="15.75" thickBot="1" x14ac:dyDescent="0.3">
      <c r="A372" s="40" t="s">
        <v>81</v>
      </c>
      <c r="B372" s="41" t="s">
        <v>82</v>
      </c>
      <c r="C372" s="41" t="s">
        <v>29</v>
      </c>
      <c r="D372" s="41">
        <f>J371</f>
        <v>9</v>
      </c>
      <c r="E372" s="41">
        <v>-9</v>
      </c>
      <c r="F372" s="41" t="s">
        <v>17</v>
      </c>
      <c r="G372" s="41"/>
      <c r="H372" s="41" t="s">
        <v>22</v>
      </c>
      <c r="I372" s="42">
        <v>43159</v>
      </c>
      <c r="J372" s="41">
        <f t="shared" si="78"/>
        <v>0</v>
      </c>
      <c r="K372" s="108">
        <f>IF(OR(F372="FPCO"),((M371+L372)/J372),K371)</f>
        <v>255.88888888888889</v>
      </c>
      <c r="L372" s="108"/>
      <c r="M372" s="109">
        <f>J372*K372</f>
        <v>0</v>
      </c>
    </row>
    <row r="373" spans="1:13" x14ac:dyDescent="0.25">
      <c r="A373" s="1" t="s">
        <v>83</v>
      </c>
      <c r="B373" s="2" t="s">
        <v>84</v>
      </c>
      <c r="C373" s="2" t="s">
        <v>29</v>
      </c>
      <c r="D373" s="2">
        <v>44</v>
      </c>
      <c r="E373" s="2"/>
      <c r="F373" s="2" t="s">
        <v>14</v>
      </c>
      <c r="G373" s="2"/>
      <c r="H373" s="2"/>
      <c r="I373" s="43">
        <v>43100</v>
      </c>
      <c r="J373" s="2">
        <f t="shared" ref="J373:J395" si="81">D373+E373</f>
        <v>44</v>
      </c>
      <c r="K373" s="106">
        <f>M373/J373</f>
        <v>68812.318181818177</v>
      </c>
      <c r="L373" s="106"/>
      <c r="M373" s="107">
        <v>3027742</v>
      </c>
    </row>
    <row r="374" spans="1:13" x14ac:dyDescent="0.25">
      <c r="A374" s="16" t="s">
        <v>83</v>
      </c>
      <c r="B374" s="17" t="s">
        <v>84</v>
      </c>
      <c r="C374" s="17" t="s">
        <v>29</v>
      </c>
      <c r="D374" s="17">
        <f t="shared" ref="D374:D402" si="82">J373</f>
        <v>44</v>
      </c>
      <c r="E374" s="17">
        <v>-3</v>
      </c>
      <c r="F374" s="17" t="s">
        <v>16</v>
      </c>
      <c r="G374" s="17"/>
      <c r="H374" s="17"/>
      <c r="I374" s="18">
        <v>43154</v>
      </c>
      <c r="J374" s="17">
        <f t="shared" si="81"/>
        <v>41</v>
      </c>
      <c r="K374" s="99">
        <f>IF(OR(F374="FPCO"),((M373+L374)/J374),K373)</f>
        <v>68812.318181818177</v>
      </c>
      <c r="L374" s="99"/>
      <c r="M374" s="100">
        <f>J374*K374</f>
        <v>2821305.0454545454</v>
      </c>
    </row>
    <row r="375" spans="1:13" x14ac:dyDescent="0.25">
      <c r="A375" s="16" t="s">
        <v>83</v>
      </c>
      <c r="B375" s="17" t="s">
        <v>84</v>
      </c>
      <c r="C375" s="17" t="s">
        <v>29</v>
      </c>
      <c r="D375" s="17">
        <f t="shared" si="82"/>
        <v>41</v>
      </c>
      <c r="E375" s="17">
        <v>-1</v>
      </c>
      <c r="F375" s="17" t="s">
        <v>16</v>
      </c>
      <c r="G375" s="17"/>
      <c r="H375" s="17"/>
      <c r="I375" s="18">
        <v>43154</v>
      </c>
      <c r="J375" s="17">
        <f t="shared" si="81"/>
        <v>40</v>
      </c>
      <c r="K375" s="99">
        <f t="shared" ref="K375:K402" si="83">IF(OR(F375="FPCO"),((M374+L375)/J375),K374)</f>
        <v>68812.318181818177</v>
      </c>
      <c r="L375" s="99"/>
      <c r="M375" s="100">
        <f t="shared" ref="M375:M394" si="84">J375*K375</f>
        <v>2752492.7272727271</v>
      </c>
    </row>
    <row r="376" spans="1:13" x14ac:dyDescent="0.25">
      <c r="A376" s="16" t="s">
        <v>83</v>
      </c>
      <c r="B376" s="17" t="s">
        <v>84</v>
      </c>
      <c r="C376" s="17" t="s">
        <v>29</v>
      </c>
      <c r="D376" s="17">
        <f t="shared" si="82"/>
        <v>40</v>
      </c>
      <c r="E376" s="17">
        <v>-2</v>
      </c>
      <c r="F376" s="17" t="s">
        <v>16</v>
      </c>
      <c r="G376" s="17"/>
      <c r="H376" s="17"/>
      <c r="I376" s="18">
        <v>43154</v>
      </c>
      <c r="J376" s="17">
        <f t="shared" si="81"/>
        <v>38</v>
      </c>
      <c r="K376" s="99">
        <f t="shared" si="83"/>
        <v>68812.318181818177</v>
      </c>
      <c r="L376" s="99"/>
      <c r="M376" s="100">
        <f t="shared" si="84"/>
        <v>2614868.0909090908</v>
      </c>
    </row>
    <row r="377" spans="1:13" ht="30" x14ac:dyDescent="0.25">
      <c r="A377" s="16" t="s">
        <v>83</v>
      </c>
      <c r="B377" s="17" t="s">
        <v>84</v>
      </c>
      <c r="C377" s="17" t="s">
        <v>29</v>
      </c>
      <c r="D377" s="17">
        <f t="shared" si="82"/>
        <v>38</v>
      </c>
      <c r="E377" s="17">
        <v>-1</v>
      </c>
      <c r="F377" s="17" t="s">
        <v>17</v>
      </c>
      <c r="G377" s="17"/>
      <c r="H377" s="17" t="s">
        <v>20</v>
      </c>
      <c r="I377" s="18">
        <v>43251</v>
      </c>
      <c r="J377" s="17">
        <f t="shared" si="81"/>
        <v>37</v>
      </c>
      <c r="K377" s="99">
        <f t="shared" si="83"/>
        <v>68812.318181818177</v>
      </c>
      <c r="L377" s="99"/>
      <c r="M377" s="100">
        <f t="shared" ref="M377:M391" si="85">J377*K377</f>
        <v>2546055.7727272725</v>
      </c>
    </row>
    <row r="378" spans="1:13" ht="30" x14ac:dyDescent="0.25">
      <c r="A378" s="16" t="s">
        <v>83</v>
      </c>
      <c r="B378" s="17" t="s">
        <v>84</v>
      </c>
      <c r="C378" s="17" t="s">
        <v>29</v>
      </c>
      <c r="D378" s="17">
        <f t="shared" si="82"/>
        <v>37</v>
      </c>
      <c r="E378" s="17">
        <v>-1</v>
      </c>
      <c r="F378" s="17" t="s">
        <v>17</v>
      </c>
      <c r="G378" s="17"/>
      <c r="H378" s="17" t="s">
        <v>21</v>
      </c>
      <c r="I378" s="18">
        <v>43318</v>
      </c>
      <c r="J378" s="17">
        <f t="shared" si="81"/>
        <v>36</v>
      </c>
      <c r="K378" s="99">
        <f t="shared" si="83"/>
        <v>68812.318181818177</v>
      </c>
      <c r="L378" s="99"/>
      <c r="M378" s="100">
        <f t="shared" si="85"/>
        <v>2477243.4545454541</v>
      </c>
    </row>
    <row r="379" spans="1:13" x14ac:dyDescent="0.25">
      <c r="A379" s="16" t="s">
        <v>83</v>
      </c>
      <c r="B379" s="17" t="s">
        <v>84</v>
      </c>
      <c r="C379" s="17" t="s">
        <v>29</v>
      </c>
      <c r="D379" s="17">
        <f t="shared" si="82"/>
        <v>36</v>
      </c>
      <c r="E379" s="17">
        <v>1</v>
      </c>
      <c r="F379" s="17" t="s">
        <v>17</v>
      </c>
      <c r="G379" s="17" t="s">
        <v>26</v>
      </c>
      <c r="H379" s="17"/>
      <c r="I379" s="18">
        <v>43418</v>
      </c>
      <c r="J379" s="17">
        <f t="shared" si="81"/>
        <v>37</v>
      </c>
      <c r="K379" s="99">
        <f>((M378+L379)/J379)</f>
        <v>68721.444717444712</v>
      </c>
      <c r="L379" s="99">
        <f>E379*65450</f>
        <v>65450</v>
      </c>
      <c r="M379" s="100">
        <f t="shared" si="85"/>
        <v>2542693.4545454541</v>
      </c>
    </row>
    <row r="380" spans="1:13" ht="30" x14ac:dyDescent="0.25">
      <c r="A380" s="16" t="s">
        <v>83</v>
      </c>
      <c r="B380" s="17" t="s">
        <v>84</v>
      </c>
      <c r="C380" s="17" t="s">
        <v>29</v>
      </c>
      <c r="D380" s="17">
        <f t="shared" si="82"/>
        <v>37</v>
      </c>
      <c r="E380" s="17">
        <v>-1</v>
      </c>
      <c r="F380" s="17" t="s">
        <v>17</v>
      </c>
      <c r="G380" s="17"/>
      <c r="H380" s="17" t="s">
        <v>20</v>
      </c>
      <c r="I380" s="18">
        <v>43420</v>
      </c>
      <c r="J380" s="17">
        <f t="shared" si="81"/>
        <v>36</v>
      </c>
      <c r="K380" s="99">
        <f t="shared" si="83"/>
        <v>68721.444717444712</v>
      </c>
      <c r="L380" s="99"/>
      <c r="M380" s="100">
        <f t="shared" si="85"/>
        <v>2473972.0098280096</v>
      </c>
    </row>
    <row r="381" spans="1:13" x14ac:dyDescent="0.25">
      <c r="A381" s="16" t="s">
        <v>83</v>
      </c>
      <c r="B381" s="17" t="s">
        <v>84</v>
      </c>
      <c r="C381" s="17" t="s">
        <v>29</v>
      </c>
      <c r="D381" s="17">
        <f t="shared" si="82"/>
        <v>36</v>
      </c>
      <c r="E381" s="17">
        <v>-1</v>
      </c>
      <c r="F381" s="17" t="s">
        <v>17</v>
      </c>
      <c r="G381" s="17"/>
      <c r="H381" s="17" t="s">
        <v>22</v>
      </c>
      <c r="I381" s="18">
        <v>43420</v>
      </c>
      <c r="J381" s="17">
        <f t="shared" si="81"/>
        <v>35</v>
      </c>
      <c r="K381" s="99">
        <f t="shared" si="83"/>
        <v>68721.444717444712</v>
      </c>
      <c r="L381" s="99"/>
      <c r="M381" s="100">
        <f t="shared" si="85"/>
        <v>2405250.5651105652</v>
      </c>
    </row>
    <row r="382" spans="1:13" x14ac:dyDescent="0.25">
      <c r="A382" s="16" t="s">
        <v>83</v>
      </c>
      <c r="B382" s="17" t="s">
        <v>84</v>
      </c>
      <c r="C382" s="17" t="s">
        <v>29</v>
      </c>
      <c r="D382" s="17">
        <f t="shared" si="82"/>
        <v>35</v>
      </c>
      <c r="E382" s="17">
        <v>-3</v>
      </c>
      <c r="F382" s="17" t="s">
        <v>17</v>
      </c>
      <c r="G382" s="17"/>
      <c r="H382" s="17" t="s">
        <v>22</v>
      </c>
      <c r="I382" s="18">
        <v>43420</v>
      </c>
      <c r="J382" s="17">
        <f t="shared" si="81"/>
        <v>32</v>
      </c>
      <c r="K382" s="99">
        <f t="shared" si="83"/>
        <v>68721.444717444712</v>
      </c>
      <c r="L382" s="99"/>
      <c r="M382" s="100">
        <f t="shared" si="85"/>
        <v>2199086.2309582308</v>
      </c>
    </row>
    <row r="383" spans="1:13" ht="30" x14ac:dyDescent="0.25">
      <c r="A383" s="16" t="s">
        <v>83</v>
      </c>
      <c r="B383" s="17" t="s">
        <v>84</v>
      </c>
      <c r="C383" s="17" t="s">
        <v>29</v>
      </c>
      <c r="D383" s="17">
        <f t="shared" si="82"/>
        <v>32</v>
      </c>
      <c r="E383" s="17">
        <v>-1</v>
      </c>
      <c r="F383" s="17" t="s">
        <v>17</v>
      </c>
      <c r="G383" s="17"/>
      <c r="H383" s="17" t="s">
        <v>20</v>
      </c>
      <c r="I383" s="18">
        <v>43430</v>
      </c>
      <c r="J383" s="17">
        <f t="shared" si="81"/>
        <v>31</v>
      </c>
      <c r="K383" s="99">
        <f t="shared" si="83"/>
        <v>68721.444717444712</v>
      </c>
      <c r="L383" s="99"/>
      <c r="M383" s="100">
        <f t="shared" si="85"/>
        <v>2130364.7862407863</v>
      </c>
    </row>
    <row r="384" spans="1:13" ht="30" x14ac:dyDescent="0.25">
      <c r="A384" s="16" t="s">
        <v>83</v>
      </c>
      <c r="B384" s="17" t="s">
        <v>84</v>
      </c>
      <c r="C384" s="17" t="s">
        <v>29</v>
      </c>
      <c r="D384" s="17">
        <f t="shared" si="82"/>
        <v>31</v>
      </c>
      <c r="E384" s="17">
        <v>-1</v>
      </c>
      <c r="F384" s="17" t="s">
        <v>17</v>
      </c>
      <c r="G384" s="17"/>
      <c r="H384" s="17" t="s">
        <v>20</v>
      </c>
      <c r="I384" s="18">
        <v>43434</v>
      </c>
      <c r="J384" s="17">
        <f t="shared" si="81"/>
        <v>30</v>
      </c>
      <c r="K384" s="99">
        <f t="shared" si="83"/>
        <v>68721.444717444712</v>
      </c>
      <c r="L384" s="99"/>
      <c r="M384" s="100">
        <f t="shared" si="85"/>
        <v>2061643.3415233414</v>
      </c>
    </row>
    <row r="385" spans="1:13" ht="30" x14ac:dyDescent="0.25">
      <c r="A385" s="16" t="s">
        <v>83</v>
      </c>
      <c r="B385" s="17" t="s">
        <v>84</v>
      </c>
      <c r="C385" s="17" t="s">
        <v>29</v>
      </c>
      <c r="D385" s="17">
        <f t="shared" si="82"/>
        <v>30</v>
      </c>
      <c r="E385" s="17">
        <v>-5</v>
      </c>
      <c r="F385" s="17" t="s">
        <v>17</v>
      </c>
      <c r="G385" s="17"/>
      <c r="H385" s="17" t="s">
        <v>19</v>
      </c>
      <c r="I385" s="18">
        <v>43434</v>
      </c>
      <c r="J385" s="17">
        <f t="shared" si="81"/>
        <v>25</v>
      </c>
      <c r="K385" s="99">
        <f t="shared" si="83"/>
        <v>68721.444717444712</v>
      </c>
      <c r="L385" s="99"/>
      <c r="M385" s="100">
        <f t="shared" si="85"/>
        <v>1718036.1179361178</v>
      </c>
    </row>
    <row r="386" spans="1:13" ht="30" x14ac:dyDescent="0.25">
      <c r="A386" s="16" t="s">
        <v>83</v>
      </c>
      <c r="B386" s="17" t="s">
        <v>84</v>
      </c>
      <c r="C386" s="17" t="s">
        <v>29</v>
      </c>
      <c r="D386" s="17">
        <f t="shared" si="82"/>
        <v>25</v>
      </c>
      <c r="E386" s="17">
        <v>-1</v>
      </c>
      <c r="F386" s="17" t="s">
        <v>17</v>
      </c>
      <c r="G386" s="17"/>
      <c r="H386" s="17" t="s">
        <v>25</v>
      </c>
      <c r="I386" s="18">
        <v>43434</v>
      </c>
      <c r="J386" s="17">
        <f t="shared" si="81"/>
        <v>24</v>
      </c>
      <c r="K386" s="99">
        <f t="shared" si="83"/>
        <v>68721.444717444712</v>
      </c>
      <c r="L386" s="99"/>
      <c r="M386" s="100">
        <f t="shared" si="85"/>
        <v>1649314.6732186731</v>
      </c>
    </row>
    <row r="387" spans="1:13" x14ac:dyDescent="0.25">
      <c r="A387" s="16" t="s">
        <v>83</v>
      </c>
      <c r="B387" s="17" t="s">
        <v>84</v>
      </c>
      <c r="C387" s="17" t="s">
        <v>29</v>
      </c>
      <c r="D387" s="17">
        <f t="shared" si="82"/>
        <v>24</v>
      </c>
      <c r="E387" s="17">
        <v>-2</v>
      </c>
      <c r="F387" s="17" t="s">
        <v>17</v>
      </c>
      <c r="G387" s="17"/>
      <c r="H387" s="17" t="s">
        <v>22</v>
      </c>
      <c r="I387" s="18">
        <v>43434</v>
      </c>
      <c r="J387" s="17">
        <f t="shared" si="81"/>
        <v>22</v>
      </c>
      <c r="K387" s="99">
        <f t="shared" si="83"/>
        <v>68721.444717444712</v>
      </c>
      <c r="L387" s="99"/>
      <c r="M387" s="100">
        <f t="shared" si="85"/>
        <v>1511871.7837837837</v>
      </c>
    </row>
    <row r="388" spans="1:13" ht="30" x14ac:dyDescent="0.25">
      <c r="A388" s="16" t="s">
        <v>83</v>
      </c>
      <c r="B388" s="17" t="s">
        <v>84</v>
      </c>
      <c r="C388" s="17" t="s">
        <v>29</v>
      </c>
      <c r="D388" s="17">
        <f t="shared" si="82"/>
        <v>22</v>
      </c>
      <c r="E388" s="17">
        <v>-4</v>
      </c>
      <c r="F388" s="17" t="s">
        <v>17</v>
      </c>
      <c r="G388" s="17"/>
      <c r="H388" s="17" t="s">
        <v>21</v>
      </c>
      <c r="I388" s="18">
        <v>43434</v>
      </c>
      <c r="J388" s="17">
        <f t="shared" si="81"/>
        <v>18</v>
      </c>
      <c r="K388" s="99">
        <f t="shared" si="83"/>
        <v>68721.444717444712</v>
      </c>
      <c r="L388" s="99"/>
      <c r="M388" s="100">
        <f t="shared" si="85"/>
        <v>1236986.0049140048</v>
      </c>
    </row>
    <row r="389" spans="1:13" ht="30" x14ac:dyDescent="0.25">
      <c r="A389" s="16" t="s">
        <v>83</v>
      </c>
      <c r="B389" s="17" t="s">
        <v>84</v>
      </c>
      <c r="C389" s="17" t="s">
        <v>29</v>
      </c>
      <c r="D389" s="17">
        <f t="shared" si="82"/>
        <v>18</v>
      </c>
      <c r="E389" s="17">
        <v>-1</v>
      </c>
      <c r="F389" s="17" t="s">
        <v>17</v>
      </c>
      <c r="G389" s="17"/>
      <c r="H389" s="17" t="s">
        <v>20</v>
      </c>
      <c r="I389" s="18">
        <v>43434</v>
      </c>
      <c r="J389" s="17">
        <f t="shared" si="81"/>
        <v>17</v>
      </c>
      <c r="K389" s="99">
        <f t="shared" si="83"/>
        <v>68721.444717444712</v>
      </c>
      <c r="L389" s="99"/>
      <c r="M389" s="100">
        <f t="shared" si="85"/>
        <v>1168264.5601965601</v>
      </c>
    </row>
    <row r="390" spans="1:13" ht="30" x14ac:dyDescent="0.25">
      <c r="A390" s="16" t="s">
        <v>83</v>
      </c>
      <c r="B390" s="17" t="s">
        <v>84</v>
      </c>
      <c r="C390" s="17" t="s">
        <v>29</v>
      </c>
      <c r="D390" s="17">
        <f t="shared" si="82"/>
        <v>17</v>
      </c>
      <c r="E390" s="17">
        <v>-1</v>
      </c>
      <c r="F390" s="17" t="s">
        <v>17</v>
      </c>
      <c r="G390" s="17"/>
      <c r="H390" s="17" t="s">
        <v>19</v>
      </c>
      <c r="I390" s="18">
        <v>43440</v>
      </c>
      <c r="J390" s="17">
        <f t="shared" si="81"/>
        <v>16</v>
      </c>
      <c r="K390" s="99">
        <f t="shared" si="83"/>
        <v>68721.444717444712</v>
      </c>
      <c r="L390" s="99"/>
      <c r="M390" s="100">
        <f t="shared" si="85"/>
        <v>1099543.1154791154</v>
      </c>
    </row>
    <row r="391" spans="1:13" ht="30" x14ac:dyDescent="0.25">
      <c r="A391" s="16" t="s">
        <v>83</v>
      </c>
      <c r="B391" s="17" t="s">
        <v>84</v>
      </c>
      <c r="C391" s="17" t="s">
        <v>29</v>
      </c>
      <c r="D391" s="17">
        <f t="shared" si="82"/>
        <v>16</v>
      </c>
      <c r="E391" s="17">
        <v>-1</v>
      </c>
      <c r="F391" s="17" t="s">
        <v>17</v>
      </c>
      <c r="G391" s="17"/>
      <c r="H391" s="17" t="s">
        <v>21</v>
      </c>
      <c r="I391" s="18">
        <v>43462</v>
      </c>
      <c r="J391" s="17">
        <f t="shared" si="81"/>
        <v>15</v>
      </c>
      <c r="K391" s="99">
        <f t="shared" si="83"/>
        <v>68721.444717444712</v>
      </c>
      <c r="L391" s="99"/>
      <c r="M391" s="100">
        <f t="shared" si="85"/>
        <v>1030821.6707616707</v>
      </c>
    </row>
    <row r="392" spans="1:13" x14ac:dyDescent="0.25">
      <c r="A392" s="16" t="s">
        <v>83</v>
      </c>
      <c r="B392" s="17" t="s">
        <v>84</v>
      </c>
      <c r="C392" s="17" t="s">
        <v>29</v>
      </c>
      <c r="D392" s="17">
        <f t="shared" si="82"/>
        <v>15</v>
      </c>
      <c r="E392" s="17">
        <v>-1</v>
      </c>
      <c r="F392" s="17" t="s">
        <v>16</v>
      </c>
      <c r="G392" s="17"/>
      <c r="H392" s="17"/>
      <c r="I392" s="18">
        <v>43462</v>
      </c>
      <c r="J392" s="17">
        <f t="shared" si="81"/>
        <v>14</v>
      </c>
      <c r="K392" s="99">
        <f t="shared" si="83"/>
        <v>68721.444717444712</v>
      </c>
      <c r="L392" s="99"/>
      <c r="M392" s="100">
        <f t="shared" si="84"/>
        <v>962100.22604422597</v>
      </c>
    </row>
    <row r="393" spans="1:13" x14ac:dyDescent="0.25">
      <c r="A393" s="16" t="s">
        <v>83</v>
      </c>
      <c r="B393" s="17" t="s">
        <v>84</v>
      </c>
      <c r="C393" s="17" t="s">
        <v>29</v>
      </c>
      <c r="D393" s="17">
        <f t="shared" si="82"/>
        <v>14</v>
      </c>
      <c r="E393" s="17">
        <v>-3</v>
      </c>
      <c r="F393" s="17" t="s">
        <v>16</v>
      </c>
      <c r="G393" s="17"/>
      <c r="H393" s="17"/>
      <c r="I393" s="18">
        <v>43462</v>
      </c>
      <c r="J393" s="17">
        <f t="shared" si="81"/>
        <v>11</v>
      </c>
      <c r="K393" s="99">
        <f t="shared" si="83"/>
        <v>68721.444717444712</v>
      </c>
      <c r="L393" s="99"/>
      <c r="M393" s="100">
        <f t="shared" si="84"/>
        <v>755935.89189189184</v>
      </c>
    </row>
    <row r="394" spans="1:13" x14ac:dyDescent="0.25">
      <c r="A394" s="16" t="s">
        <v>83</v>
      </c>
      <c r="B394" s="17" t="s">
        <v>84</v>
      </c>
      <c r="C394" s="17" t="s">
        <v>29</v>
      </c>
      <c r="D394" s="17">
        <f t="shared" si="82"/>
        <v>11</v>
      </c>
      <c r="E394" s="17">
        <v>-2</v>
      </c>
      <c r="F394" s="17" t="s">
        <v>16</v>
      </c>
      <c r="G394" s="17"/>
      <c r="H394" s="17"/>
      <c r="I394" s="18">
        <v>43494</v>
      </c>
      <c r="J394" s="17">
        <f t="shared" si="81"/>
        <v>9</v>
      </c>
      <c r="K394" s="99">
        <f t="shared" si="83"/>
        <v>68721.444717444712</v>
      </c>
      <c r="L394" s="99"/>
      <c r="M394" s="100">
        <f t="shared" si="84"/>
        <v>618493.00245700241</v>
      </c>
    </row>
    <row r="395" spans="1:13" x14ac:dyDescent="0.25">
      <c r="A395" s="16" t="s">
        <v>83</v>
      </c>
      <c r="B395" s="17" t="s">
        <v>84</v>
      </c>
      <c r="C395" s="17" t="s">
        <v>29</v>
      </c>
      <c r="D395" s="17">
        <f t="shared" si="82"/>
        <v>9</v>
      </c>
      <c r="E395" s="17">
        <v>-1</v>
      </c>
      <c r="F395" s="17" t="s">
        <v>17</v>
      </c>
      <c r="G395" s="17"/>
      <c r="H395" s="17" t="s">
        <v>22</v>
      </c>
      <c r="I395" s="18">
        <v>43516</v>
      </c>
      <c r="J395" s="17">
        <f t="shared" si="81"/>
        <v>8</v>
      </c>
      <c r="K395" s="99">
        <f t="shared" si="83"/>
        <v>68721.444717444712</v>
      </c>
      <c r="L395" s="99"/>
      <c r="M395" s="100">
        <f t="shared" ref="M395:M402" si="86">J395*K395</f>
        <v>549771.5577395577</v>
      </c>
    </row>
    <row r="396" spans="1:13" ht="30" x14ac:dyDescent="0.25">
      <c r="A396" s="16" t="s">
        <v>83</v>
      </c>
      <c r="B396" s="17" t="s">
        <v>84</v>
      </c>
      <c r="C396" s="17" t="s">
        <v>29</v>
      </c>
      <c r="D396" s="17">
        <f t="shared" si="82"/>
        <v>8</v>
      </c>
      <c r="E396" s="17">
        <v>-1</v>
      </c>
      <c r="F396" s="17" t="s">
        <v>17</v>
      </c>
      <c r="G396" s="17"/>
      <c r="H396" s="17" t="s">
        <v>20</v>
      </c>
      <c r="I396" s="18">
        <v>43529</v>
      </c>
      <c r="J396" s="17">
        <f t="shared" ref="J396:J427" si="87">D396+E396</f>
        <v>7</v>
      </c>
      <c r="K396" s="99">
        <f t="shared" si="83"/>
        <v>68721.444717444712</v>
      </c>
      <c r="L396" s="99"/>
      <c r="M396" s="100">
        <f t="shared" si="86"/>
        <v>481050.11302211299</v>
      </c>
    </row>
    <row r="397" spans="1:13" x14ac:dyDescent="0.25">
      <c r="A397" s="16" t="s">
        <v>83</v>
      </c>
      <c r="B397" s="17" t="s">
        <v>84</v>
      </c>
      <c r="C397" s="17" t="s">
        <v>29</v>
      </c>
      <c r="D397" s="17">
        <f t="shared" si="82"/>
        <v>7</v>
      </c>
      <c r="E397" s="17">
        <v>7</v>
      </c>
      <c r="F397" s="17" t="s">
        <v>17</v>
      </c>
      <c r="G397" s="17" t="s">
        <v>26</v>
      </c>
      <c r="H397" s="17"/>
      <c r="I397" s="18">
        <v>43531</v>
      </c>
      <c r="J397" s="17">
        <f t="shared" si="87"/>
        <v>14</v>
      </c>
      <c r="K397" s="99">
        <f>((M396+L397)/J397)</f>
        <v>63860.722358722356</v>
      </c>
      <c r="L397" s="99">
        <f>E397*59000</f>
        <v>413000</v>
      </c>
      <c r="M397" s="100">
        <f t="shared" si="86"/>
        <v>894050.11302211299</v>
      </c>
    </row>
    <row r="398" spans="1:13" ht="30" x14ac:dyDescent="0.25">
      <c r="A398" s="16" t="s">
        <v>83</v>
      </c>
      <c r="B398" s="17" t="s">
        <v>84</v>
      </c>
      <c r="C398" s="17" t="s">
        <v>29</v>
      </c>
      <c r="D398" s="17">
        <f t="shared" si="82"/>
        <v>14</v>
      </c>
      <c r="E398" s="17">
        <v>-7</v>
      </c>
      <c r="F398" s="17" t="s">
        <v>17</v>
      </c>
      <c r="G398" s="17"/>
      <c r="H398" s="17" t="s">
        <v>25</v>
      </c>
      <c r="I398" s="18">
        <v>43535</v>
      </c>
      <c r="J398" s="17">
        <f t="shared" si="87"/>
        <v>7</v>
      </c>
      <c r="K398" s="99">
        <f t="shared" si="83"/>
        <v>63860.722358722356</v>
      </c>
      <c r="L398" s="99"/>
      <c r="M398" s="100">
        <f t="shared" si="86"/>
        <v>447025.05651105649</v>
      </c>
    </row>
    <row r="399" spans="1:13" ht="30" x14ac:dyDescent="0.25">
      <c r="A399" s="16" t="s">
        <v>83</v>
      </c>
      <c r="B399" s="17" t="s">
        <v>84</v>
      </c>
      <c r="C399" s="17" t="s">
        <v>29</v>
      </c>
      <c r="D399" s="17">
        <f t="shared" si="82"/>
        <v>7</v>
      </c>
      <c r="E399" s="17">
        <v>-1</v>
      </c>
      <c r="F399" s="17" t="s">
        <v>17</v>
      </c>
      <c r="G399" s="17"/>
      <c r="H399" s="17" t="s">
        <v>21</v>
      </c>
      <c r="I399" s="18">
        <v>43558</v>
      </c>
      <c r="J399" s="17">
        <f t="shared" si="87"/>
        <v>6</v>
      </c>
      <c r="K399" s="99">
        <f t="shared" si="83"/>
        <v>63860.722358722356</v>
      </c>
      <c r="L399" s="99"/>
      <c r="M399" s="100">
        <f t="shared" si="86"/>
        <v>383164.33415233414</v>
      </c>
    </row>
    <row r="400" spans="1:13" ht="30" x14ac:dyDescent="0.25">
      <c r="A400" s="16" t="s">
        <v>83</v>
      </c>
      <c r="B400" s="17" t="s">
        <v>84</v>
      </c>
      <c r="C400" s="17" t="s">
        <v>29</v>
      </c>
      <c r="D400" s="17">
        <f t="shared" si="82"/>
        <v>6</v>
      </c>
      <c r="E400" s="17">
        <v>-1</v>
      </c>
      <c r="F400" s="17" t="s">
        <v>17</v>
      </c>
      <c r="G400" s="17"/>
      <c r="H400" s="17" t="s">
        <v>20</v>
      </c>
      <c r="I400" s="18">
        <v>43581</v>
      </c>
      <c r="J400" s="17">
        <f t="shared" si="87"/>
        <v>5</v>
      </c>
      <c r="K400" s="99">
        <f t="shared" si="83"/>
        <v>63860.722358722356</v>
      </c>
      <c r="L400" s="99"/>
      <c r="M400" s="100">
        <f t="shared" si="86"/>
        <v>319303.61179361178</v>
      </c>
    </row>
    <row r="401" spans="1:13" ht="30" x14ac:dyDescent="0.25">
      <c r="A401" s="16" t="s">
        <v>83</v>
      </c>
      <c r="B401" s="17" t="s">
        <v>84</v>
      </c>
      <c r="C401" s="17" t="s">
        <v>29</v>
      </c>
      <c r="D401" s="17">
        <f t="shared" si="82"/>
        <v>5</v>
      </c>
      <c r="E401" s="17">
        <v>-3</v>
      </c>
      <c r="F401" s="17" t="s">
        <v>17</v>
      </c>
      <c r="G401" s="17"/>
      <c r="H401" s="17" t="s">
        <v>21</v>
      </c>
      <c r="I401" s="18">
        <v>43609</v>
      </c>
      <c r="J401" s="17">
        <f t="shared" si="87"/>
        <v>2</v>
      </c>
      <c r="K401" s="99">
        <f t="shared" si="83"/>
        <v>63860.722358722356</v>
      </c>
      <c r="L401" s="99"/>
      <c r="M401" s="100">
        <f t="shared" si="86"/>
        <v>127721.44471744471</v>
      </c>
    </row>
    <row r="402" spans="1:13" ht="30.75" thickBot="1" x14ac:dyDescent="0.3">
      <c r="A402" s="40" t="s">
        <v>83</v>
      </c>
      <c r="B402" s="41" t="s">
        <v>84</v>
      </c>
      <c r="C402" s="41" t="s">
        <v>29</v>
      </c>
      <c r="D402" s="41">
        <f t="shared" si="82"/>
        <v>2</v>
      </c>
      <c r="E402" s="41">
        <v>-1</v>
      </c>
      <c r="F402" s="41" t="s">
        <v>17</v>
      </c>
      <c r="G402" s="41"/>
      <c r="H402" s="41" t="s">
        <v>20</v>
      </c>
      <c r="I402" s="42">
        <v>43614</v>
      </c>
      <c r="J402" s="41">
        <f t="shared" si="87"/>
        <v>1</v>
      </c>
      <c r="K402" s="99">
        <f t="shared" si="83"/>
        <v>63860.722358722356</v>
      </c>
      <c r="L402" s="99"/>
      <c r="M402" s="100">
        <f t="shared" si="86"/>
        <v>63860.722358722356</v>
      </c>
    </row>
    <row r="403" spans="1:13" x14ac:dyDescent="0.25">
      <c r="A403" s="1" t="s">
        <v>85</v>
      </c>
      <c r="B403" s="2" t="s">
        <v>86</v>
      </c>
      <c r="C403" s="2" t="s">
        <v>29</v>
      </c>
      <c r="D403" s="2"/>
      <c r="E403" s="2">
        <v>1</v>
      </c>
      <c r="F403" s="2" t="s">
        <v>14</v>
      </c>
      <c r="G403" s="2"/>
      <c r="H403" s="2"/>
      <c r="I403" s="43">
        <v>43100</v>
      </c>
      <c r="J403" s="2">
        <f t="shared" si="87"/>
        <v>1</v>
      </c>
      <c r="K403" s="106">
        <f>M403/J403</f>
        <v>50750</v>
      </c>
      <c r="L403" s="106"/>
      <c r="M403" s="107">
        <v>50750</v>
      </c>
    </row>
    <row r="404" spans="1:13" x14ac:dyDescent="0.25">
      <c r="A404" s="16" t="s">
        <v>85</v>
      </c>
      <c r="B404" s="17" t="s">
        <v>86</v>
      </c>
      <c r="C404" s="17" t="s">
        <v>29</v>
      </c>
      <c r="D404" s="17">
        <f t="shared" ref="D404:D411" si="88">J403</f>
        <v>1</v>
      </c>
      <c r="E404" s="17">
        <v>-1</v>
      </c>
      <c r="F404" s="17" t="s">
        <v>16</v>
      </c>
      <c r="G404" s="17"/>
      <c r="H404" s="17"/>
      <c r="I404" s="18">
        <v>43153</v>
      </c>
      <c r="J404" s="17">
        <f t="shared" si="87"/>
        <v>0</v>
      </c>
      <c r="K404" s="99">
        <f>IF(OR(F404="FPCO"),((M403+L404)/J404),K403)</f>
        <v>50750</v>
      </c>
      <c r="L404" s="99"/>
      <c r="M404" s="100">
        <f>J404*K404</f>
        <v>0</v>
      </c>
    </row>
    <row r="405" spans="1:13" x14ac:dyDescent="0.25">
      <c r="A405" s="16" t="s">
        <v>85</v>
      </c>
      <c r="B405" s="17" t="s">
        <v>86</v>
      </c>
      <c r="C405" s="17" t="s">
        <v>29</v>
      </c>
      <c r="D405" s="17">
        <f t="shared" si="88"/>
        <v>0</v>
      </c>
      <c r="E405" s="17">
        <v>5</v>
      </c>
      <c r="F405" s="17" t="s">
        <v>17</v>
      </c>
      <c r="G405" s="17" t="s">
        <v>26</v>
      </c>
      <c r="H405" s="17"/>
      <c r="I405" s="18">
        <v>43367</v>
      </c>
      <c r="J405" s="17">
        <f t="shared" si="87"/>
        <v>5</v>
      </c>
      <c r="K405" s="99">
        <f>((M404+L405)/J405)</f>
        <v>19040</v>
      </c>
      <c r="L405" s="99">
        <f>E405*19040</f>
        <v>95200</v>
      </c>
      <c r="M405" s="100">
        <f>J405*K405</f>
        <v>95200</v>
      </c>
    </row>
    <row r="406" spans="1:13" ht="15.75" thickBot="1" x14ac:dyDescent="0.3">
      <c r="A406" s="40" t="s">
        <v>85</v>
      </c>
      <c r="B406" s="41" t="s">
        <v>86</v>
      </c>
      <c r="C406" s="41" t="s">
        <v>29</v>
      </c>
      <c r="D406" s="41">
        <f t="shared" si="88"/>
        <v>5</v>
      </c>
      <c r="E406" s="41">
        <v>-5</v>
      </c>
      <c r="F406" s="41" t="s">
        <v>16</v>
      </c>
      <c r="G406" s="41"/>
      <c r="H406" s="41"/>
      <c r="I406" s="42">
        <v>43369</v>
      </c>
      <c r="J406" s="41">
        <f t="shared" si="87"/>
        <v>0</v>
      </c>
      <c r="K406" s="99">
        <f t="shared" ref="K406" si="89">IF(OR(F406="FPCO"),((M405+L406)/J406),K405)</f>
        <v>19040</v>
      </c>
      <c r="L406" s="99"/>
      <c r="M406" s="100">
        <f t="shared" ref="M406" si="90">J406*K406</f>
        <v>0</v>
      </c>
    </row>
    <row r="407" spans="1:13" x14ac:dyDescent="0.25">
      <c r="A407" s="1" t="s">
        <v>87</v>
      </c>
      <c r="B407" s="2" t="s">
        <v>88</v>
      </c>
      <c r="C407" s="2" t="s">
        <v>29</v>
      </c>
      <c r="D407" s="2">
        <f t="shared" si="88"/>
        <v>0</v>
      </c>
      <c r="E407" s="2">
        <v>3</v>
      </c>
      <c r="F407" s="2" t="s">
        <v>14</v>
      </c>
      <c r="G407" s="2"/>
      <c r="H407" s="2"/>
      <c r="I407" s="43">
        <v>43100</v>
      </c>
      <c r="J407" s="2">
        <f t="shared" si="87"/>
        <v>3</v>
      </c>
      <c r="K407" s="106">
        <f>M407/J407</f>
        <v>40600</v>
      </c>
      <c r="L407" s="106"/>
      <c r="M407" s="107">
        <v>121800</v>
      </c>
    </row>
    <row r="408" spans="1:13" x14ac:dyDescent="0.25">
      <c r="A408" s="16" t="s">
        <v>87</v>
      </c>
      <c r="B408" s="17" t="s">
        <v>88</v>
      </c>
      <c r="C408" s="17" t="s">
        <v>29</v>
      </c>
      <c r="D408" s="17">
        <f t="shared" si="88"/>
        <v>3</v>
      </c>
      <c r="E408" s="17">
        <v>-1</v>
      </c>
      <c r="F408" s="17" t="s">
        <v>16</v>
      </c>
      <c r="G408" s="17"/>
      <c r="H408" s="17"/>
      <c r="I408" s="18">
        <v>43110</v>
      </c>
      <c r="J408" s="17">
        <f t="shared" si="87"/>
        <v>2</v>
      </c>
      <c r="K408" s="94">
        <f>IF(OR(F408="FPCO"),((M407+L408)/J408),K407)</f>
        <v>40600</v>
      </c>
      <c r="L408" s="94"/>
      <c r="M408" s="95">
        <f>J408*K408</f>
        <v>81200</v>
      </c>
    </row>
    <row r="409" spans="1:13" x14ac:dyDescent="0.25">
      <c r="A409" s="16" t="s">
        <v>87</v>
      </c>
      <c r="B409" s="17" t="s">
        <v>88</v>
      </c>
      <c r="C409" s="17" t="s">
        <v>29</v>
      </c>
      <c r="D409" s="17">
        <f t="shared" si="88"/>
        <v>2</v>
      </c>
      <c r="E409" s="17">
        <v>-1</v>
      </c>
      <c r="F409" s="17" t="s">
        <v>16</v>
      </c>
      <c r="G409" s="17"/>
      <c r="H409" s="17"/>
      <c r="I409" s="18">
        <v>43154</v>
      </c>
      <c r="J409" s="17">
        <f t="shared" si="87"/>
        <v>1</v>
      </c>
      <c r="K409" s="94">
        <f>IF(OR(F409="FPCO"),((M408+L409)/J409),K408)</f>
        <v>40600</v>
      </c>
      <c r="L409" s="94"/>
      <c r="M409" s="95">
        <f t="shared" ref="M409:M425" si="91">J409*K409</f>
        <v>40600</v>
      </c>
    </row>
    <row r="410" spans="1:13" ht="30" x14ac:dyDescent="0.25">
      <c r="A410" s="16" t="s">
        <v>87</v>
      </c>
      <c r="B410" s="17" t="s">
        <v>88</v>
      </c>
      <c r="C410" s="17" t="s">
        <v>29</v>
      </c>
      <c r="D410" s="17">
        <f t="shared" si="88"/>
        <v>1</v>
      </c>
      <c r="E410" s="17">
        <v>-1</v>
      </c>
      <c r="F410" s="17" t="s">
        <v>17</v>
      </c>
      <c r="G410" s="17"/>
      <c r="H410" s="17" t="s">
        <v>19</v>
      </c>
      <c r="I410" s="18">
        <v>43196</v>
      </c>
      <c r="J410" s="17">
        <f t="shared" si="87"/>
        <v>0</v>
      </c>
      <c r="K410" s="94">
        <f>IF(OR(F410="FPCO"),((M409+L410)/J410),K409)</f>
        <v>40600</v>
      </c>
      <c r="L410" s="94"/>
      <c r="M410" s="95">
        <f t="shared" ref="M410:M416" si="92">J410*K410</f>
        <v>0</v>
      </c>
    </row>
    <row r="411" spans="1:13" x14ac:dyDescent="0.25">
      <c r="A411" s="16" t="s">
        <v>87</v>
      </c>
      <c r="B411" s="17" t="s">
        <v>88</v>
      </c>
      <c r="C411" s="17" t="s">
        <v>29</v>
      </c>
      <c r="D411" s="17">
        <f t="shared" si="88"/>
        <v>0</v>
      </c>
      <c r="E411" s="17">
        <v>3</v>
      </c>
      <c r="F411" s="17" t="s">
        <v>17</v>
      </c>
      <c r="G411" s="17" t="s">
        <v>26</v>
      </c>
      <c r="H411" s="17"/>
      <c r="I411" s="18">
        <v>43510</v>
      </c>
      <c r="J411" s="17">
        <f t="shared" si="87"/>
        <v>3</v>
      </c>
      <c r="K411" s="94">
        <f>((M410+L411)/J411)</f>
        <v>95200</v>
      </c>
      <c r="L411" s="94">
        <f>E411*95200</f>
        <v>285600</v>
      </c>
      <c r="M411" s="95">
        <f t="shared" si="92"/>
        <v>285600</v>
      </c>
    </row>
    <row r="412" spans="1:13" x14ac:dyDescent="0.25">
      <c r="A412" s="16" t="s">
        <v>87</v>
      </c>
      <c r="B412" s="17" t="s">
        <v>88</v>
      </c>
      <c r="C412" s="17" t="s">
        <v>29</v>
      </c>
      <c r="D412" s="17">
        <f t="shared" ref="D412:D428" si="93">J411</f>
        <v>3</v>
      </c>
      <c r="E412" s="17">
        <v>3</v>
      </c>
      <c r="F412" s="17" t="s">
        <v>17</v>
      </c>
      <c r="G412" s="17" t="s">
        <v>26</v>
      </c>
      <c r="H412" s="17"/>
      <c r="I412" s="18">
        <v>43641</v>
      </c>
      <c r="J412" s="17">
        <f t="shared" si="87"/>
        <v>6</v>
      </c>
      <c r="K412" s="94">
        <f>((M411+L412)/J412)</f>
        <v>67099.833333333358</v>
      </c>
      <c r="L412" s="94">
        <f>E412*38999.6666666667</f>
        <v>116999.0000000001</v>
      </c>
      <c r="M412" s="95">
        <f t="shared" si="92"/>
        <v>402599.00000000012</v>
      </c>
    </row>
    <row r="413" spans="1:13" ht="30" x14ac:dyDescent="0.25">
      <c r="A413" s="16" t="s">
        <v>87</v>
      </c>
      <c r="B413" s="17" t="s">
        <v>88</v>
      </c>
      <c r="C413" s="17" t="s">
        <v>29</v>
      </c>
      <c r="D413" s="17">
        <f t="shared" si="93"/>
        <v>6</v>
      </c>
      <c r="E413" s="17">
        <v>-3</v>
      </c>
      <c r="F413" s="17" t="s">
        <v>17</v>
      </c>
      <c r="G413" s="17"/>
      <c r="H413" s="17" t="s">
        <v>20</v>
      </c>
      <c r="I413" s="18">
        <v>43706</v>
      </c>
      <c r="J413" s="17">
        <f t="shared" si="87"/>
        <v>3</v>
      </c>
      <c r="K413" s="94">
        <f>IF(OR(F413="FPCO"),((M412+L413)/J413),K412)</f>
        <v>67099.833333333358</v>
      </c>
      <c r="L413" s="94"/>
      <c r="M413" s="95">
        <f t="shared" si="92"/>
        <v>201299.50000000006</v>
      </c>
    </row>
    <row r="414" spans="1:13" x14ac:dyDescent="0.25">
      <c r="A414" s="16" t="s">
        <v>87</v>
      </c>
      <c r="B414" s="17" t="s">
        <v>88</v>
      </c>
      <c r="C414" s="17" t="s">
        <v>29</v>
      </c>
      <c r="D414" s="17">
        <f t="shared" si="93"/>
        <v>3</v>
      </c>
      <c r="E414" s="17">
        <v>2</v>
      </c>
      <c r="F414" s="17" t="s">
        <v>17</v>
      </c>
      <c r="G414" s="17" t="s">
        <v>26</v>
      </c>
      <c r="H414" s="17"/>
      <c r="I414" s="18">
        <v>43784</v>
      </c>
      <c r="J414" s="17">
        <f t="shared" si="87"/>
        <v>5</v>
      </c>
      <c r="K414" s="94">
        <f>((M413+L414)/J414)</f>
        <v>57848.100000000013</v>
      </c>
      <c r="L414" s="94">
        <f>E414*43970.5</f>
        <v>87941</v>
      </c>
      <c r="M414" s="95">
        <f t="shared" si="92"/>
        <v>289240.50000000006</v>
      </c>
    </row>
    <row r="415" spans="1:13" ht="30" x14ac:dyDescent="0.25">
      <c r="A415" s="16" t="s">
        <v>87</v>
      </c>
      <c r="B415" s="17" t="s">
        <v>88</v>
      </c>
      <c r="C415" s="17" t="s">
        <v>29</v>
      </c>
      <c r="D415" s="17">
        <f t="shared" si="93"/>
        <v>5</v>
      </c>
      <c r="E415" s="17">
        <v>-2</v>
      </c>
      <c r="F415" s="17" t="s">
        <v>17</v>
      </c>
      <c r="G415" s="17"/>
      <c r="H415" s="17" t="s">
        <v>28</v>
      </c>
      <c r="I415" s="18">
        <v>43812</v>
      </c>
      <c r="J415" s="17">
        <f t="shared" si="87"/>
        <v>3</v>
      </c>
      <c r="K415" s="94">
        <f t="shared" ref="K415:K428" si="94">IF(OR(F415="FPCO"),((M414+L415)/J415),K414)</f>
        <v>57848.100000000013</v>
      </c>
      <c r="L415" s="94"/>
      <c r="M415" s="95">
        <f t="shared" si="92"/>
        <v>173544.30000000005</v>
      </c>
    </row>
    <row r="416" spans="1:13" ht="30" x14ac:dyDescent="0.25">
      <c r="A416" s="16" t="s">
        <v>87</v>
      </c>
      <c r="B416" s="17" t="s">
        <v>88</v>
      </c>
      <c r="C416" s="17" t="s">
        <v>29</v>
      </c>
      <c r="D416" s="17">
        <f t="shared" si="93"/>
        <v>3</v>
      </c>
      <c r="E416" s="17">
        <v>-2</v>
      </c>
      <c r="F416" s="17" t="s">
        <v>17</v>
      </c>
      <c r="G416" s="17"/>
      <c r="H416" s="17" t="s">
        <v>25</v>
      </c>
      <c r="I416" s="18">
        <v>43872</v>
      </c>
      <c r="J416" s="17">
        <f t="shared" si="87"/>
        <v>1</v>
      </c>
      <c r="K416" s="94">
        <f t="shared" si="94"/>
        <v>57848.100000000013</v>
      </c>
      <c r="L416" s="94"/>
      <c r="M416" s="95">
        <f t="shared" si="92"/>
        <v>57848.100000000013</v>
      </c>
    </row>
    <row r="417" spans="1:13" x14ac:dyDescent="0.25">
      <c r="A417" s="16" t="s">
        <v>87</v>
      </c>
      <c r="B417" s="17" t="s">
        <v>88</v>
      </c>
      <c r="C417" s="17" t="s">
        <v>29</v>
      </c>
      <c r="D417" s="17">
        <f t="shared" si="93"/>
        <v>1</v>
      </c>
      <c r="E417" s="17">
        <v>-1</v>
      </c>
      <c r="F417" s="17" t="s">
        <v>16</v>
      </c>
      <c r="G417" s="17"/>
      <c r="H417" s="17"/>
      <c r="I417" s="18">
        <v>43873</v>
      </c>
      <c r="J417" s="17">
        <f t="shared" si="87"/>
        <v>0</v>
      </c>
      <c r="K417" s="94">
        <f t="shared" si="94"/>
        <v>57848.100000000013</v>
      </c>
      <c r="L417" s="94"/>
      <c r="M417" s="95">
        <f t="shared" si="91"/>
        <v>0</v>
      </c>
    </row>
    <row r="418" spans="1:13" x14ac:dyDescent="0.25">
      <c r="A418" s="16" t="s">
        <v>87</v>
      </c>
      <c r="B418" s="17" t="s">
        <v>88</v>
      </c>
      <c r="C418" s="17" t="s">
        <v>29</v>
      </c>
      <c r="D418" s="17">
        <f t="shared" si="93"/>
        <v>0</v>
      </c>
      <c r="E418" s="17">
        <v>4</v>
      </c>
      <c r="F418" s="17" t="s">
        <v>17</v>
      </c>
      <c r="G418" s="17" t="s">
        <v>26</v>
      </c>
      <c r="H418" s="17"/>
      <c r="I418" s="18">
        <v>43951</v>
      </c>
      <c r="J418" s="17">
        <f t="shared" si="87"/>
        <v>4</v>
      </c>
      <c r="K418" s="94">
        <f>((M417+L418)/J418)</f>
        <v>45000</v>
      </c>
      <c r="L418" s="94">
        <f>E418*45000</f>
        <v>180000</v>
      </c>
      <c r="M418" s="95">
        <f>J418*K418</f>
        <v>180000</v>
      </c>
    </row>
    <row r="419" spans="1:13" x14ac:dyDescent="0.25">
      <c r="A419" s="16" t="s">
        <v>87</v>
      </c>
      <c r="B419" s="17" t="s">
        <v>88</v>
      </c>
      <c r="C419" s="17" t="s">
        <v>29</v>
      </c>
      <c r="D419" s="17">
        <f t="shared" si="93"/>
        <v>4</v>
      </c>
      <c r="E419" s="17">
        <v>-4</v>
      </c>
      <c r="F419" s="17" t="s">
        <v>16</v>
      </c>
      <c r="G419" s="17"/>
      <c r="H419" s="17"/>
      <c r="I419" s="18">
        <v>44026</v>
      </c>
      <c r="J419" s="17">
        <f t="shared" si="87"/>
        <v>0</v>
      </c>
      <c r="K419" s="94">
        <f t="shared" si="94"/>
        <v>45000</v>
      </c>
      <c r="L419" s="94"/>
      <c r="M419" s="95">
        <f t="shared" si="91"/>
        <v>0</v>
      </c>
    </row>
    <row r="420" spans="1:13" x14ac:dyDescent="0.25">
      <c r="A420" s="16" t="s">
        <v>87</v>
      </c>
      <c r="B420" s="17" t="s">
        <v>88</v>
      </c>
      <c r="C420" s="17" t="s">
        <v>29</v>
      </c>
      <c r="D420" s="17">
        <f t="shared" si="93"/>
        <v>0</v>
      </c>
      <c r="E420" s="17">
        <v>10</v>
      </c>
      <c r="F420" s="17" t="s">
        <v>17</v>
      </c>
      <c r="G420" s="17" t="s">
        <v>26</v>
      </c>
      <c r="H420" s="17"/>
      <c r="I420" s="18">
        <v>44028</v>
      </c>
      <c r="J420" s="17">
        <f t="shared" si="87"/>
        <v>10</v>
      </c>
      <c r="K420" s="94">
        <f>((M419+L420)/J420)</f>
        <v>36075.916666666701</v>
      </c>
      <c r="L420" s="94">
        <f>E420*36075.9166666667</f>
        <v>360759.16666666698</v>
      </c>
      <c r="M420" s="95">
        <f>J420*K420</f>
        <v>360759.16666666698</v>
      </c>
    </row>
    <row r="421" spans="1:13" x14ac:dyDescent="0.25">
      <c r="A421" s="16" t="s">
        <v>87</v>
      </c>
      <c r="B421" s="17" t="s">
        <v>88</v>
      </c>
      <c r="C421" s="17" t="s">
        <v>29</v>
      </c>
      <c r="D421" s="17">
        <f t="shared" si="93"/>
        <v>10</v>
      </c>
      <c r="E421" s="17">
        <v>2</v>
      </c>
      <c r="F421" s="17" t="s">
        <v>17</v>
      </c>
      <c r="G421" s="17" t="s">
        <v>26</v>
      </c>
      <c r="H421" s="17"/>
      <c r="I421" s="18">
        <v>44028</v>
      </c>
      <c r="J421" s="17">
        <f t="shared" si="87"/>
        <v>12</v>
      </c>
      <c r="K421" s="94">
        <f>((M420+L421)/J421)</f>
        <v>36075.916666666693</v>
      </c>
      <c r="L421" s="94">
        <f>E421*36075.9166666667</f>
        <v>72151.833333333401</v>
      </c>
      <c r="M421" s="95">
        <f>J421*K421</f>
        <v>432911.00000000035</v>
      </c>
    </row>
    <row r="422" spans="1:13" x14ac:dyDescent="0.25">
      <c r="A422" s="16" t="s">
        <v>87</v>
      </c>
      <c r="B422" s="17" t="s">
        <v>88</v>
      </c>
      <c r="C422" s="17" t="s">
        <v>29</v>
      </c>
      <c r="D422" s="17">
        <f t="shared" si="93"/>
        <v>12</v>
      </c>
      <c r="E422" s="17">
        <v>4</v>
      </c>
      <c r="F422" s="17" t="s">
        <v>17</v>
      </c>
      <c r="G422" s="17" t="s">
        <v>26</v>
      </c>
      <c r="H422" s="17"/>
      <c r="I422" s="18">
        <v>44037</v>
      </c>
      <c r="J422" s="17">
        <f t="shared" si="87"/>
        <v>16</v>
      </c>
      <c r="K422" s="94">
        <f t="shared" si="94"/>
        <v>36075.916666666693</v>
      </c>
      <c r="L422" s="94"/>
      <c r="M422" s="95">
        <f>J422*K422</f>
        <v>577214.66666666709</v>
      </c>
    </row>
    <row r="423" spans="1:13" ht="30" x14ac:dyDescent="0.25">
      <c r="A423" s="16" t="s">
        <v>87</v>
      </c>
      <c r="B423" s="17" t="s">
        <v>88</v>
      </c>
      <c r="C423" s="17" t="s">
        <v>29</v>
      </c>
      <c r="D423" s="17">
        <f t="shared" si="93"/>
        <v>16</v>
      </c>
      <c r="E423" s="17">
        <v>-12</v>
      </c>
      <c r="F423" s="17" t="s">
        <v>17</v>
      </c>
      <c r="G423" s="17"/>
      <c r="H423" s="17" t="s">
        <v>19</v>
      </c>
      <c r="I423" s="18">
        <v>44039</v>
      </c>
      <c r="J423" s="17">
        <f t="shared" si="87"/>
        <v>4</v>
      </c>
      <c r="K423" s="94">
        <f t="shared" si="94"/>
        <v>36075.916666666693</v>
      </c>
      <c r="L423" s="94"/>
      <c r="M423" s="95">
        <f>J423*K423</f>
        <v>144303.66666666677</v>
      </c>
    </row>
    <row r="424" spans="1:13" x14ac:dyDescent="0.25">
      <c r="A424" s="16" t="s">
        <v>87</v>
      </c>
      <c r="B424" s="17" t="s">
        <v>88</v>
      </c>
      <c r="C424" s="17" t="s">
        <v>29</v>
      </c>
      <c r="D424" s="17">
        <f t="shared" si="93"/>
        <v>4</v>
      </c>
      <c r="E424" s="17">
        <v>2</v>
      </c>
      <c r="F424" s="17" t="s">
        <v>17</v>
      </c>
      <c r="G424" s="17" t="s">
        <v>26</v>
      </c>
      <c r="H424" s="17"/>
      <c r="I424" s="18">
        <v>44040</v>
      </c>
      <c r="J424" s="17">
        <f t="shared" si="87"/>
        <v>6</v>
      </c>
      <c r="K424" s="94">
        <f>((M423+L424)/J424)</f>
        <v>39520.611111111131</v>
      </c>
      <c r="L424" s="94">
        <f>E424*46410</f>
        <v>92820</v>
      </c>
      <c r="M424" s="95">
        <f>J424*K424</f>
        <v>237123.6666666668</v>
      </c>
    </row>
    <row r="425" spans="1:13" x14ac:dyDescent="0.25">
      <c r="A425" s="16" t="s">
        <v>87</v>
      </c>
      <c r="B425" s="17" t="s">
        <v>88</v>
      </c>
      <c r="C425" s="17" t="s">
        <v>29</v>
      </c>
      <c r="D425" s="17">
        <f t="shared" si="93"/>
        <v>6</v>
      </c>
      <c r="E425" s="17">
        <v>-6</v>
      </c>
      <c r="F425" s="17" t="s">
        <v>16</v>
      </c>
      <c r="G425" s="17"/>
      <c r="H425" s="17"/>
      <c r="I425" s="18">
        <v>44053</v>
      </c>
      <c r="J425" s="17">
        <f t="shared" si="87"/>
        <v>0</v>
      </c>
      <c r="K425" s="94">
        <f t="shared" si="94"/>
        <v>39520.611111111131</v>
      </c>
      <c r="L425" s="94"/>
      <c r="M425" s="95">
        <f t="shared" si="91"/>
        <v>0</v>
      </c>
    </row>
    <row r="426" spans="1:13" x14ac:dyDescent="0.25">
      <c r="A426" s="16" t="s">
        <v>87</v>
      </c>
      <c r="B426" s="17" t="s">
        <v>88</v>
      </c>
      <c r="C426" s="17" t="s">
        <v>29</v>
      </c>
      <c r="D426" s="17">
        <f t="shared" si="93"/>
        <v>0</v>
      </c>
      <c r="E426" s="17">
        <v>1</v>
      </c>
      <c r="F426" s="17" t="s">
        <v>17</v>
      </c>
      <c r="G426" s="17" t="s">
        <v>26</v>
      </c>
      <c r="H426" s="17"/>
      <c r="I426" s="18">
        <v>44070</v>
      </c>
      <c r="J426" s="17">
        <f t="shared" si="87"/>
        <v>1</v>
      </c>
      <c r="K426" s="94">
        <f>((M425+L426)/J426)</f>
        <v>42972</v>
      </c>
      <c r="L426" s="94">
        <f>E426*42972</f>
        <v>42972</v>
      </c>
      <c r="M426" s="95">
        <f>J426*K426</f>
        <v>42972</v>
      </c>
    </row>
    <row r="427" spans="1:13" x14ac:dyDescent="0.25">
      <c r="A427" s="16" t="s">
        <v>87</v>
      </c>
      <c r="B427" s="17" t="s">
        <v>88</v>
      </c>
      <c r="C427" s="17" t="s">
        <v>29</v>
      </c>
      <c r="D427" s="17">
        <f t="shared" si="93"/>
        <v>1</v>
      </c>
      <c r="E427" s="17">
        <v>4</v>
      </c>
      <c r="F427" s="17" t="s">
        <v>17</v>
      </c>
      <c r="G427" s="17" t="s">
        <v>26</v>
      </c>
      <c r="H427" s="17"/>
      <c r="I427" s="18">
        <v>44130</v>
      </c>
      <c r="J427" s="17">
        <f t="shared" si="87"/>
        <v>5</v>
      </c>
      <c r="K427" s="94">
        <f>((M426+L427)/J427)</f>
        <v>42194.2</v>
      </c>
      <c r="L427" s="94">
        <f>E427*41999.75</f>
        <v>167999</v>
      </c>
      <c r="M427" s="95">
        <f>J427*K427</f>
        <v>210971</v>
      </c>
    </row>
    <row r="428" spans="1:13" ht="15.75" thickBot="1" x14ac:dyDescent="0.3">
      <c r="A428" s="40" t="s">
        <v>87</v>
      </c>
      <c r="B428" s="41" t="s">
        <v>88</v>
      </c>
      <c r="C428" s="41" t="s">
        <v>29</v>
      </c>
      <c r="D428" s="41">
        <f t="shared" si="93"/>
        <v>5</v>
      </c>
      <c r="E428" s="41">
        <v>-3</v>
      </c>
      <c r="F428" s="41" t="s">
        <v>17</v>
      </c>
      <c r="G428" s="41"/>
      <c r="H428" s="41" t="s">
        <v>22</v>
      </c>
      <c r="I428" s="42">
        <v>44154</v>
      </c>
      <c r="J428" s="41">
        <f t="shared" ref="J428:J456" si="95">D428+E428</f>
        <v>2</v>
      </c>
      <c r="K428" s="94">
        <f t="shared" si="94"/>
        <v>42194.2</v>
      </c>
      <c r="L428" s="94"/>
      <c r="M428" s="95">
        <f>J428*K428</f>
        <v>84388.4</v>
      </c>
    </row>
    <row r="429" spans="1:13" x14ac:dyDescent="0.25">
      <c r="A429" s="1" t="s">
        <v>89</v>
      </c>
      <c r="B429" s="2" t="s">
        <v>90</v>
      </c>
      <c r="C429" s="2" t="s">
        <v>29</v>
      </c>
      <c r="D429" s="2">
        <v>539</v>
      </c>
      <c r="E429" s="2">
        <v>0</v>
      </c>
      <c r="F429" s="2" t="s">
        <v>14</v>
      </c>
      <c r="G429" s="2"/>
      <c r="H429" s="2"/>
      <c r="I429" s="43">
        <v>43100</v>
      </c>
      <c r="J429" s="2">
        <f t="shared" si="95"/>
        <v>539</v>
      </c>
      <c r="K429" s="106">
        <f>M429/J429</f>
        <v>24518.18181818182</v>
      </c>
      <c r="L429" s="106"/>
      <c r="M429" s="107">
        <v>13215300</v>
      </c>
    </row>
    <row r="430" spans="1:13" x14ac:dyDescent="0.25">
      <c r="A430" s="16" t="s">
        <v>89</v>
      </c>
      <c r="B430" s="17" t="s">
        <v>90</v>
      </c>
      <c r="C430" s="17" t="s">
        <v>29</v>
      </c>
      <c r="D430" s="17">
        <f t="shared" ref="D430:D456" si="96">J429</f>
        <v>539</v>
      </c>
      <c r="E430" s="17">
        <v>-24</v>
      </c>
      <c r="F430" s="17" t="s">
        <v>16</v>
      </c>
      <c r="G430" s="17"/>
      <c r="H430" s="17"/>
      <c r="I430" s="18">
        <v>43154</v>
      </c>
      <c r="J430" s="17">
        <f t="shared" si="95"/>
        <v>515</v>
      </c>
      <c r="K430" s="99">
        <f>IF(OR(F430="FPCO"),((M429+L430)/J430),K429)</f>
        <v>24518.18181818182</v>
      </c>
      <c r="L430" s="99"/>
      <c r="M430" s="100">
        <f>J430*K430</f>
        <v>12626863.636363637</v>
      </c>
    </row>
    <row r="431" spans="1:13" x14ac:dyDescent="0.25">
      <c r="A431" s="16" t="s">
        <v>89</v>
      </c>
      <c r="B431" s="17" t="s">
        <v>90</v>
      </c>
      <c r="C431" s="17" t="s">
        <v>29</v>
      </c>
      <c r="D431" s="17">
        <f t="shared" si="96"/>
        <v>515</v>
      </c>
      <c r="E431" s="17">
        <v>-12</v>
      </c>
      <c r="F431" s="17" t="s">
        <v>16</v>
      </c>
      <c r="G431" s="17"/>
      <c r="H431" s="17"/>
      <c r="I431" s="18">
        <v>43195</v>
      </c>
      <c r="J431" s="17">
        <f t="shared" si="95"/>
        <v>503</v>
      </c>
      <c r="K431" s="99">
        <f t="shared" ref="K431:K455" si="97">IF(OR(F431="FPCO"),((M430+L431)/J431),K430)</f>
        <v>24518.18181818182</v>
      </c>
      <c r="L431" s="99"/>
      <c r="M431" s="100">
        <f t="shared" ref="M431:M450" si="98">J431*K431</f>
        <v>12332645.454545455</v>
      </c>
    </row>
    <row r="432" spans="1:13" ht="30" x14ac:dyDescent="0.25">
      <c r="A432" s="16" t="s">
        <v>89</v>
      </c>
      <c r="B432" s="17" t="s">
        <v>90</v>
      </c>
      <c r="C432" s="17" t="s">
        <v>29</v>
      </c>
      <c r="D432" s="17">
        <f t="shared" si="96"/>
        <v>503</v>
      </c>
      <c r="E432" s="17">
        <v>-12</v>
      </c>
      <c r="F432" s="17" t="s">
        <v>17</v>
      </c>
      <c r="G432" s="17"/>
      <c r="H432" s="17" t="s">
        <v>19</v>
      </c>
      <c r="I432" s="18">
        <v>43251</v>
      </c>
      <c r="J432" s="17">
        <f t="shared" si="95"/>
        <v>491</v>
      </c>
      <c r="K432" s="99">
        <f t="shared" si="97"/>
        <v>24518.18181818182</v>
      </c>
      <c r="L432" s="99"/>
      <c r="M432" s="100">
        <f t="shared" ref="M432:M445" si="99">J432*K432</f>
        <v>12038427.272727273</v>
      </c>
    </row>
    <row r="433" spans="1:13" ht="30" x14ac:dyDescent="0.25">
      <c r="A433" s="16" t="s">
        <v>89</v>
      </c>
      <c r="B433" s="17" t="s">
        <v>90</v>
      </c>
      <c r="C433" s="17" t="s">
        <v>29</v>
      </c>
      <c r="D433" s="17">
        <f t="shared" si="96"/>
        <v>491</v>
      </c>
      <c r="E433" s="17">
        <v>-5</v>
      </c>
      <c r="F433" s="17" t="s">
        <v>17</v>
      </c>
      <c r="G433" s="17"/>
      <c r="H433" s="17" t="s">
        <v>23</v>
      </c>
      <c r="I433" s="18">
        <v>43434</v>
      </c>
      <c r="J433" s="17">
        <f t="shared" si="95"/>
        <v>486</v>
      </c>
      <c r="K433" s="99">
        <f t="shared" si="97"/>
        <v>24518.18181818182</v>
      </c>
      <c r="L433" s="99"/>
      <c r="M433" s="100">
        <f t="shared" si="99"/>
        <v>11915836.363636365</v>
      </c>
    </row>
    <row r="434" spans="1:13" ht="30" x14ac:dyDescent="0.25">
      <c r="A434" s="16" t="s">
        <v>89</v>
      </c>
      <c r="B434" s="17" t="s">
        <v>90</v>
      </c>
      <c r="C434" s="17" t="s">
        <v>29</v>
      </c>
      <c r="D434" s="17">
        <f t="shared" si="96"/>
        <v>486</v>
      </c>
      <c r="E434" s="17">
        <v>-12</v>
      </c>
      <c r="F434" s="17" t="s">
        <v>17</v>
      </c>
      <c r="G434" s="17"/>
      <c r="H434" s="17" t="s">
        <v>19</v>
      </c>
      <c r="I434" s="18">
        <v>43453</v>
      </c>
      <c r="J434" s="17">
        <f t="shared" si="95"/>
        <v>474</v>
      </c>
      <c r="K434" s="99">
        <f t="shared" si="97"/>
        <v>24518.18181818182</v>
      </c>
      <c r="L434" s="99"/>
      <c r="M434" s="100">
        <f t="shared" si="99"/>
        <v>11621618.181818184</v>
      </c>
    </row>
    <row r="435" spans="1:13" ht="30" x14ac:dyDescent="0.25">
      <c r="A435" s="16" t="s">
        <v>89</v>
      </c>
      <c r="B435" s="17" t="s">
        <v>90</v>
      </c>
      <c r="C435" s="17" t="s">
        <v>29</v>
      </c>
      <c r="D435" s="17">
        <f t="shared" si="96"/>
        <v>474</v>
      </c>
      <c r="E435" s="17">
        <v>-4</v>
      </c>
      <c r="F435" s="17" t="s">
        <v>17</v>
      </c>
      <c r="G435" s="17"/>
      <c r="H435" s="17" t="s">
        <v>19</v>
      </c>
      <c r="I435" s="18">
        <v>43453</v>
      </c>
      <c r="J435" s="17">
        <f t="shared" si="95"/>
        <v>470</v>
      </c>
      <c r="K435" s="99">
        <f t="shared" si="97"/>
        <v>24518.18181818182</v>
      </c>
      <c r="L435" s="99"/>
      <c r="M435" s="100">
        <f t="shared" si="99"/>
        <v>11523545.454545455</v>
      </c>
    </row>
    <row r="436" spans="1:13" ht="30" x14ac:dyDescent="0.25">
      <c r="A436" s="16" t="s">
        <v>89</v>
      </c>
      <c r="B436" s="17" t="s">
        <v>90</v>
      </c>
      <c r="C436" s="17" t="s">
        <v>29</v>
      </c>
      <c r="D436" s="17">
        <f t="shared" si="96"/>
        <v>470</v>
      </c>
      <c r="E436" s="17">
        <v>-15</v>
      </c>
      <c r="F436" s="17" t="s">
        <v>17</v>
      </c>
      <c r="G436" s="17"/>
      <c r="H436" s="17" t="s">
        <v>19</v>
      </c>
      <c r="I436" s="18">
        <v>43453</v>
      </c>
      <c r="J436" s="17">
        <f t="shared" si="95"/>
        <v>455</v>
      </c>
      <c r="K436" s="99">
        <f t="shared" si="97"/>
        <v>24518.18181818182</v>
      </c>
      <c r="L436" s="99"/>
      <c r="M436" s="100">
        <f t="shared" si="99"/>
        <v>11155772.727272728</v>
      </c>
    </row>
    <row r="437" spans="1:13" ht="30" x14ac:dyDescent="0.25">
      <c r="A437" s="16" t="s">
        <v>89</v>
      </c>
      <c r="B437" s="17" t="s">
        <v>90</v>
      </c>
      <c r="C437" s="17" t="s">
        <v>29</v>
      </c>
      <c r="D437" s="17">
        <f t="shared" si="96"/>
        <v>455</v>
      </c>
      <c r="E437" s="17">
        <v>-2</v>
      </c>
      <c r="F437" s="17" t="s">
        <v>17</v>
      </c>
      <c r="G437" s="17"/>
      <c r="H437" s="17" t="s">
        <v>19</v>
      </c>
      <c r="I437" s="18">
        <v>43453</v>
      </c>
      <c r="J437" s="17">
        <f t="shared" si="95"/>
        <v>453</v>
      </c>
      <c r="K437" s="99">
        <f t="shared" si="97"/>
        <v>24518.18181818182</v>
      </c>
      <c r="L437" s="99"/>
      <c r="M437" s="100">
        <f t="shared" si="99"/>
        <v>11106736.363636365</v>
      </c>
    </row>
    <row r="438" spans="1:13" ht="30" x14ac:dyDescent="0.25">
      <c r="A438" s="16" t="s">
        <v>89</v>
      </c>
      <c r="B438" s="17" t="s">
        <v>90</v>
      </c>
      <c r="C438" s="17" t="s">
        <v>29</v>
      </c>
      <c r="D438" s="17">
        <f t="shared" si="96"/>
        <v>453</v>
      </c>
      <c r="E438" s="17">
        <v>-4</v>
      </c>
      <c r="F438" s="17" t="s">
        <v>17</v>
      </c>
      <c r="G438" s="17"/>
      <c r="H438" s="17" t="s">
        <v>19</v>
      </c>
      <c r="I438" s="18">
        <v>43494</v>
      </c>
      <c r="J438" s="17">
        <f t="shared" si="95"/>
        <v>449</v>
      </c>
      <c r="K438" s="99">
        <f t="shared" si="97"/>
        <v>24518.18181818182</v>
      </c>
      <c r="L438" s="99"/>
      <c r="M438" s="100">
        <f t="shared" si="99"/>
        <v>11008663.636363637</v>
      </c>
    </row>
    <row r="439" spans="1:13" ht="30" x14ac:dyDescent="0.25">
      <c r="A439" s="16" t="s">
        <v>89</v>
      </c>
      <c r="B439" s="17" t="s">
        <v>90</v>
      </c>
      <c r="C439" s="17" t="s">
        <v>29</v>
      </c>
      <c r="D439" s="17">
        <f t="shared" si="96"/>
        <v>449</v>
      </c>
      <c r="E439" s="17">
        <v>-18</v>
      </c>
      <c r="F439" s="17" t="s">
        <v>17</v>
      </c>
      <c r="G439" s="17"/>
      <c r="H439" s="17" t="s">
        <v>19</v>
      </c>
      <c r="I439" s="18">
        <v>43494</v>
      </c>
      <c r="J439" s="17">
        <f t="shared" si="95"/>
        <v>431</v>
      </c>
      <c r="K439" s="99">
        <f t="shared" si="97"/>
        <v>24518.18181818182</v>
      </c>
      <c r="L439" s="99"/>
      <c r="M439" s="100">
        <f t="shared" si="99"/>
        <v>10567336.363636365</v>
      </c>
    </row>
    <row r="440" spans="1:13" ht="30" x14ac:dyDescent="0.25">
      <c r="A440" s="16" t="s">
        <v>89</v>
      </c>
      <c r="B440" s="17" t="s">
        <v>90</v>
      </c>
      <c r="C440" s="17" t="s">
        <v>29</v>
      </c>
      <c r="D440" s="17">
        <f t="shared" si="96"/>
        <v>431</v>
      </c>
      <c r="E440" s="17">
        <v>-161</v>
      </c>
      <c r="F440" s="17" t="s">
        <v>17</v>
      </c>
      <c r="G440" s="17"/>
      <c r="H440" s="17" t="s">
        <v>23</v>
      </c>
      <c r="I440" s="18">
        <v>43516</v>
      </c>
      <c r="J440" s="17">
        <f t="shared" si="95"/>
        <v>270</v>
      </c>
      <c r="K440" s="99">
        <f t="shared" si="97"/>
        <v>24518.18181818182</v>
      </c>
      <c r="L440" s="99"/>
      <c r="M440" s="100">
        <f t="shared" si="99"/>
        <v>6619909.0909090918</v>
      </c>
    </row>
    <row r="441" spans="1:13" ht="30" x14ac:dyDescent="0.25">
      <c r="A441" s="16" t="s">
        <v>89</v>
      </c>
      <c r="B441" s="17" t="s">
        <v>90</v>
      </c>
      <c r="C441" s="17" t="s">
        <v>29</v>
      </c>
      <c r="D441" s="17">
        <f t="shared" si="96"/>
        <v>270</v>
      </c>
      <c r="E441" s="17">
        <v>-10</v>
      </c>
      <c r="F441" s="17" t="s">
        <v>17</v>
      </c>
      <c r="G441" s="17"/>
      <c r="H441" s="17" t="s">
        <v>25</v>
      </c>
      <c r="I441" s="18">
        <v>43558</v>
      </c>
      <c r="J441" s="17">
        <f t="shared" si="95"/>
        <v>260</v>
      </c>
      <c r="K441" s="99">
        <f t="shared" si="97"/>
        <v>24518.18181818182</v>
      </c>
      <c r="L441" s="99"/>
      <c r="M441" s="100">
        <f t="shared" si="99"/>
        <v>6374727.2727272734</v>
      </c>
    </row>
    <row r="442" spans="1:13" x14ac:dyDescent="0.25">
      <c r="A442" s="16" t="s">
        <v>89</v>
      </c>
      <c r="B442" s="17" t="s">
        <v>90</v>
      </c>
      <c r="C442" s="17" t="s">
        <v>29</v>
      </c>
      <c r="D442" s="17">
        <f t="shared" si="96"/>
        <v>260</v>
      </c>
      <c r="E442" s="17">
        <v>-15</v>
      </c>
      <c r="F442" s="17" t="s">
        <v>17</v>
      </c>
      <c r="G442" s="17"/>
      <c r="H442" s="17" t="s">
        <v>22</v>
      </c>
      <c r="I442" s="18">
        <v>43578</v>
      </c>
      <c r="J442" s="17">
        <f t="shared" si="95"/>
        <v>245</v>
      </c>
      <c r="K442" s="99">
        <f t="shared" si="97"/>
        <v>24518.18181818182</v>
      </c>
      <c r="L442" s="99"/>
      <c r="M442" s="100">
        <f t="shared" si="99"/>
        <v>6006954.5454545459</v>
      </c>
    </row>
    <row r="443" spans="1:13" ht="30" x14ac:dyDescent="0.25">
      <c r="A443" s="16" t="s">
        <v>89</v>
      </c>
      <c r="B443" s="17" t="s">
        <v>90</v>
      </c>
      <c r="C443" s="17" t="s">
        <v>29</v>
      </c>
      <c r="D443" s="17">
        <f t="shared" si="96"/>
        <v>245</v>
      </c>
      <c r="E443" s="17">
        <v>-10</v>
      </c>
      <c r="F443" s="17" t="s">
        <v>17</v>
      </c>
      <c r="G443" s="17"/>
      <c r="H443" s="17" t="s">
        <v>20</v>
      </c>
      <c r="I443" s="18">
        <v>43581</v>
      </c>
      <c r="J443" s="17">
        <f t="shared" si="95"/>
        <v>235</v>
      </c>
      <c r="K443" s="99">
        <f t="shared" si="97"/>
        <v>24518.18181818182</v>
      </c>
      <c r="L443" s="99"/>
      <c r="M443" s="100">
        <f t="shared" si="99"/>
        <v>5761772.7272727275</v>
      </c>
    </row>
    <row r="444" spans="1:13" ht="30" x14ac:dyDescent="0.25">
      <c r="A444" s="16" t="s">
        <v>89</v>
      </c>
      <c r="B444" s="17" t="s">
        <v>90</v>
      </c>
      <c r="C444" s="17" t="s">
        <v>29</v>
      </c>
      <c r="D444" s="17">
        <f t="shared" si="96"/>
        <v>235</v>
      </c>
      <c r="E444" s="17">
        <v>-25</v>
      </c>
      <c r="F444" s="17" t="s">
        <v>17</v>
      </c>
      <c r="G444" s="17"/>
      <c r="H444" s="17" t="s">
        <v>21</v>
      </c>
      <c r="I444" s="18">
        <v>43599</v>
      </c>
      <c r="J444" s="17">
        <f t="shared" si="95"/>
        <v>210</v>
      </c>
      <c r="K444" s="99">
        <f t="shared" si="97"/>
        <v>24518.18181818182</v>
      </c>
      <c r="L444" s="99"/>
      <c r="M444" s="100">
        <f t="shared" si="99"/>
        <v>5148818.1818181826</v>
      </c>
    </row>
    <row r="445" spans="1:13" ht="30" x14ac:dyDescent="0.25">
      <c r="A445" s="16" t="s">
        <v>89</v>
      </c>
      <c r="B445" s="17" t="s">
        <v>90</v>
      </c>
      <c r="C445" s="17" t="s">
        <v>29</v>
      </c>
      <c r="D445" s="17">
        <f t="shared" si="96"/>
        <v>210</v>
      </c>
      <c r="E445" s="17">
        <v>-55</v>
      </c>
      <c r="F445" s="17" t="s">
        <v>17</v>
      </c>
      <c r="G445" s="17"/>
      <c r="H445" s="17" t="s">
        <v>20</v>
      </c>
      <c r="I445" s="18">
        <v>43609</v>
      </c>
      <c r="J445" s="17">
        <f t="shared" si="95"/>
        <v>155</v>
      </c>
      <c r="K445" s="99">
        <f t="shared" si="97"/>
        <v>24518.18181818182</v>
      </c>
      <c r="L445" s="99"/>
      <c r="M445" s="100">
        <f t="shared" si="99"/>
        <v>3800318.1818181821</v>
      </c>
    </row>
    <row r="446" spans="1:13" x14ac:dyDescent="0.25">
      <c r="A446" s="16" t="s">
        <v>89</v>
      </c>
      <c r="B446" s="17" t="s">
        <v>90</v>
      </c>
      <c r="C446" s="17" t="s">
        <v>29</v>
      </c>
      <c r="D446" s="17">
        <f t="shared" si="96"/>
        <v>155</v>
      </c>
      <c r="E446" s="17">
        <v>-15</v>
      </c>
      <c r="F446" s="17" t="s">
        <v>16</v>
      </c>
      <c r="G446" s="17"/>
      <c r="H446" s="17"/>
      <c r="I446" s="18">
        <v>43612</v>
      </c>
      <c r="J446" s="17">
        <f t="shared" si="95"/>
        <v>140</v>
      </c>
      <c r="K446" s="99">
        <f t="shared" si="97"/>
        <v>24518.18181818182</v>
      </c>
      <c r="L446" s="99"/>
      <c r="M446" s="100">
        <f t="shared" si="98"/>
        <v>3432545.4545454546</v>
      </c>
    </row>
    <row r="447" spans="1:13" ht="30" x14ac:dyDescent="0.25">
      <c r="A447" s="16" t="s">
        <v>89</v>
      </c>
      <c r="B447" s="17" t="s">
        <v>90</v>
      </c>
      <c r="C447" s="17" t="s">
        <v>29</v>
      </c>
      <c r="D447" s="17">
        <f t="shared" si="96"/>
        <v>140</v>
      </c>
      <c r="E447" s="17">
        <v>-20</v>
      </c>
      <c r="F447" s="17" t="s">
        <v>17</v>
      </c>
      <c r="G447" s="17"/>
      <c r="H447" s="17" t="s">
        <v>19</v>
      </c>
      <c r="I447" s="18">
        <v>43613</v>
      </c>
      <c r="J447" s="17">
        <f t="shared" si="95"/>
        <v>120</v>
      </c>
      <c r="K447" s="99">
        <f t="shared" si="97"/>
        <v>24518.18181818182</v>
      </c>
      <c r="L447" s="99"/>
      <c r="M447" s="100">
        <f>J447*K447</f>
        <v>2942181.8181818184</v>
      </c>
    </row>
    <row r="448" spans="1:13" ht="30" x14ac:dyDescent="0.25">
      <c r="A448" s="16" t="s">
        <v>89</v>
      </c>
      <c r="B448" s="17" t="s">
        <v>90</v>
      </c>
      <c r="C448" s="17" t="s">
        <v>29</v>
      </c>
      <c r="D448" s="17">
        <f t="shared" si="96"/>
        <v>120</v>
      </c>
      <c r="E448" s="17">
        <v>-10</v>
      </c>
      <c r="F448" s="17" t="s">
        <v>17</v>
      </c>
      <c r="G448" s="17"/>
      <c r="H448" s="17" t="s">
        <v>19</v>
      </c>
      <c r="I448" s="18">
        <v>43613</v>
      </c>
      <c r="J448" s="17">
        <f t="shared" si="95"/>
        <v>110</v>
      </c>
      <c r="K448" s="99">
        <f t="shared" si="97"/>
        <v>24518.18181818182</v>
      </c>
      <c r="L448" s="99"/>
      <c r="M448" s="100">
        <f>J448*K448</f>
        <v>2697000</v>
      </c>
    </row>
    <row r="449" spans="1:13" ht="30" x14ac:dyDescent="0.25">
      <c r="A449" s="16" t="s">
        <v>89</v>
      </c>
      <c r="B449" s="17" t="s">
        <v>90</v>
      </c>
      <c r="C449" s="17" t="s">
        <v>29</v>
      </c>
      <c r="D449" s="17">
        <f t="shared" si="96"/>
        <v>110</v>
      </c>
      <c r="E449" s="17">
        <v>-15</v>
      </c>
      <c r="F449" s="17" t="s">
        <v>17</v>
      </c>
      <c r="G449" s="17"/>
      <c r="H449" s="17" t="s">
        <v>25</v>
      </c>
      <c r="I449" s="18">
        <v>43614</v>
      </c>
      <c r="J449" s="17">
        <f t="shared" si="95"/>
        <v>95</v>
      </c>
      <c r="K449" s="99">
        <f t="shared" si="97"/>
        <v>24518.18181818182</v>
      </c>
      <c r="L449" s="99"/>
      <c r="M449" s="100">
        <f>J449*K449</f>
        <v>2329227.2727272729</v>
      </c>
    </row>
    <row r="450" spans="1:13" x14ac:dyDescent="0.25">
      <c r="A450" s="16" t="s">
        <v>89</v>
      </c>
      <c r="B450" s="17" t="s">
        <v>90</v>
      </c>
      <c r="C450" s="17" t="s">
        <v>29</v>
      </c>
      <c r="D450" s="17">
        <f t="shared" si="96"/>
        <v>95</v>
      </c>
      <c r="E450" s="17">
        <v>-5</v>
      </c>
      <c r="F450" s="17" t="s">
        <v>16</v>
      </c>
      <c r="G450" s="17"/>
      <c r="H450" s="17"/>
      <c r="I450" s="18">
        <v>43634</v>
      </c>
      <c r="J450" s="17">
        <f t="shared" si="95"/>
        <v>90</v>
      </c>
      <c r="K450" s="99">
        <f t="shared" si="97"/>
        <v>24518.18181818182</v>
      </c>
      <c r="L450" s="99"/>
      <c r="M450" s="100">
        <f t="shared" si="98"/>
        <v>2206636.3636363638</v>
      </c>
    </row>
    <row r="451" spans="1:13" x14ac:dyDescent="0.25">
      <c r="A451" s="16" t="s">
        <v>89</v>
      </c>
      <c r="B451" s="17" t="s">
        <v>90</v>
      </c>
      <c r="C451" s="17" t="s">
        <v>29</v>
      </c>
      <c r="D451" s="17">
        <f t="shared" si="96"/>
        <v>90</v>
      </c>
      <c r="E451" s="17">
        <v>-20</v>
      </c>
      <c r="F451" s="17" t="s">
        <v>17</v>
      </c>
      <c r="G451" s="17"/>
      <c r="H451" s="17" t="s">
        <v>22</v>
      </c>
      <c r="I451" s="18">
        <v>43634</v>
      </c>
      <c r="J451" s="17">
        <f t="shared" si="95"/>
        <v>70</v>
      </c>
      <c r="K451" s="99">
        <f t="shared" si="97"/>
        <v>24518.18181818182</v>
      </c>
      <c r="L451" s="99"/>
      <c r="M451" s="100">
        <f t="shared" ref="M451:M456" si="100">J451*K451</f>
        <v>1716272.7272727273</v>
      </c>
    </row>
    <row r="452" spans="1:13" ht="30" x14ac:dyDescent="0.25">
      <c r="A452" s="16" t="s">
        <v>89</v>
      </c>
      <c r="B452" s="17" t="s">
        <v>90</v>
      </c>
      <c r="C452" s="17" t="s">
        <v>29</v>
      </c>
      <c r="D452" s="17">
        <f t="shared" si="96"/>
        <v>70</v>
      </c>
      <c r="E452" s="17">
        <v>-10</v>
      </c>
      <c r="F452" s="17" t="s">
        <v>17</v>
      </c>
      <c r="G452" s="17"/>
      <c r="H452" s="17" t="s">
        <v>28</v>
      </c>
      <c r="I452" s="18">
        <v>43634</v>
      </c>
      <c r="J452" s="17">
        <f t="shared" si="95"/>
        <v>60</v>
      </c>
      <c r="K452" s="99">
        <f t="shared" si="97"/>
        <v>24518.18181818182</v>
      </c>
      <c r="L452" s="99"/>
      <c r="M452" s="100">
        <f t="shared" si="100"/>
        <v>1471090.9090909092</v>
      </c>
    </row>
    <row r="453" spans="1:13" ht="30" x14ac:dyDescent="0.25">
      <c r="A453" s="16" t="s">
        <v>89</v>
      </c>
      <c r="B453" s="17" t="s">
        <v>90</v>
      </c>
      <c r="C453" s="17" t="s">
        <v>29</v>
      </c>
      <c r="D453" s="17">
        <f t="shared" si="96"/>
        <v>60</v>
      </c>
      <c r="E453" s="17">
        <v>-20</v>
      </c>
      <c r="F453" s="17" t="s">
        <v>17</v>
      </c>
      <c r="G453" s="17"/>
      <c r="H453" s="17" t="s">
        <v>28</v>
      </c>
      <c r="I453" s="18">
        <v>43634</v>
      </c>
      <c r="J453" s="17">
        <f t="shared" si="95"/>
        <v>40</v>
      </c>
      <c r="K453" s="99">
        <f t="shared" si="97"/>
        <v>24518.18181818182</v>
      </c>
      <c r="L453" s="99"/>
      <c r="M453" s="100">
        <f t="shared" si="100"/>
        <v>980727.27272727282</v>
      </c>
    </row>
    <row r="454" spans="1:13" ht="30" x14ac:dyDescent="0.25">
      <c r="A454" s="16" t="s">
        <v>89</v>
      </c>
      <c r="B454" s="17" t="s">
        <v>90</v>
      </c>
      <c r="C454" s="17" t="s">
        <v>29</v>
      </c>
      <c r="D454" s="17">
        <f t="shared" si="96"/>
        <v>40</v>
      </c>
      <c r="E454" s="17">
        <v>-10</v>
      </c>
      <c r="F454" s="17" t="s">
        <v>17</v>
      </c>
      <c r="G454" s="17"/>
      <c r="H454" s="17" t="s">
        <v>28</v>
      </c>
      <c r="I454" s="18">
        <v>43634</v>
      </c>
      <c r="J454" s="17">
        <f t="shared" si="95"/>
        <v>30</v>
      </c>
      <c r="K454" s="99">
        <f t="shared" si="97"/>
        <v>24518.18181818182</v>
      </c>
      <c r="L454" s="99"/>
      <c r="M454" s="100">
        <f t="shared" si="100"/>
        <v>735545.45454545459</v>
      </c>
    </row>
    <row r="455" spans="1:13" ht="30" x14ac:dyDescent="0.25">
      <c r="A455" s="16" t="s">
        <v>89</v>
      </c>
      <c r="B455" s="17" t="s">
        <v>90</v>
      </c>
      <c r="C455" s="17" t="s">
        <v>29</v>
      </c>
      <c r="D455" s="17">
        <f t="shared" si="96"/>
        <v>30</v>
      </c>
      <c r="E455" s="17">
        <v>-30</v>
      </c>
      <c r="F455" s="17" t="s">
        <v>17</v>
      </c>
      <c r="G455" s="17"/>
      <c r="H455" s="17" t="s">
        <v>28</v>
      </c>
      <c r="I455" s="18">
        <v>43635</v>
      </c>
      <c r="J455" s="17">
        <f t="shared" si="95"/>
        <v>0</v>
      </c>
      <c r="K455" s="99">
        <f t="shared" si="97"/>
        <v>24518.18181818182</v>
      </c>
      <c r="L455" s="99"/>
      <c r="M455" s="100">
        <f t="shared" si="100"/>
        <v>0</v>
      </c>
    </row>
    <row r="456" spans="1:13" ht="15.75" thickBot="1" x14ac:dyDescent="0.3">
      <c r="A456" s="40" t="s">
        <v>89</v>
      </c>
      <c r="B456" s="41" t="s">
        <v>90</v>
      </c>
      <c r="C456" s="41" t="s">
        <v>29</v>
      </c>
      <c r="D456" s="41">
        <f t="shared" si="96"/>
        <v>0</v>
      </c>
      <c r="E456" s="41">
        <v>9</v>
      </c>
      <c r="F456" s="41" t="s">
        <v>17</v>
      </c>
      <c r="G456" s="41" t="s">
        <v>26</v>
      </c>
      <c r="H456" s="41"/>
      <c r="I456" s="42">
        <v>43942</v>
      </c>
      <c r="J456" s="41">
        <f t="shared" si="95"/>
        <v>9</v>
      </c>
      <c r="K456" s="99">
        <f>((M455+L456)/J456)</f>
        <v>12000</v>
      </c>
      <c r="L456" s="99">
        <f>E456*12000</f>
        <v>108000</v>
      </c>
      <c r="M456" s="100">
        <f t="shared" si="100"/>
        <v>108000</v>
      </c>
    </row>
    <row r="457" spans="1:13" x14ac:dyDescent="0.25">
      <c r="A457" s="1" t="s">
        <v>91</v>
      </c>
      <c r="B457" s="2" t="s">
        <v>92</v>
      </c>
      <c r="C457" s="2" t="s">
        <v>29</v>
      </c>
      <c r="D457" s="2">
        <v>1</v>
      </c>
      <c r="E457" s="2"/>
      <c r="F457" s="2" t="s">
        <v>14</v>
      </c>
      <c r="G457" s="2"/>
      <c r="H457" s="2"/>
      <c r="I457" s="43">
        <v>43100</v>
      </c>
      <c r="J457" s="2">
        <f t="shared" ref="J457:J488" si="101">D457+E457</f>
        <v>1</v>
      </c>
      <c r="K457" s="106">
        <f>M457/J457</f>
        <v>6032</v>
      </c>
      <c r="L457" s="106"/>
      <c r="M457" s="107">
        <v>6032</v>
      </c>
    </row>
    <row r="458" spans="1:13" ht="30.75" thickBot="1" x14ac:dyDescent="0.3">
      <c r="A458" s="40" t="s">
        <v>91</v>
      </c>
      <c r="B458" s="41" t="s">
        <v>92</v>
      </c>
      <c r="C458" s="41" t="s">
        <v>29</v>
      </c>
      <c r="D458" s="41">
        <f>J457</f>
        <v>1</v>
      </c>
      <c r="E458" s="41">
        <v>-1</v>
      </c>
      <c r="F458" s="41" t="s">
        <v>17</v>
      </c>
      <c r="G458" s="41"/>
      <c r="H458" s="41" t="s">
        <v>19</v>
      </c>
      <c r="I458" s="42">
        <v>43599</v>
      </c>
      <c r="J458" s="41">
        <f t="shared" si="101"/>
        <v>0</v>
      </c>
      <c r="K458" s="108">
        <f>IF(OR(F458="FPCO"),((M457+L458)/J458),K457)</f>
        <v>6032</v>
      </c>
      <c r="L458" s="108"/>
      <c r="M458" s="109">
        <f>J458*K458</f>
        <v>0</v>
      </c>
    </row>
    <row r="459" spans="1:13" x14ac:dyDescent="0.25">
      <c r="A459" s="1" t="s">
        <v>93</v>
      </c>
      <c r="B459" s="2" t="s">
        <v>94</v>
      </c>
      <c r="C459" s="2" t="s">
        <v>29</v>
      </c>
      <c r="D459" s="2">
        <f>J458</f>
        <v>0</v>
      </c>
      <c r="E459" s="2">
        <v>3</v>
      </c>
      <c r="F459" s="2" t="s">
        <v>14</v>
      </c>
      <c r="G459" s="2"/>
      <c r="H459" s="2"/>
      <c r="I459" s="43">
        <v>43100</v>
      </c>
      <c r="J459" s="2">
        <f t="shared" si="101"/>
        <v>3</v>
      </c>
      <c r="K459" s="106">
        <f>M459/J459</f>
        <v>9353.3333333333339</v>
      </c>
      <c r="L459" s="106"/>
      <c r="M459" s="107">
        <v>28060</v>
      </c>
    </row>
    <row r="460" spans="1:13" ht="30.75" thickBot="1" x14ac:dyDescent="0.3">
      <c r="A460" s="40" t="s">
        <v>93</v>
      </c>
      <c r="B460" s="41" t="s">
        <v>94</v>
      </c>
      <c r="C460" s="41" t="s">
        <v>29</v>
      </c>
      <c r="D460" s="41">
        <f>J459</f>
        <v>3</v>
      </c>
      <c r="E460" s="41">
        <v>-3</v>
      </c>
      <c r="F460" s="41" t="s">
        <v>17</v>
      </c>
      <c r="G460" s="41"/>
      <c r="H460" s="41" t="s">
        <v>28</v>
      </c>
      <c r="I460" s="42">
        <v>43243</v>
      </c>
      <c r="J460" s="41">
        <f t="shared" si="101"/>
        <v>0</v>
      </c>
      <c r="K460" s="108">
        <f>IF(OR(F460="FPCO"),((M459+L460)/J460),K459)</f>
        <v>9353.3333333333339</v>
      </c>
      <c r="L460" s="108"/>
      <c r="M460" s="109">
        <f>J460*K460</f>
        <v>0</v>
      </c>
    </row>
    <row r="461" spans="1:13" x14ac:dyDescent="0.25">
      <c r="A461" s="1" t="s">
        <v>95</v>
      </c>
      <c r="B461" s="2" t="s">
        <v>96</v>
      </c>
      <c r="C461" s="2" t="s">
        <v>29</v>
      </c>
      <c r="D461" s="2">
        <v>7</v>
      </c>
      <c r="E461" s="2"/>
      <c r="F461" s="2" t="s">
        <v>14</v>
      </c>
      <c r="G461" s="2"/>
      <c r="H461" s="2"/>
      <c r="I461" s="43">
        <v>43100</v>
      </c>
      <c r="J461" s="2">
        <f t="shared" si="101"/>
        <v>7</v>
      </c>
      <c r="K461" s="106">
        <f>M461/J461</f>
        <v>1233.1428571428571</v>
      </c>
      <c r="L461" s="106"/>
      <c r="M461" s="107">
        <v>8632</v>
      </c>
    </row>
    <row r="462" spans="1:13" ht="30" x14ac:dyDescent="0.25">
      <c r="A462" s="16" t="s">
        <v>95</v>
      </c>
      <c r="B462" s="17" t="s">
        <v>96</v>
      </c>
      <c r="C462" s="17" t="s">
        <v>29</v>
      </c>
      <c r="D462" s="17">
        <f>J461</f>
        <v>7</v>
      </c>
      <c r="E462" s="17">
        <v>-1</v>
      </c>
      <c r="F462" s="17" t="s">
        <v>17</v>
      </c>
      <c r="G462" s="17"/>
      <c r="H462" s="17" t="s">
        <v>25</v>
      </c>
      <c r="I462" s="18">
        <v>43223</v>
      </c>
      <c r="J462" s="17">
        <f t="shared" si="101"/>
        <v>6</v>
      </c>
      <c r="K462" s="99">
        <f>IF(OR(F462="FPCO"),((M461+L462)/J462),K461)</f>
        <v>1233.1428571428571</v>
      </c>
      <c r="L462" s="99"/>
      <c r="M462" s="100">
        <f t="shared" ref="M462:M468" si="102">J462*K462</f>
        <v>7398.8571428571431</v>
      </c>
    </row>
    <row r="463" spans="1:13" x14ac:dyDescent="0.25">
      <c r="A463" s="16" t="s">
        <v>95</v>
      </c>
      <c r="B463" s="17" t="s">
        <v>96</v>
      </c>
      <c r="C463" s="17" t="s">
        <v>29</v>
      </c>
      <c r="D463" s="17">
        <f t="shared" ref="D463:D469" si="103">J462</f>
        <v>6</v>
      </c>
      <c r="E463" s="17">
        <v>20</v>
      </c>
      <c r="F463" s="17" t="s">
        <v>17</v>
      </c>
      <c r="G463" s="17" t="s">
        <v>26</v>
      </c>
      <c r="H463" s="17"/>
      <c r="I463" s="18">
        <v>43454</v>
      </c>
      <c r="J463" s="17">
        <f t="shared" si="101"/>
        <v>26</v>
      </c>
      <c r="K463" s="99">
        <f>((M462+L463)/J463)</f>
        <v>1323.802197802198</v>
      </c>
      <c r="L463" s="99">
        <f>E463*1351</f>
        <v>27020</v>
      </c>
      <c r="M463" s="100">
        <f t="shared" si="102"/>
        <v>34418.857142857145</v>
      </c>
    </row>
    <row r="464" spans="1:13" ht="30" x14ac:dyDescent="0.25">
      <c r="A464" s="16" t="s">
        <v>95</v>
      </c>
      <c r="B464" s="17" t="s">
        <v>96</v>
      </c>
      <c r="C464" s="17" t="s">
        <v>29</v>
      </c>
      <c r="D464" s="17">
        <f t="shared" si="103"/>
        <v>26</v>
      </c>
      <c r="E464" s="17">
        <v>-20</v>
      </c>
      <c r="F464" s="17" t="s">
        <v>17</v>
      </c>
      <c r="G464" s="17"/>
      <c r="H464" s="17" t="s">
        <v>19</v>
      </c>
      <c r="I464" s="18">
        <v>43462</v>
      </c>
      <c r="J464" s="17">
        <f t="shared" si="101"/>
        <v>6</v>
      </c>
      <c r="K464" s="99">
        <f t="shared" ref="K464:K469" si="104">IF(OR(F464="FPCO"),((M463+L464)/J464),K463)</f>
        <v>1323.802197802198</v>
      </c>
      <c r="L464" s="99"/>
      <c r="M464" s="100">
        <f t="shared" si="102"/>
        <v>7942.8131868131877</v>
      </c>
    </row>
    <row r="465" spans="1:13" ht="30" x14ac:dyDescent="0.25">
      <c r="A465" s="16" t="s">
        <v>95</v>
      </c>
      <c r="B465" s="17" t="s">
        <v>96</v>
      </c>
      <c r="C465" s="17" t="s">
        <v>29</v>
      </c>
      <c r="D465" s="17">
        <f t="shared" si="103"/>
        <v>6</v>
      </c>
      <c r="E465" s="17">
        <v>-6</v>
      </c>
      <c r="F465" s="17" t="s">
        <v>17</v>
      </c>
      <c r="G465" s="17"/>
      <c r="H465" s="17" t="s">
        <v>19</v>
      </c>
      <c r="I465" s="18">
        <v>43599</v>
      </c>
      <c r="J465" s="17">
        <f t="shared" si="101"/>
        <v>0</v>
      </c>
      <c r="K465" s="99">
        <f t="shared" si="104"/>
        <v>1323.802197802198</v>
      </c>
      <c r="L465" s="99"/>
      <c r="M465" s="100">
        <f t="shared" si="102"/>
        <v>0</v>
      </c>
    </row>
    <row r="466" spans="1:13" x14ac:dyDescent="0.25">
      <c r="A466" s="16" t="s">
        <v>95</v>
      </c>
      <c r="B466" s="17" t="s">
        <v>96</v>
      </c>
      <c r="C466" s="17" t="s">
        <v>29</v>
      </c>
      <c r="D466" s="17">
        <f t="shared" si="103"/>
        <v>0</v>
      </c>
      <c r="E466" s="17">
        <v>68</v>
      </c>
      <c r="F466" s="17" t="s">
        <v>17</v>
      </c>
      <c r="G466" s="17" t="s">
        <v>26</v>
      </c>
      <c r="H466" s="17"/>
      <c r="I466" s="18">
        <v>43676</v>
      </c>
      <c r="J466" s="17">
        <f t="shared" si="101"/>
        <v>68</v>
      </c>
      <c r="K466" s="99">
        <f>((M465+L466)/J466)</f>
        <v>1392</v>
      </c>
      <c r="L466" s="99">
        <f>E466*1392</f>
        <v>94656</v>
      </c>
      <c r="M466" s="100">
        <f t="shared" si="102"/>
        <v>94656</v>
      </c>
    </row>
    <row r="467" spans="1:13" ht="30" x14ac:dyDescent="0.25">
      <c r="A467" s="16" t="s">
        <v>95</v>
      </c>
      <c r="B467" s="17" t="s">
        <v>96</v>
      </c>
      <c r="C467" s="17" t="s">
        <v>29</v>
      </c>
      <c r="D467" s="17">
        <f t="shared" si="103"/>
        <v>68</v>
      </c>
      <c r="E467" s="17">
        <v>-68</v>
      </c>
      <c r="F467" s="17" t="s">
        <v>17</v>
      </c>
      <c r="G467" s="17"/>
      <c r="H467" s="17" t="s">
        <v>19</v>
      </c>
      <c r="I467" s="18">
        <v>43767</v>
      </c>
      <c r="J467" s="17">
        <f t="shared" si="101"/>
        <v>0</v>
      </c>
      <c r="K467" s="99">
        <f t="shared" si="104"/>
        <v>1392</v>
      </c>
      <c r="L467" s="99"/>
      <c r="M467" s="100">
        <f t="shared" si="102"/>
        <v>0</v>
      </c>
    </row>
    <row r="468" spans="1:13" x14ac:dyDescent="0.25">
      <c r="A468" s="16" t="s">
        <v>95</v>
      </c>
      <c r="B468" s="17" t="s">
        <v>96</v>
      </c>
      <c r="C468" s="17" t="s">
        <v>29</v>
      </c>
      <c r="D468" s="17">
        <f t="shared" si="103"/>
        <v>0</v>
      </c>
      <c r="E468" s="17">
        <v>68</v>
      </c>
      <c r="F468" s="17" t="s">
        <v>17</v>
      </c>
      <c r="G468" s="17" t="s">
        <v>26</v>
      </c>
      <c r="H468" s="17"/>
      <c r="I468" s="18">
        <v>43916</v>
      </c>
      <c r="J468" s="17">
        <f t="shared" si="101"/>
        <v>68</v>
      </c>
      <c r="K468" s="99">
        <f>((M467+L468)/J468)</f>
        <v>1607.01470588235</v>
      </c>
      <c r="L468" s="99">
        <f>E468*1607.01470588235</f>
        <v>109276.9999999998</v>
      </c>
      <c r="M468" s="100">
        <f t="shared" si="102"/>
        <v>109276.9999999998</v>
      </c>
    </row>
    <row r="469" spans="1:13" ht="15.75" thickBot="1" x14ac:dyDescent="0.3">
      <c r="A469" s="40" t="s">
        <v>95</v>
      </c>
      <c r="B469" s="41" t="s">
        <v>96</v>
      </c>
      <c r="C469" s="41" t="s">
        <v>29</v>
      </c>
      <c r="D469" s="41">
        <f t="shared" si="103"/>
        <v>68</v>
      </c>
      <c r="E469" s="41">
        <v>-68</v>
      </c>
      <c r="F469" s="41" t="s">
        <v>16</v>
      </c>
      <c r="G469" s="41"/>
      <c r="H469" s="41"/>
      <c r="I469" s="42">
        <v>44020</v>
      </c>
      <c r="J469" s="41">
        <f t="shared" si="101"/>
        <v>0</v>
      </c>
      <c r="K469" s="99">
        <f t="shared" si="104"/>
        <v>1607.01470588235</v>
      </c>
      <c r="L469" s="99"/>
      <c r="M469" s="100">
        <f t="shared" ref="M469" si="105">J469*K469</f>
        <v>0</v>
      </c>
    </row>
    <row r="470" spans="1:13" x14ac:dyDescent="0.25">
      <c r="A470" s="1" t="s">
        <v>97</v>
      </c>
      <c r="B470" s="2" t="s">
        <v>98</v>
      </c>
      <c r="C470" s="2" t="s">
        <v>29</v>
      </c>
      <c r="D470" s="2">
        <f t="shared" ref="D470:D475" si="106">J469</f>
        <v>0</v>
      </c>
      <c r="E470" s="2">
        <v>25</v>
      </c>
      <c r="F470" s="2" t="s">
        <v>14</v>
      </c>
      <c r="G470" s="2"/>
      <c r="H470" s="2"/>
      <c r="I470" s="43">
        <v>43100</v>
      </c>
      <c r="J470" s="2">
        <f t="shared" si="101"/>
        <v>25</v>
      </c>
      <c r="K470" s="106">
        <f>M470/J470</f>
        <v>101626</v>
      </c>
      <c r="L470" s="106"/>
      <c r="M470" s="107">
        <v>2540650</v>
      </c>
    </row>
    <row r="471" spans="1:13" ht="30" x14ac:dyDescent="0.25">
      <c r="A471" s="16" t="s">
        <v>97</v>
      </c>
      <c r="B471" s="17" t="s">
        <v>98</v>
      </c>
      <c r="C471" s="17" t="s">
        <v>29</v>
      </c>
      <c r="D471" s="17">
        <f t="shared" si="106"/>
        <v>25</v>
      </c>
      <c r="E471" s="17">
        <v>-10</v>
      </c>
      <c r="F471" s="17" t="s">
        <v>17</v>
      </c>
      <c r="G471" s="17"/>
      <c r="H471" s="17" t="s">
        <v>20</v>
      </c>
      <c r="I471" s="18">
        <v>43195</v>
      </c>
      <c r="J471" s="17">
        <f t="shared" si="101"/>
        <v>15</v>
      </c>
      <c r="K471" s="99">
        <f>IF(OR(F471="FPCO"),((M470+L471)/J471),K470)</f>
        <v>101626</v>
      </c>
      <c r="L471" s="99"/>
      <c r="M471" s="100">
        <f t="shared" ref="M471:M480" si="107">J471*K471</f>
        <v>1524390</v>
      </c>
    </row>
    <row r="472" spans="1:13" ht="30" x14ac:dyDescent="0.25">
      <c r="A472" s="16" t="s">
        <v>97</v>
      </c>
      <c r="B472" s="17" t="s">
        <v>98</v>
      </c>
      <c r="C472" s="17" t="s">
        <v>29</v>
      </c>
      <c r="D472" s="17">
        <f t="shared" si="106"/>
        <v>15</v>
      </c>
      <c r="E472" s="17">
        <v>-10</v>
      </c>
      <c r="F472" s="17" t="s">
        <v>17</v>
      </c>
      <c r="G472" s="17"/>
      <c r="H472" s="17" t="s">
        <v>25</v>
      </c>
      <c r="I472" s="18">
        <v>43273</v>
      </c>
      <c r="J472" s="17">
        <f t="shared" si="101"/>
        <v>5</v>
      </c>
      <c r="K472" s="99">
        <f t="shared" ref="K472:K480" si="108">IF(OR(F472="FPCO"),((M471+L472)/J472),K471)</f>
        <v>101626</v>
      </c>
      <c r="L472" s="99"/>
      <c r="M472" s="100">
        <f t="shared" si="107"/>
        <v>508130</v>
      </c>
    </row>
    <row r="473" spans="1:13" ht="30" x14ac:dyDescent="0.25">
      <c r="A473" s="16" t="s">
        <v>97</v>
      </c>
      <c r="B473" s="17" t="s">
        <v>98</v>
      </c>
      <c r="C473" s="17" t="s">
        <v>29</v>
      </c>
      <c r="D473" s="17">
        <f t="shared" si="106"/>
        <v>5</v>
      </c>
      <c r="E473" s="17">
        <v>-3</v>
      </c>
      <c r="F473" s="17" t="s">
        <v>17</v>
      </c>
      <c r="G473" s="17"/>
      <c r="H473" s="17" t="s">
        <v>20</v>
      </c>
      <c r="I473" s="18">
        <v>43454</v>
      </c>
      <c r="J473" s="17">
        <f t="shared" si="101"/>
        <v>2</v>
      </c>
      <c r="K473" s="99">
        <f t="shared" si="108"/>
        <v>101626</v>
      </c>
      <c r="L473" s="99"/>
      <c r="M473" s="100">
        <f t="shared" si="107"/>
        <v>203252</v>
      </c>
    </row>
    <row r="474" spans="1:13" ht="30" x14ac:dyDescent="0.25">
      <c r="A474" s="16" t="s">
        <v>97</v>
      </c>
      <c r="B474" s="17" t="s">
        <v>98</v>
      </c>
      <c r="C474" s="17" t="s">
        <v>29</v>
      </c>
      <c r="D474" s="17">
        <f t="shared" si="106"/>
        <v>2</v>
      </c>
      <c r="E474" s="17">
        <v>-2</v>
      </c>
      <c r="F474" s="17" t="s">
        <v>17</v>
      </c>
      <c r="G474" s="17"/>
      <c r="H474" s="17" t="s">
        <v>28</v>
      </c>
      <c r="I474" s="18">
        <v>43599</v>
      </c>
      <c r="J474" s="17">
        <f t="shared" si="101"/>
        <v>0</v>
      </c>
      <c r="K474" s="99">
        <f t="shared" si="108"/>
        <v>101626</v>
      </c>
      <c r="L474" s="99"/>
      <c r="M474" s="100">
        <f t="shared" si="107"/>
        <v>0</v>
      </c>
    </row>
    <row r="475" spans="1:13" x14ac:dyDescent="0.25">
      <c r="A475" s="16" t="s">
        <v>97</v>
      </c>
      <c r="B475" s="17" t="s">
        <v>98</v>
      </c>
      <c r="C475" s="17" t="s">
        <v>29</v>
      </c>
      <c r="D475" s="17">
        <f t="shared" si="106"/>
        <v>0</v>
      </c>
      <c r="E475" s="17">
        <v>10</v>
      </c>
      <c r="F475" s="17" t="s">
        <v>17</v>
      </c>
      <c r="G475" s="17" t="s">
        <v>26</v>
      </c>
      <c r="H475" s="17"/>
      <c r="I475" s="18">
        <v>43880</v>
      </c>
      <c r="J475" s="17">
        <f t="shared" si="101"/>
        <v>10</v>
      </c>
      <c r="K475" s="99">
        <f>((M474+L475)/J475)</f>
        <v>18595.099999999999</v>
      </c>
      <c r="L475" s="99">
        <f>E475*18595.1</f>
        <v>185951</v>
      </c>
      <c r="M475" s="100">
        <f t="shared" si="107"/>
        <v>185951</v>
      </c>
    </row>
    <row r="476" spans="1:13" ht="30" x14ac:dyDescent="0.25">
      <c r="A476" s="16" t="s">
        <v>97</v>
      </c>
      <c r="B476" s="17" t="s">
        <v>98</v>
      </c>
      <c r="C476" s="17" t="s">
        <v>29</v>
      </c>
      <c r="D476" s="17">
        <f>J475</f>
        <v>10</v>
      </c>
      <c r="E476" s="17">
        <v>-8</v>
      </c>
      <c r="F476" s="17" t="s">
        <v>17</v>
      </c>
      <c r="G476" s="17"/>
      <c r="H476" s="17" t="s">
        <v>25</v>
      </c>
      <c r="I476" s="18">
        <v>43901</v>
      </c>
      <c r="J476" s="17">
        <f t="shared" si="101"/>
        <v>2</v>
      </c>
      <c r="K476" s="99">
        <f t="shared" si="108"/>
        <v>18595.099999999999</v>
      </c>
      <c r="L476" s="99"/>
      <c r="M476" s="100">
        <f t="shared" si="107"/>
        <v>37190.199999999997</v>
      </c>
    </row>
    <row r="477" spans="1:13" ht="30" x14ac:dyDescent="0.25">
      <c r="A477" s="16" t="s">
        <v>97</v>
      </c>
      <c r="B477" s="17" t="s">
        <v>98</v>
      </c>
      <c r="C477" s="17" t="s">
        <v>29</v>
      </c>
      <c r="D477" s="17">
        <f>J476</f>
        <v>2</v>
      </c>
      <c r="E477" s="17">
        <v>-2</v>
      </c>
      <c r="F477" s="17" t="s">
        <v>17</v>
      </c>
      <c r="G477" s="17"/>
      <c r="H477" s="17" t="s">
        <v>20</v>
      </c>
      <c r="I477" s="18">
        <v>43901</v>
      </c>
      <c r="J477" s="17">
        <f t="shared" si="101"/>
        <v>0</v>
      </c>
      <c r="K477" s="99">
        <f t="shared" si="108"/>
        <v>18595.099999999999</v>
      </c>
      <c r="L477" s="99"/>
      <c r="M477" s="100">
        <f t="shared" si="107"/>
        <v>0</v>
      </c>
    </row>
    <row r="478" spans="1:13" x14ac:dyDescent="0.25">
      <c r="A478" s="16" t="s">
        <v>97</v>
      </c>
      <c r="B478" s="17" t="s">
        <v>98</v>
      </c>
      <c r="C478" s="17" t="s">
        <v>29</v>
      </c>
      <c r="D478" s="17">
        <f>J477</f>
        <v>0</v>
      </c>
      <c r="E478" s="17">
        <v>20</v>
      </c>
      <c r="F478" s="17" t="s">
        <v>17</v>
      </c>
      <c r="G478" s="17" t="s">
        <v>26</v>
      </c>
      <c r="H478" s="17"/>
      <c r="I478" s="18">
        <v>43977</v>
      </c>
      <c r="J478" s="17">
        <f t="shared" si="101"/>
        <v>20</v>
      </c>
      <c r="K478" s="99">
        <f>((M477+L478)/J478)</f>
        <v>18872.8</v>
      </c>
      <c r="L478" s="99">
        <f>E478*18872.8</f>
        <v>377456</v>
      </c>
      <c r="M478" s="100">
        <f t="shared" si="107"/>
        <v>377456</v>
      </c>
    </row>
    <row r="479" spans="1:13" ht="30" x14ac:dyDescent="0.25">
      <c r="A479" s="16" t="s">
        <v>97</v>
      </c>
      <c r="B479" s="17" t="s">
        <v>98</v>
      </c>
      <c r="C479" s="17" t="s">
        <v>29</v>
      </c>
      <c r="D479" s="17">
        <f>J478</f>
        <v>20</v>
      </c>
      <c r="E479" s="17">
        <v>-10</v>
      </c>
      <c r="F479" s="17" t="s">
        <v>17</v>
      </c>
      <c r="G479" s="17"/>
      <c r="H479" s="17" t="s">
        <v>28</v>
      </c>
      <c r="I479" s="18">
        <v>44062</v>
      </c>
      <c r="J479" s="17">
        <f t="shared" si="101"/>
        <v>10</v>
      </c>
      <c r="K479" s="99">
        <f t="shared" si="108"/>
        <v>18872.8</v>
      </c>
      <c r="L479" s="99"/>
      <c r="M479" s="100">
        <f t="shared" si="107"/>
        <v>188728</v>
      </c>
    </row>
    <row r="480" spans="1:13" ht="30.75" thickBot="1" x14ac:dyDescent="0.3">
      <c r="A480" s="40" t="s">
        <v>97</v>
      </c>
      <c r="B480" s="41" t="s">
        <v>98</v>
      </c>
      <c r="C480" s="41" t="s">
        <v>29</v>
      </c>
      <c r="D480" s="41">
        <f>J479</f>
        <v>10</v>
      </c>
      <c r="E480" s="41">
        <v>-10</v>
      </c>
      <c r="F480" s="41" t="s">
        <v>17</v>
      </c>
      <c r="G480" s="41"/>
      <c r="H480" s="41" t="s">
        <v>20</v>
      </c>
      <c r="I480" s="42">
        <v>44112</v>
      </c>
      <c r="J480" s="41">
        <f t="shared" si="101"/>
        <v>0</v>
      </c>
      <c r="K480" s="99">
        <f t="shared" si="108"/>
        <v>18872.8</v>
      </c>
      <c r="L480" s="99"/>
      <c r="M480" s="100">
        <f t="shared" si="107"/>
        <v>0</v>
      </c>
    </row>
    <row r="481" spans="1:13" x14ac:dyDescent="0.25">
      <c r="A481" s="1" t="s">
        <v>99</v>
      </c>
      <c r="B481" s="2" t="s">
        <v>100</v>
      </c>
      <c r="C481" s="2" t="s">
        <v>29</v>
      </c>
      <c r="D481" s="2">
        <v>175</v>
      </c>
      <c r="E481" s="2"/>
      <c r="F481" s="2" t="s">
        <v>14</v>
      </c>
      <c r="G481" s="2"/>
      <c r="H481" s="2"/>
      <c r="I481" s="43">
        <v>43100</v>
      </c>
      <c r="J481" s="2">
        <f t="shared" si="101"/>
        <v>175</v>
      </c>
      <c r="K481" s="106">
        <f>M481/J481</f>
        <v>83593.531428571427</v>
      </c>
      <c r="L481" s="106"/>
      <c r="M481" s="107">
        <v>14628868</v>
      </c>
    </row>
    <row r="482" spans="1:13" ht="30" x14ac:dyDescent="0.25">
      <c r="A482" s="16" t="s">
        <v>99</v>
      </c>
      <c r="B482" s="17" t="s">
        <v>100</v>
      </c>
      <c r="C482" s="17" t="s">
        <v>29</v>
      </c>
      <c r="D482" s="17">
        <f t="shared" ref="D482:D491" si="109">J481</f>
        <v>175</v>
      </c>
      <c r="E482" s="17">
        <v>-10</v>
      </c>
      <c r="F482" s="17" t="s">
        <v>17</v>
      </c>
      <c r="G482" s="17"/>
      <c r="H482" s="17" t="s">
        <v>20</v>
      </c>
      <c r="I482" s="18">
        <v>43453</v>
      </c>
      <c r="J482" s="17">
        <f t="shared" si="101"/>
        <v>165</v>
      </c>
      <c r="K482" s="99">
        <f>IF(OR(F482="FPCO"),((M481+L482)/J482),K481)</f>
        <v>83593.531428571427</v>
      </c>
      <c r="L482" s="99"/>
      <c r="M482" s="100">
        <f t="shared" ref="M482:M488" si="110">J482*K482</f>
        <v>13792932.685714286</v>
      </c>
    </row>
    <row r="483" spans="1:13" x14ac:dyDescent="0.25">
      <c r="A483" s="16" t="s">
        <v>99</v>
      </c>
      <c r="B483" s="17" t="s">
        <v>100</v>
      </c>
      <c r="C483" s="17" t="s">
        <v>29</v>
      </c>
      <c r="D483" s="17">
        <f t="shared" si="109"/>
        <v>165</v>
      </c>
      <c r="E483" s="17">
        <v>-5</v>
      </c>
      <c r="F483" s="17" t="s">
        <v>17</v>
      </c>
      <c r="G483" s="17"/>
      <c r="H483" s="17" t="s">
        <v>22</v>
      </c>
      <c r="I483" s="18">
        <v>43462</v>
      </c>
      <c r="J483" s="17">
        <f t="shared" si="101"/>
        <v>160</v>
      </c>
      <c r="K483" s="99">
        <f t="shared" ref="K483:K491" si="111">IF(OR(F483="FPCO"),((M482+L483)/J483),K482)</f>
        <v>83593.531428571427</v>
      </c>
      <c r="L483" s="99"/>
      <c r="M483" s="100">
        <f t="shared" si="110"/>
        <v>13374965.028571429</v>
      </c>
    </row>
    <row r="484" spans="1:13" ht="30" x14ac:dyDescent="0.25">
      <c r="A484" s="16" t="s">
        <v>99</v>
      </c>
      <c r="B484" s="17" t="s">
        <v>100</v>
      </c>
      <c r="C484" s="17" t="s">
        <v>29</v>
      </c>
      <c r="D484" s="17">
        <f t="shared" si="109"/>
        <v>160</v>
      </c>
      <c r="E484" s="17">
        <v>-5</v>
      </c>
      <c r="F484" s="17" t="s">
        <v>17</v>
      </c>
      <c r="G484" s="17"/>
      <c r="H484" s="17" t="s">
        <v>23</v>
      </c>
      <c r="I484" s="18">
        <v>43462</v>
      </c>
      <c r="J484" s="17">
        <f t="shared" si="101"/>
        <v>155</v>
      </c>
      <c r="K484" s="99">
        <f t="shared" si="111"/>
        <v>83593.531428571427</v>
      </c>
      <c r="L484" s="99"/>
      <c r="M484" s="100">
        <f t="shared" si="110"/>
        <v>12956997.371428572</v>
      </c>
    </row>
    <row r="485" spans="1:13" ht="30" x14ac:dyDescent="0.25">
      <c r="A485" s="16" t="s">
        <v>99</v>
      </c>
      <c r="B485" s="17" t="s">
        <v>100</v>
      </c>
      <c r="C485" s="17" t="s">
        <v>29</v>
      </c>
      <c r="D485" s="17">
        <f t="shared" si="109"/>
        <v>155</v>
      </c>
      <c r="E485" s="17">
        <v>-5</v>
      </c>
      <c r="F485" s="17" t="s">
        <v>17</v>
      </c>
      <c r="G485" s="17"/>
      <c r="H485" s="17" t="s">
        <v>23</v>
      </c>
      <c r="I485" s="18">
        <v>43516</v>
      </c>
      <c r="J485" s="17">
        <f t="shared" si="101"/>
        <v>150</v>
      </c>
      <c r="K485" s="99">
        <f t="shared" si="111"/>
        <v>83593.531428571427</v>
      </c>
      <c r="L485" s="99"/>
      <c r="M485" s="100">
        <f t="shared" si="110"/>
        <v>12539029.714285715</v>
      </c>
    </row>
    <row r="486" spans="1:13" x14ac:dyDescent="0.25">
      <c r="A486" s="16" t="s">
        <v>99</v>
      </c>
      <c r="B486" s="17" t="s">
        <v>100</v>
      </c>
      <c r="C486" s="17" t="s">
        <v>29</v>
      </c>
      <c r="D486" s="17">
        <f t="shared" si="109"/>
        <v>150</v>
      </c>
      <c r="E486" s="17">
        <v>20</v>
      </c>
      <c r="F486" s="17" t="s">
        <v>17</v>
      </c>
      <c r="G486" s="17" t="s">
        <v>26</v>
      </c>
      <c r="H486" s="17"/>
      <c r="I486" s="18">
        <v>43635</v>
      </c>
      <c r="J486" s="17">
        <f t="shared" si="101"/>
        <v>170</v>
      </c>
      <c r="K486" s="99">
        <f>((M485+L486)/J486)</f>
        <v>77958.998319327729</v>
      </c>
      <c r="L486" s="99">
        <f>E486*35700</f>
        <v>714000</v>
      </c>
      <c r="M486" s="100">
        <f t="shared" si="110"/>
        <v>13253029.714285715</v>
      </c>
    </row>
    <row r="487" spans="1:13" ht="30" x14ac:dyDescent="0.25">
      <c r="A487" s="16" t="s">
        <v>99</v>
      </c>
      <c r="B487" s="17" t="s">
        <v>100</v>
      </c>
      <c r="C487" s="17" t="s">
        <v>29</v>
      </c>
      <c r="D487" s="17">
        <f t="shared" si="109"/>
        <v>170</v>
      </c>
      <c r="E487" s="17">
        <v>-35</v>
      </c>
      <c r="F487" s="17" t="s">
        <v>17</v>
      </c>
      <c r="G487" s="17"/>
      <c r="H487" s="17" t="s">
        <v>25</v>
      </c>
      <c r="I487" s="18">
        <v>43693</v>
      </c>
      <c r="J487" s="17">
        <f t="shared" si="101"/>
        <v>135</v>
      </c>
      <c r="K487" s="99">
        <f t="shared" si="111"/>
        <v>77958.998319327729</v>
      </c>
      <c r="L487" s="99"/>
      <c r="M487" s="100">
        <f t="shared" si="110"/>
        <v>10524464.773109244</v>
      </c>
    </row>
    <row r="488" spans="1:13" ht="30" x14ac:dyDescent="0.25">
      <c r="A488" s="16" t="s">
        <v>99</v>
      </c>
      <c r="B488" s="17" t="s">
        <v>100</v>
      </c>
      <c r="C488" s="17" t="s">
        <v>29</v>
      </c>
      <c r="D488" s="17">
        <f t="shared" si="109"/>
        <v>135</v>
      </c>
      <c r="E488" s="17">
        <v>-11</v>
      </c>
      <c r="F488" s="17" t="s">
        <v>17</v>
      </c>
      <c r="G488" s="17"/>
      <c r="H488" s="17" t="s">
        <v>25</v>
      </c>
      <c r="I488" s="18">
        <v>43693</v>
      </c>
      <c r="J488" s="17">
        <f t="shared" si="101"/>
        <v>124</v>
      </c>
      <c r="K488" s="99">
        <f t="shared" si="111"/>
        <v>77958.998319327729</v>
      </c>
      <c r="L488" s="99"/>
      <c r="M488" s="100">
        <f t="shared" si="110"/>
        <v>9666915.791596638</v>
      </c>
    </row>
    <row r="489" spans="1:13" x14ac:dyDescent="0.25">
      <c r="A489" s="16" t="s">
        <v>99</v>
      </c>
      <c r="B489" s="17" t="s">
        <v>100</v>
      </c>
      <c r="C489" s="17" t="s">
        <v>29</v>
      </c>
      <c r="D489" s="17">
        <f t="shared" si="109"/>
        <v>124</v>
      </c>
      <c r="E489" s="17">
        <v>-104</v>
      </c>
      <c r="F489" s="17" t="s">
        <v>16</v>
      </c>
      <c r="G489" s="17"/>
      <c r="H489" s="17"/>
      <c r="I489" s="18">
        <v>43712</v>
      </c>
      <c r="J489" s="17">
        <f t="shared" ref="J489:J509" si="112">D489+E489</f>
        <v>20</v>
      </c>
      <c r="K489" s="99">
        <f t="shared" si="111"/>
        <v>77958.998319327729</v>
      </c>
      <c r="L489" s="99"/>
      <c r="M489" s="100">
        <f t="shared" ref="M489" si="113">J489*K489</f>
        <v>1559179.9663865545</v>
      </c>
    </row>
    <row r="490" spans="1:13" ht="30" x14ac:dyDescent="0.25">
      <c r="A490" s="16" t="s">
        <v>99</v>
      </c>
      <c r="B490" s="17" t="s">
        <v>100</v>
      </c>
      <c r="C490" s="17" t="s">
        <v>29</v>
      </c>
      <c r="D490" s="17">
        <f t="shared" si="109"/>
        <v>20</v>
      </c>
      <c r="E490" s="17">
        <v>-10</v>
      </c>
      <c r="F490" s="17" t="s">
        <v>17</v>
      </c>
      <c r="G490" s="17"/>
      <c r="H490" s="17" t="s">
        <v>23</v>
      </c>
      <c r="I490" s="18">
        <v>43831</v>
      </c>
      <c r="J490" s="17">
        <f t="shared" si="112"/>
        <v>10</v>
      </c>
      <c r="K490" s="99">
        <f t="shared" si="111"/>
        <v>77958.998319327729</v>
      </c>
      <c r="L490" s="99"/>
      <c r="M490" s="100">
        <f>J490*K490</f>
        <v>779589.98319327726</v>
      </c>
    </row>
    <row r="491" spans="1:13" ht="30.75" thickBot="1" x14ac:dyDescent="0.3">
      <c r="A491" s="40" t="s">
        <v>99</v>
      </c>
      <c r="B491" s="41" t="s">
        <v>100</v>
      </c>
      <c r="C491" s="41" t="s">
        <v>29</v>
      </c>
      <c r="D491" s="41">
        <f t="shared" si="109"/>
        <v>10</v>
      </c>
      <c r="E491" s="41">
        <v>-10</v>
      </c>
      <c r="F491" s="41" t="s">
        <v>17</v>
      </c>
      <c r="G491" s="41"/>
      <c r="H491" s="41" t="s">
        <v>23</v>
      </c>
      <c r="I491" s="42">
        <v>43859</v>
      </c>
      <c r="J491" s="41">
        <f t="shared" si="112"/>
        <v>0</v>
      </c>
      <c r="K491" s="99">
        <f t="shared" si="111"/>
        <v>77958.998319327729</v>
      </c>
      <c r="L491" s="99"/>
      <c r="M491" s="100">
        <f>J491*K491</f>
        <v>0</v>
      </c>
    </row>
    <row r="492" spans="1:13" x14ac:dyDescent="0.25">
      <c r="A492" s="1" t="s">
        <v>101</v>
      </c>
      <c r="B492" s="2" t="s">
        <v>102</v>
      </c>
      <c r="C492" s="2" t="s">
        <v>29</v>
      </c>
      <c r="D492" s="2">
        <v>33</v>
      </c>
      <c r="E492" s="2"/>
      <c r="F492" s="2" t="s">
        <v>14</v>
      </c>
      <c r="G492" s="2"/>
      <c r="H492" s="2"/>
      <c r="I492" s="43">
        <v>43100</v>
      </c>
      <c r="J492" s="2">
        <f t="shared" si="112"/>
        <v>33</v>
      </c>
      <c r="K492" s="106">
        <f>M492/J492</f>
        <v>3828</v>
      </c>
      <c r="L492" s="106"/>
      <c r="M492" s="107">
        <v>126324</v>
      </c>
    </row>
    <row r="493" spans="1:13" ht="30" x14ac:dyDescent="0.25">
      <c r="A493" s="16" t="s">
        <v>101</v>
      </c>
      <c r="B493" s="17" t="s">
        <v>102</v>
      </c>
      <c r="C493" s="17" t="s">
        <v>29</v>
      </c>
      <c r="D493" s="17">
        <f>J492</f>
        <v>33</v>
      </c>
      <c r="E493" s="17">
        <v>-10</v>
      </c>
      <c r="F493" s="17" t="s">
        <v>17</v>
      </c>
      <c r="G493" s="17"/>
      <c r="H493" s="17" t="s">
        <v>28</v>
      </c>
      <c r="I493" s="18">
        <v>43200</v>
      </c>
      <c r="J493" s="17">
        <f t="shared" si="112"/>
        <v>23</v>
      </c>
      <c r="K493" s="99">
        <f>IF(OR(F493="FPCO"),((M492+L493)/J493),K492)</f>
        <v>3828</v>
      </c>
      <c r="L493" s="99"/>
      <c r="M493" s="100">
        <f t="shared" ref="M493:M508" si="114">J493*K493</f>
        <v>88044</v>
      </c>
    </row>
    <row r="494" spans="1:13" ht="30" x14ac:dyDescent="0.25">
      <c r="A494" s="16" t="s">
        <v>101</v>
      </c>
      <c r="B494" s="17" t="s">
        <v>102</v>
      </c>
      <c r="C494" s="17" t="s">
        <v>29</v>
      </c>
      <c r="D494" s="17">
        <f>J493</f>
        <v>23</v>
      </c>
      <c r="E494" s="17">
        <v>-3</v>
      </c>
      <c r="F494" s="17" t="s">
        <v>17</v>
      </c>
      <c r="G494" s="17"/>
      <c r="H494" s="17" t="s">
        <v>19</v>
      </c>
      <c r="I494" s="18">
        <v>43215</v>
      </c>
      <c r="J494" s="17">
        <f t="shared" si="112"/>
        <v>20</v>
      </c>
      <c r="K494" s="99">
        <f t="shared" ref="K494:K509" si="115">IF(OR(F494="FPCO"),((M493+L494)/J494),K493)</f>
        <v>3828</v>
      </c>
      <c r="L494" s="99"/>
      <c r="M494" s="100">
        <f t="shared" si="114"/>
        <v>76560</v>
      </c>
    </row>
    <row r="495" spans="1:13" ht="30" x14ac:dyDescent="0.25">
      <c r="A495" s="16" t="s">
        <v>101</v>
      </c>
      <c r="B495" s="17" t="s">
        <v>102</v>
      </c>
      <c r="C495" s="17" t="s">
        <v>29</v>
      </c>
      <c r="D495" s="17">
        <f t="shared" ref="D495:D546" si="116">J494</f>
        <v>20</v>
      </c>
      <c r="E495" s="17">
        <v>-2</v>
      </c>
      <c r="F495" s="17" t="s">
        <v>17</v>
      </c>
      <c r="G495" s="17"/>
      <c r="H495" s="17" t="s">
        <v>20</v>
      </c>
      <c r="I495" s="18">
        <v>43291</v>
      </c>
      <c r="J495" s="17">
        <f t="shared" si="112"/>
        <v>18</v>
      </c>
      <c r="K495" s="99">
        <f t="shared" si="115"/>
        <v>3828</v>
      </c>
      <c r="L495" s="99"/>
      <c r="M495" s="100">
        <f t="shared" si="114"/>
        <v>68904</v>
      </c>
    </row>
    <row r="496" spans="1:13" ht="30" x14ac:dyDescent="0.25">
      <c r="A496" s="16" t="s">
        <v>101</v>
      </c>
      <c r="B496" s="17" t="s">
        <v>102</v>
      </c>
      <c r="C496" s="17" t="s">
        <v>29</v>
      </c>
      <c r="D496" s="17">
        <f t="shared" si="116"/>
        <v>18</v>
      </c>
      <c r="E496" s="17">
        <v>-3</v>
      </c>
      <c r="F496" s="17" t="s">
        <v>17</v>
      </c>
      <c r="G496" s="17"/>
      <c r="H496" s="17" t="s">
        <v>23</v>
      </c>
      <c r="I496" s="18">
        <v>43306</v>
      </c>
      <c r="J496" s="17">
        <f t="shared" si="112"/>
        <v>15</v>
      </c>
      <c r="K496" s="99">
        <f t="shared" si="115"/>
        <v>3828</v>
      </c>
      <c r="L496" s="99"/>
      <c r="M496" s="100">
        <f t="shared" si="114"/>
        <v>57420</v>
      </c>
    </row>
    <row r="497" spans="1:13" ht="30" x14ac:dyDescent="0.25">
      <c r="A497" s="16" t="s">
        <v>101</v>
      </c>
      <c r="B497" s="17" t="s">
        <v>102</v>
      </c>
      <c r="C497" s="17" t="s">
        <v>29</v>
      </c>
      <c r="D497" s="17">
        <f t="shared" si="116"/>
        <v>15</v>
      </c>
      <c r="E497" s="17">
        <v>-5</v>
      </c>
      <c r="F497" s="17" t="s">
        <v>17</v>
      </c>
      <c r="G497" s="17"/>
      <c r="H497" s="17" t="s">
        <v>21</v>
      </c>
      <c r="I497" s="18">
        <v>43493</v>
      </c>
      <c r="J497" s="17">
        <f t="shared" si="112"/>
        <v>10</v>
      </c>
      <c r="K497" s="99">
        <f t="shared" si="115"/>
        <v>3828</v>
      </c>
      <c r="L497" s="99"/>
      <c r="M497" s="100">
        <f t="shared" si="114"/>
        <v>38280</v>
      </c>
    </row>
    <row r="498" spans="1:13" ht="30" x14ac:dyDescent="0.25">
      <c r="A498" s="16" t="s">
        <v>101</v>
      </c>
      <c r="B498" s="17" t="s">
        <v>102</v>
      </c>
      <c r="C498" s="17" t="s">
        <v>29</v>
      </c>
      <c r="D498" s="17">
        <f t="shared" si="116"/>
        <v>10</v>
      </c>
      <c r="E498" s="17">
        <v>-3</v>
      </c>
      <c r="F498" s="17" t="s">
        <v>17</v>
      </c>
      <c r="G498" s="17"/>
      <c r="H498" s="17" t="s">
        <v>20</v>
      </c>
      <c r="I498" s="18">
        <v>43529</v>
      </c>
      <c r="J498" s="17">
        <f t="shared" si="112"/>
        <v>7</v>
      </c>
      <c r="K498" s="99">
        <f t="shared" si="115"/>
        <v>3828</v>
      </c>
      <c r="L498" s="99"/>
      <c r="M498" s="100">
        <f t="shared" si="114"/>
        <v>26796</v>
      </c>
    </row>
    <row r="499" spans="1:13" x14ac:dyDescent="0.25">
      <c r="A499" s="16" t="s">
        <v>101</v>
      </c>
      <c r="B499" s="17" t="s">
        <v>102</v>
      </c>
      <c r="C499" s="17" t="s">
        <v>29</v>
      </c>
      <c r="D499" s="17">
        <f t="shared" si="116"/>
        <v>7</v>
      </c>
      <c r="E499" s="17">
        <v>30</v>
      </c>
      <c r="F499" s="17" t="s">
        <v>17</v>
      </c>
      <c r="G499" s="17" t="s">
        <v>26</v>
      </c>
      <c r="H499" s="17"/>
      <c r="I499" s="18">
        <v>43529</v>
      </c>
      <c r="J499" s="17">
        <f t="shared" si="112"/>
        <v>37</v>
      </c>
      <c r="K499" s="99">
        <f>((M498+L499)/J499)</f>
        <v>1689.081081081081</v>
      </c>
      <c r="L499" s="99">
        <f>E499*1190</f>
        <v>35700</v>
      </c>
      <c r="M499" s="100">
        <f t="shared" si="114"/>
        <v>62496</v>
      </c>
    </row>
    <row r="500" spans="1:13" ht="30" x14ac:dyDescent="0.25">
      <c r="A500" s="16" t="s">
        <v>101</v>
      </c>
      <c r="B500" s="17" t="s">
        <v>102</v>
      </c>
      <c r="C500" s="17" t="s">
        <v>29</v>
      </c>
      <c r="D500" s="17">
        <f t="shared" si="116"/>
        <v>37</v>
      </c>
      <c r="E500" s="17">
        <v>-2</v>
      </c>
      <c r="F500" s="17" t="s">
        <v>17</v>
      </c>
      <c r="G500" s="17"/>
      <c r="H500" s="17" t="s">
        <v>28</v>
      </c>
      <c r="I500" s="18">
        <v>43531</v>
      </c>
      <c r="J500" s="17">
        <f t="shared" si="112"/>
        <v>35</v>
      </c>
      <c r="K500" s="99">
        <f t="shared" si="115"/>
        <v>1689.081081081081</v>
      </c>
      <c r="L500" s="99"/>
      <c r="M500" s="100">
        <f t="shared" si="114"/>
        <v>59117.837837837833</v>
      </c>
    </row>
    <row r="501" spans="1:13" ht="30" x14ac:dyDescent="0.25">
      <c r="A501" s="16" t="s">
        <v>101</v>
      </c>
      <c r="B501" s="17" t="s">
        <v>102</v>
      </c>
      <c r="C501" s="17" t="s">
        <v>29</v>
      </c>
      <c r="D501" s="17">
        <f t="shared" si="116"/>
        <v>35</v>
      </c>
      <c r="E501" s="17">
        <v>-30</v>
      </c>
      <c r="F501" s="17" t="s">
        <v>17</v>
      </c>
      <c r="G501" s="17"/>
      <c r="H501" s="17" t="s">
        <v>25</v>
      </c>
      <c r="I501" s="18">
        <v>43535</v>
      </c>
      <c r="J501" s="17">
        <f t="shared" si="112"/>
        <v>5</v>
      </c>
      <c r="K501" s="99">
        <f t="shared" si="115"/>
        <v>1689.081081081081</v>
      </c>
      <c r="L501" s="99"/>
      <c r="M501" s="100">
        <f t="shared" si="114"/>
        <v>8445.405405405405</v>
      </c>
    </row>
    <row r="502" spans="1:13" ht="30" x14ac:dyDescent="0.25">
      <c r="A502" s="16" t="s">
        <v>101</v>
      </c>
      <c r="B502" s="17" t="s">
        <v>102</v>
      </c>
      <c r="C502" s="17" t="s">
        <v>29</v>
      </c>
      <c r="D502" s="17">
        <f t="shared" si="116"/>
        <v>5</v>
      </c>
      <c r="E502" s="17">
        <v>2</v>
      </c>
      <c r="F502" s="17" t="s">
        <v>17</v>
      </c>
      <c r="G502" s="17" t="s">
        <v>28</v>
      </c>
      <c r="H502" s="17"/>
      <c r="I502" s="18">
        <v>43537</v>
      </c>
      <c r="J502" s="17">
        <f t="shared" si="112"/>
        <v>7</v>
      </c>
      <c r="K502" s="99">
        <f>((M501+L502)/J502)</f>
        <v>1689.0810810810806</v>
      </c>
      <c r="L502" s="99">
        <f>E502*1689.08108108108</f>
        <v>3378.1621621621598</v>
      </c>
      <c r="M502" s="100">
        <f t="shared" si="114"/>
        <v>11823.567567567565</v>
      </c>
    </row>
    <row r="503" spans="1:13" ht="30" x14ac:dyDescent="0.25">
      <c r="A503" s="16" t="s">
        <v>101</v>
      </c>
      <c r="B503" s="17" t="s">
        <v>102</v>
      </c>
      <c r="C503" s="17" t="s">
        <v>29</v>
      </c>
      <c r="D503" s="17">
        <f t="shared" si="116"/>
        <v>7</v>
      </c>
      <c r="E503" s="17">
        <v>-2</v>
      </c>
      <c r="F503" s="17" t="s">
        <v>17</v>
      </c>
      <c r="G503" s="17"/>
      <c r="H503" s="17" t="s">
        <v>28</v>
      </c>
      <c r="I503" s="18">
        <v>43577</v>
      </c>
      <c r="J503" s="17">
        <f t="shared" si="112"/>
        <v>5</v>
      </c>
      <c r="K503" s="99">
        <f t="shared" si="115"/>
        <v>1689.0810810810806</v>
      </c>
      <c r="L503" s="99"/>
      <c r="M503" s="100">
        <f t="shared" si="114"/>
        <v>8445.4054054054031</v>
      </c>
    </row>
    <row r="504" spans="1:13" ht="30" x14ac:dyDescent="0.25">
      <c r="A504" s="16" t="s">
        <v>101</v>
      </c>
      <c r="B504" s="17" t="s">
        <v>102</v>
      </c>
      <c r="C504" s="17" t="s">
        <v>29</v>
      </c>
      <c r="D504" s="17">
        <f t="shared" si="116"/>
        <v>5</v>
      </c>
      <c r="E504" s="17">
        <v>-5</v>
      </c>
      <c r="F504" s="17" t="s">
        <v>17</v>
      </c>
      <c r="G504" s="17"/>
      <c r="H504" s="17" t="s">
        <v>19</v>
      </c>
      <c r="I504" s="18">
        <v>43613</v>
      </c>
      <c r="J504" s="17">
        <f t="shared" si="112"/>
        <v>0</v>
      </c>
      <c r="K504" s="99">
        <f t="shared" si="115"/>
        <v>1689.0810810810806</v>
      </c>
      <c r="L504" s="99"/>
      <c r="M504" s="100">
        <f t="shared" si="114"/>
        <v>0</v>
      </c>
    </row>
    <row r="505" spans="1:13" ht="30" x14ac:dyDescent="0.25">
      <c r="A505" s="16" t="s">
        <v>101</v>
      </c>
      <c r="B505" s="17" t="s">
        <v>102</v>
      </c>
      <c r="C505" s="17" t="s">
        <v>29</v>
      </c>
      <c r="D505" s="17">
        <f t="shared" si="116"/>
        <v>0</v>
      </c>
      <c r="E505" s="17">
        <v>5</v>
      </c>
      <c r="F505" s="17" t="s">
        <v>17</v>
      </c>
      <c r="G505" s="17" t="s">
        <v>32</v>
      </c>
      <c r="H505" s="17"/>
      <c r="I505" s="18">
        <v>43675</v>
      </c>
      <c r="J505" s="17">
        <f t="shared" si="112"/>
        <v>5</v>
      </c>
      <c r="K505" s="99">
        <f>((M504+L505)/J505)</f>
        <v>3577.3324324324299</v>
      </c>
      <c r="L505" s="99">
        <f>E505*3577.33243243243</f>
        <v>17886.662162162149</v>
      </c>
      <c r="M505" s="100">
        <f t="shared" si="114"/>
        <v>17886.662162162149</v>
      </c>
    </row>
    <row r="506" spans="1:13" x14ac:dyDescent="0.25">
      <c r="A506" s="16" t="s">
        <v>101</v>
      </c>
      <c r="B506" s="17" t="s">
        <v>102</v>
      </c>
      <c r="C506" s="17" t="s">
        <v>29</v>
      </c>
      <c r="D506" s="17">
        <f t="shared" si="116"/>
        <v>5</v>
      </c>
      <c r="E506" s="17">
        <v>10</v>
      </c>
      <c r="F506" s="17" t="s">
        <v>17</v>
      </c>
      <c r="G506" s="17" t="s">
        <v>26</v>
      </c>
      <c r="H506" s="17"/>
      <c r="I506" s="18">
        <v>43676</v>
      </c>
      <c r="J506" s="17">
        <f t="shared" si="112"/>
        <v>15</v>
      </c>
      <c r="K506" s="99">
        <f>((M505+L506)/J506)</f>
        <v>2620.4441441441431</v>
      </c>
      <c r="L506" s="99">
        <f>E506*2142</f>
        <v>21420</v>
      </c>
      <c r="M506" s="100">
        <f t="shared" si="114"/>
        <v>39306.662162162145</v>
      </c>
    </row>
    <row r="507" spans="1:13" ht="30" x14ac:dyDescent="0.25">
      <c r="A507" s="16" t="s">
        <v>101</v>
      </c>
      <c r="B507" s="17" t="s">
        <v>102</v>
      </c>
      <c r="C507" s="17" t="s">
        <v>29</v>
      </c>
      <c r="D507" s="17">
        <f t="shared" si="116"/>
        <v>15</v>
      </c>
      <c r="E507" s="17">
        <v>-4</v>
      </c>
      <c r="F507" s="17" t="s">
        <v>17</v>
      </c>
      <c r="G507" s="17"/>
      <c r="H507" s="17" t="s">
        <v>19</v>
      </c>
      <c r="I507" s="18">
        <v>43682</v>
      </c>
      <c r="J507" s="17">
        <f t="shared" si="112"/>
        <v>11</v>
      </c>
      <c r="K507" s="99">
        <f t="shared" si="115"/>
        <v>2620.4441441441431</v>
      </c>
      <c r="L507" s="99"/>
      <c r="M507" s="100">
        <f t="shared" si="114"/>
        <v>28824.885585585573</v>
      </c>
    </row>
    <row r="508" spans="1:13" ht="30" x14ac:dyDescent="0.25">
      <c r="A508" s="16" t="s">
        <v>101</v>
      </c>
      <c r="B508" s="17" t="s">
        <v>102</v>
      </c>
      <c r="C508" s="17" t="s">
        <v>29</v>
      </c>
      <c r="D508" s="17">
        <f t="shared" si="116"/>
        <v>11</v>
      </c>
      <c r="E508" s="17">
        <v>-10</v>
      </c>
      <c r="F508" s="17" t="s">
        <v>17</v>
      </c>
      <c r="G508" s="17"/>
      <c r="H508" s="17" t="s">
        <v>28</v>
      </c>
      <c r="I508" s="18">
        <v>43689</v>
      </c>
      <c r="J508" s="17">
        <f t="shared" si="112"/>
        <v>1</v>
      </c>
      <c r="K508" s="99">
        <f t="shared" si="115"/>
        <v>2620.4441441441431</v>
      </c>
      <c r="L508" s="99"/>
      <c r="M508" s="100">
        <f t="shared" si="114"/>
        <v>2620.4441441441431</v>
      </c>
    </row>
    <row r="509" spans="1:13" ht="15.75" thickBot="1" x14ac:dyDescent="0.3">
      <c r="A509" s="40" t="s">
        <v>101</v>
      </c>
      <c r="B509" s="41" t="s">
        <v>102</v>
      </c>
      <c r="C509" s="41" t="s">
        <v>29</v>
      </c>
      <c r="D509" s="41">
        <f t="shared" si="116"/>
        <v>1</v>
      </c>
      <c r="E509" s="41">
        <v>-1</v>
      </c>
      <c r="F509" s="41" t="s">
        <v>16</v>
      </c>
      <c r="G509" s="41"/>
      <c r="H509" s="41"/>
      <c r="I509" s="42">
        <v>43724</v>
      </c>
      <c r="J509" s="41">
        <f t="shared" si="112"/>
        <v>0</v>
      </c>
      <c r="K509" s="99">
        <f t="shared" si="115"/>
        <v>2620.4441441441431</v>
      </c>
      <c r="L509" s="99"/>
      <c r="M509" s="100">
        <f t="shared" ref="M509" si="117">J509*K509</f>
        <v>0</v>
      </c>
    </row>
    <row r="510" spans="1:13" x14ac:dyDescent="0.25">
      <c r="A510" s="1" t="s">
        <v>103</v>
      </c>
      <c r="B510" s="2" t="s">
        <v>104</v>
      </c>
      <c r="C510" s="2" t="s">
        <v>29</v>
      </c>
      <c r="D510" s="2">
        <v>4</v>
      </c>
      <c r="E510" s="2"/>
      <c r="F510" s="2" t="s">
        <v>14</v>
      </c>
      <c r="G510" s="2"/>
      <c r="H510" s="2"/>
      <c r="I510" s="43">
        <v>43100</v>
      </c>
      <c r="J510" s="2">
        <f>D510+E510</f>
        <v>4</v>
      </c>
      <c r="K510" s="106">
        <f>M510/J510</f>
        <v>232557</v>
      </c>
      <c r="L510" s="106"/>
      <c r="M510" s="107">
        <v>930228</v>
      </c>
    </row>
    <row r="511" spans="1:13" ht="30" x14ac:dyDescent="0.25">
      <c r="A511" s="16" t="s">
        <v>103</v>
      </c>
      <c r="B511" s="17" t="s">
        <v>104</v>
      </c>
      <c r="C511" s="17" t="s">
        <v>29</v>
      </c>
      <c r="D511" s="17">
        <f>J510</f>
        <v>4</v>
      </c>
      <c r="E511" s="17">
        <v>-1</v>
      </c>
      <c r="F511" s="17" t="s">
        <v>17</v>
      </c>
      <c r="G511" s="17"/>
      <c r="H511" s="17" t="s">
        <v>21</v>
      </c>
      <c r="I511" s="18">
        <v>43214</v>
      </c>
      <c r="J511" s="17">
        <f t="shared" ref="J511:J525" si="118">D511+E511</f>
        <v>3</v>
      </c>
      <c r="K511" s="99">
        <f>IF(OR(F511="FPCO"),((M510+L511)/J511),K510)</f>
        <v>232557</v>
      </c>
      <c r="L511" s="99"/>
      <c r="M511" s="100">
        <f>J511*K511</f>
        <v>697671</v>
      </c>
    </row>
    <row r="512" spans="1:13" ht="15.75" thickBot="1" x14ac:dyDescent="0.3">
      <c r="A512" s="40" t="s">
        <v>103</v>
      </c>
      <c r="B512" s="41" t="s">
        <v>104</v>
      </c>
      <c r="C512" s="41" t="s">
        <v>29</v>
      </c>
      <c r="D512" s="41">
        <f>J511</f>
        <v>3</v>
      </c>
      <c r="E512" s="41">
        <v>-3</v>
      </c>
      <c r="F512" s="41" t="s">
        <v>17</v>
      </c>
      <c r="G512" s="41"/>
      <c r="H512" s="41" t="s">
        <v>22</v>
      </c>
      <c r="I512" s="42">
        <v>43453</v>
      </c>
      <c r="J512" s="41">
        <f t="shared" si="118"/>
        <v>0</v>
      </c>
      <c r="K512" s="99">
        <f>IF(OR(F512="FPCO"),((M511+L512)/J512),K511)</f>
        <v>232557</v>
      </c>
      <c r="L512" s="99"/>
      <c r="M512" s="100">
        <f>J512*K512</f>
        <v>0</v>
      </c>
    </row>
    <row r="513" spans="1:13" x14ac:dyDescent="0.25">
      <c r="A513" s="1" t="s">
        <v>105</v>
      </c>
      <c r="B513" s="2" t="s">
        <v>106</v>
      </c>
      <c r="C513" s="2" t="s">
        <v>29</v>
      </c>
      <c r="D513" s="2">
        <v>1352</v>
      </c>
      <c r="E513" s="2"/>
      <c r="F513" s="2" t="s">
        <v>14</v>
      </c>
      <c r="G513" s="2"/>
      <c r="H513" s="2"/>
      <c r="I513" s="43">
        <v>43100</v>
      </c>
      <c r="J513" s="2">
        <f t="shared" si="118"/>
        <v>1352</v>
      </c>
      <c r="K513" s="106">
        <f>M513/J513</f>
        <v>24815.083579881655</v>
      </c>
      <c r="L513" s="106"/>
      <c r="M513" s="107">
        <v>33549993</v>
      </c>
    </row>
    <row r="514" spans="1:13" ht="30" x14ac:dyDescent="0.25">
      <c r="A514" s="16" t="s">
        <v>105</v>
      </c>
      <c r="B514" s="17" t="s">
        <v>106</v>
      </c>
      <c r="C514" s="17" t="s">
        <v>29</v>
      </c>
      <c r="D514" s="17">
        <f t="shared" si="116"/>
        <v>1352</v>
      </c>
      <c r="E514" s="17">
        <v>-2</v>
      </c>
      <c r="F514" s="17" t="s">
        <v>17</v>
      </c>
      <c r="G514" s="17"/>
      <c r="H514" s="17" t="s">
        <v>23</v>
      </c>
      <c r="I514" s="18">
        <v>43215</v>
      </c>
      <c r="J514" s="17">
        <f t="shared" si="118"/>
        <v>1350</v>
      </c>
      <c r="K514" s="99">
        <f>IF(OR(F514="FPCO"),((M513+L514)/J514),K513)</f>
        <v>24815.083579881655</v>
      </c>
      <c r="L514" s="99"/>
      <c r="M514" s="100">
        <f>J514*K514</f>
        <v>33500362.832840234</v>
      </c>
    </row>
    <row r="515" spans="1:13" ht="30" x14ac:dyDescent="0.25">
      <c r="A515" s="16" t="s">
        <v>105</v>
      </c>
      <c r="B515" s="17" t="s">
        <v>106</v>
      </c>
      <c r="C515" s="17" t="s">
        <v>29</v>
      </c>
      <c r="D515" s="17">
        <f t="shared" si="116"/>
        <v>1350</v>
      </c>
      <c r="E515" s="17">
        <v>-1350</v>
      </c>
      <c r="F515" s="17" t="s">
        <v>17</v>
      </c>
      <c r="G515" s="17"/>
      <c r="H515" s="17" t="s">
        <v>23</v>
      </c>
      <c r="I515" s="18">
        <v>43635</v>
      </c>
      <c r="J515" s="17">
        <f t="shared" si="118"/>
        <v>0</v>
      </c>
      <c r="K515" s="99">
        <f>IF(OR(F515="FPCO"),((M514+L515)/J515),K514)</f>
        <v>24815.083579881655</v>
      </c>
      <c r="L515" s="99"/>
      <c r="M515" s="100">
        <f>J515*K515</f>
        <v>0</v>
      </c>
    </row>
    <row r="516" spans="1:13" ht="30" x14ac:dyDescent="0.25">
      <c r="A516" s="16" t="s">
        <v>105</v>
      </c>
      <c r="B516" s="17" t="s">
        <v>106</v>
      </c>
      <c r="C516" s="17" t="s">
        <v>29</v>
      </c>
      <c r="D516" s="17">
        <f t="shared" si="116"/>
        <v>0</v>
      </c>
      <c r="E516" s="17">
        <v>1800</v>
      </c>
      <c r="F516" s="17" t="s">
        <v>17</v>
      </c>
      <c r="G516" s="17" t="s">
        <v>23</v>
      </c>
      <c r="H516" s="17"/>
      <c r="I516" s="18">
        <v>43683</v>
      </c>
      <c r="J516" s="17">
        <f t="shared" si="118"/>
        <v>1800</v>
      </c>
      <c r="K516" s="99">
        <f>((M515+L516)/J516)</f>
        <v>10057.6707658139</v>
      </c>
      <c r="L516" s="99">
        <f>E516*10057.6707658139</f>
        <v>18103807.378465019</v>
      </c>
      <c r="M516" s="100">
        <f>J516*K516</f>
        <v>18103807.378465019</v>
      </c>
    </row>
    <row r="517" spans="1:13" x14ac:dyDescent="0.25">
      <c r="A517" s="16" t="s">
        <v>105</v>
      </c>
      <c r="B517" s="17" t="s">
        <v>106</v>
      </c>
      <c r="C517" s="17" t="s">
        <v>29</v>
      </c>
      <c r="D517" s="17">
        <f t="shared" si="116"/>
        <v>1800</v>
      </c>
      <c r="E517" s="17">
        <v>1800</v>
      </c>
      <c r="F517" s="17" t="s">
        <v>17</v>
      </c>
      <c r="G517" s="17" t="s">
        <v>26</v>
      </c>
      <c r="H517" s="17"/>
      <c r="I517" s="18">
        <v>44020</v>
      </c>
      <c r="J517" s="17">
        <f t="shared" si="118"/>
        <v>3600</v>
      </c>
      <c r="K517" s="99">
        <f>((M516+L517)/J517)</f>
        <v>6088.066216240285</v>
      </c>
      <c r="L517" s="99">
        <f>E517*2118.46166666667</f>
        <v>3813231.0000000065</v>
      </c>
      <c r="M517" s="100">
        <f>J517*K517</f>
        <v>21917038.378465027</v>
      </c>
    </row>
    <row r="518" spans="1:13" x14ac:dyDescent="0.25">
      <c r="A518" s="16" t="s">
        <v>105</v>
      </c>
      <c r="B518" s="17" t="s">
        <v>106</v>
      </c>
      <c r="C518" s="17" t="s">
        <v>29</v>
      </c>
      <c r="D518" s="17">
        <f t="shared" si="116"/>
        <v>3600</v>
      </c>
      <c r="E518" s="17">
        <v>-450</v>
      </c>
      <c r="F518" s="17" t="s">
        <v>16</v>
      </c>
      <c r="G518" s="17"/>
      <c r="H518" s="17"/>
      <c r="I518" s="18">
        <v>44148</v>
      </c>
      <c r="J518" s="17">
        <f t="shared" si="118"/>
        <v>3150</v>
      </c>
      <c r="K518" s="99">
        <f t="shared" ref="K518:K520" si="119">IF(OR(F518="FPCO"),((M517+L518)/J518),K517)</f>
        <v>6088.066216240285</v>
      </c>
      <c r="L518" s="99"/>
      <c r="M518" s="100">
        <f t="shared" ref="M518" si="120">J518*K518</f>
        <v>19177408.581156898</v>
      </c>
    </row>
    <row r="519" spans="1:13" ht="30" x14ac:dyDescent="0.25">
      <c r="A519" s="16" t="s">
        <v>105</v>
      </c>
      <c r="B519" s="17" t="s">
        <v>106</v>
      </c>
      <c r="C519" s="17" t="s">
        <v>29</v>
      </c>
      <c r="D519" s="17">
        <f t="shared" si="116"/>
        <v>3150</v>
      </c>
      <c r="E519" s="17">
        <v>-1350</v>
      </c>
      <c r="F519" s="17" t="s">
        <v>17</v>
      </c>
      <c r="G519" s="17"/>
      <c r="H519" s="17" t="s">
        <v>23</v>
      </c>
      <c r="I519" s="18">
        <v>44154</v>
      </c>
      <c r="J519" s="17">
        <f t="shared" si="118"/>
        <v>1800</v>
      </c>
      <c r="K519" s="99">
        <f t="shared" si="119"/>
        <v>6088.066216240285</v>
      </c>
      <c r="L519" s="99"/>
      <c r="M519" s="100">
        <f>J519*K519</f>
        <v>10958519.189232513</v>
      </c>
    </row>
    <row r="520" spans="1:13" ht="30.75" thickBot="1" x14ac:dyDescent="0.3">
      <c r="A520" s="40" t="s">
        <v>105</v>
      </c>
      <c r="B520" s="41" t="s">
        <v>106</v>
      </c>
      <c r="C520" s="41" t="s">
        <v>29</v>
      </c>
      <c r="D520" s="41">
        <f t="shared" si="116"/>
        <v>1800</v>
      </c>
      <c r="E520" s="41">
        <v>-1800</v>
      </c>
      <c r="F520" s="41" t="s">
        <v>17</v>
      </c>
      <c r="G520" s="41"/>
      <c r="H520" s="41" t="s">
        <v>23</v>
      </c>
      <c r="I520" s="42">
        <v>44154</v>
      </c>
      <c r="J520" s="41">
        <f t="shared" si="118"/>
        <v>0</v>
      </c>
      <c r="K520" s="99">
        <f t="shared" si="119"/>
        <v>6088.066216240285</v>
      </c>
      <c r="L520" s="99"/>
      <c r="M520" s="100">
        <f>J520*K520</f>
        <v>0</v>
      </c>
    </row>
    <row r="521" spans="1:13" x14ac:dyDescent="0.25">
      <c r="A521" s="1" t="s">
        <v>107</v>
      </c>
      <c r="B521" s="2" t="s">
        <v>108</v>
      </c>
      <c r="C521" s="2" t="s">
        <v>29</v>
      </c>
      <c r="D521" s="2">
        <v>28</v>
      </c>
      <c r="E521" s="2"/>
      <c r="F521" s="2" t="s">
        <v>14</v>
      </c>
      <c r="G521" s="2"/>
      <c r="H521" s="2"/>
      <c r="I521" s="43">
        <v>43100</v>
      </c>
      <c r="J521" s="2">
        <f t="shared" si="118"/>
        <v>28</v>
      </c>
      <c r="K521" s="106">
        <f>M521/J521</f>
        <v>523881.60714285716</v>
      </c>
      <c r="L521" s="106"/>
      <c r="M521" s="107">
        <v>14668685</v>
      </c>
    </row>
    <row r="522" spans="1:13" ht="15.75" thickBot="1" x14ac:dyDescent="0.3">
      <c r="A522" s="40" t="s">
        <v>107</v>
      </c>
      <c r="B522" s="41" t="s">
        <v>108</v>
      </c>
      <c r="C522" s="41" t="s">
        <v>29</v>
      </c>
      <c r="D522" s="41">
        <f t="shared" si="116"/>
        <v>28</v>
      </c>
      <c r="E522" s="41">
        <v>-4</v>
      </c>
      <c r="F522" s="41" t="s">
        <v>17</v>
      </c>
      <c r="G522" s="41"/>
      <c r="H522" s="41" t="s">
        <v>26</v>
      </c>
      <c r="I522" s="42">
        <v>44006</v>
      </c>
      <c r="J522" s="41">
        <f t="shared" si="118"/>
        <v>24</v>
      </c>
      <c r="K522" s="99">
        <f>IF(OR(F522="FPCO"),((M521+L522)/J522),K521)</f>
        <v>523881.60714285716</v>
      </c>
      <c r="L522" s="99"/>
      <c r="M522" s="100">
        <f>J522*K522</f>
        <v>12573158.571428571</v>
      </c>
    </row>
    <row r="523" spans="1:13" x14ac:dyDescent="0.25">
      <c r="A523" s="1" t="s">
        <v>109</v>
      </c>
      <c r="B523" s="2" t="s">
        <v>110</v>
      </c>
      <c r="C523" s="2" t="s">
        <v>29</v>
      </c>
      <c r="D523" s="2">
        <v>18</v>
      </c>
      <c r="E523" s="2"/>
      <c r="F523" s="2" t="s">
        <v>14</v>
      </c>
      <c r="G523" s="2"/>
      <c r="H523" s="2"/>
      <c r="I523" s="43">
        <v>43100</v>
      </c>
      <c r="J523" s="2">
        <f t="shared" si="118"/>
        <v>18</v>
      </c>
      <c r="K523" s="106">
        <f>M523/J523</f>
        <v>236756</v>
      </c>
      <c r="L523" s="106"/>
      <c r="M523" s="107">
        <v>4261608</v>
      </c>
    </row>
    <row r="524" spans="1:13" ht="30" x14ac:dyDescent="0.25">
      <c r="A524" s="16" t="s">
        <v>109</v>
      </c>
      <c r="B524" s="17" t="s">
        <v>110</v>
      </c>
      <c r="C524" s="17" t="s">
        <v>29</v>
      </c>
      <c r="D524" s="17">
        <f t="shared" si="116"/>
        <v>18</v>
      </c>
      <c r="E524" s="17">
        <v>-2</v>
      </c>
      <c r="F524" s="17" t="s">
        <v>17</v>
      </c>
      <c r="G524" s="17"/>
      <c r="H524" s="17" t="s">
        <v>20</v>
      </c>
      <c r="I524" s="18">
        <v>43249</v>
      </c>
      <c r="J524" s="17">
        <f t="shared" si="118"/>
        <v>16</v>
      </c>
      <c r="K524" s="99">
        <f>IF(OR(F524="FPCO"),((M523+L524)/J524),K523)</f>
        <v>236756</v>
      </c>
      <c r="L524" s="99"/>
      <c r="M524" s="100">
        <f>J524*K524</f>
        <v>3788096</v>
      </c>
    </row>
    <row r="525" spans="1:13" ht="30.75" thickBot="1" x14ac:dyDescent="0.3">
      <c r="A525" s="40" t="s">
        <v>109</v>
      </c>
      <c r="B525" s="41" t="s">
        <v>110</v>
      </c>
      <c r="C525" s="41" t="s">
        <v>29</v>
      </c>
      <c r="D525" s="41">
        <f t="shared" si="116"/>
        <v>16</v>
      </c>
      <c r="E525" s="41">
        <v>-16</v>
      </c>
      <c r="F525" s="41" t="s">
        <v>17</v>
      </c>
      <c r="G525" s="41"/>
      <c r="H525" s="41" t="s">
        <v>28</v>
      </c>
      <c r="I525" s="42">
        <v>43642</v>
      </c>
      <c r="J525" s="41">
        <f t="shared" si="118"/>
        <v>0</v>
      </c>
      <c r="K525" s="99">
        <f>IF(OR(F525="FPCO"),((M524+L525)/J525),K524)</f>
        <v>236756</v>
      </c>
      <c r="L525" s="99"/>
      <c r="M525" s="100">
        <f>J525*K525</f>
        <v>0</v>
      </c>
    </row>
    <row r="526" spans="1:13" x14ac:dyDescent="0.25">
      <c r="A526" s="1" t="s">
        <v>111</v>
      </c>
      <c r="B526" s="2" t="s">
        <v>112</v>
      </c>
      <c r="C526" s="2" t="s">
        <v>29</v>
      </c>
      <c r="D526" s="2">
        <f>J525</f>
        <v>0</v>
      </c>
      <c r="E526" s="2">
        <v>5</v>
      </c>
      <c r="F526" s="2" t="s">
        <v>14</v>
      </c>
      <c r="G526" s="2"/>
      <c r="H526" s="2"/>
      <c r="I526" s="43">
        <v>43100</v>
      </c>
      <c r="J526" s="2">
        <f t="shared" ref="J526:J537" si="121">D526+E526</f>
        <v>5</v>
      </c>
      <c r="K526" s="106">
        <f>M526/J526</f>
        <v>645772</v>
      </c>
      <c r="L526" s="106"/>
      <c r="M526" s="107">
        <v>3228860</v>
      </c>
    </row>
    <row r="527" spans="1:13" x14ac:dyDescent="0.25">
      <c r="A527" s="16" t="s">
        <v>111</v>
      </c>
      <c r="B527" s="17" t="s">
        <v>112</v>
      </c>
      <c r="C527" s="17" t="s">
        <v>29</v>
      </c>
      <c r="D527" s="17">
        <f>J526</f>
        <v>5</v>
      </c>
      <c r="E527" s="17">
        <v>-5</v>
      </c>
      <c r="F527" s="17" t="s">
        <v>16</v>
      </c>
      <c r="G527" s="17"/>
      <c r="H527" s="17"/>
      <c r="I527" s="18">
        <v>43462</v>
      </c>
      <c r="J527" s="17">
        <f t="shared" si="121"/>
        <v>0</v>
      </c>
      <c r="K527" s="99">
        <f>IF(OR(F527="FPCO"),((M526+L527)/J527),K526)</f>
        <v>645772</v>
      </c>
      <c r="L527" s="99"/>
      <c r="M527" s="100">
        <f>J527*K527</f>
        <v>0</v>
      </c>
    </row>
    <row r="528" spans="1:13" ht="30.75" thickBot="1" x14ac:dyDescent="0.3">
      <c r="A528" s="40" t="s">
        <v>111</v>
      </c>
      <c r="B528" s="41" t="s">
        <v>112</v>
      </c>
      <c r="C528" s="41" t="s">
        <v>29</v>
      </c>
      <c r="D528" s="41">
        <f>J527</f>
        <v>0</v>
      </c>
      <c r="E528" s="41">
        <v>200</v>
      </c>
      <c r="F528" s="41" t="s">
        <v>17</v>
      </c>
      <c r="G528" s="41" t="s">
        <v>23</v>
      </c>
      <c r="H528" s="41"/>
      <c r="I528" s="42">
        <v>43683</v>
      </c>
      <c r="J528" s="41">
        <f t="shared" si="121"/>
        <v>200</v>
      </c>
      <c r="K528" s="99">
        <f>((M527+L528)/J528)</f>
        <v>3141.6</v>
      </c>
      <c r="L528" s="99">
        <f>E528*3141.6</f>
        <v>628320</v>
      </c>
      <c r="M528" s="100">
        <f>J528*K528</f>
        <v>628320</v>
      </c>
    </row>
    <row r="529" spans="1:13" x14ac:dyDescent="0.25">
      <c r="A529" s="1" t="s">
        <v>113</v>
      </c>
      <c r="B529" s="2" t="s">
        <v>114</v>
      </c>
      <c r="C529" s="2" t="s">
        <v>29</v>
      </c>
      <c r="D529" s="2"/>
      <c r="E529" s="2">
        <v>2</v>
      </c>
      <c r="F529" s="2" t="s">
        <v>14</v>
      </c>
      <c r="G529" s="2"/>
      <c r="H529" s="2"/>
      <c r="I529" s="43">
        <v>43100</v>
      </c>
      <c r="J529" s="2">
        <f t="shared" si="121"/>
        <v>2</v>
      </c>
      <c r="K529" s="106">
        <f>M529/J529</f>
        <v>144022</v>
      </c>
      <c r="L529" s="106"/>
      <c r="M529" s="107">
        <v>288044</v>
      </c>
    </row>
    <row r="530" spans="1:13" ht="30" x14ac:dyDescent="0.25">
      <c r="A530" s="16" t="s">
        <v>113</v>
      </c>
      <c r="B530" s="17" t="s">
        <v>114</v>
      </c>
      <c r="C530" s="17" t="s">
        <v>29</v>
      </c>
      <c r="D530" s="17">
        <f t="shared" ref="D530:D537" si="122">J529</f>
        <v>2</v>
      </c>
      <c r="E530" s="17">
        <v>-1</v>
      </c>
      <c r="F530" s="17" t="s">
        <v>17</v>
      </c>
      <c r="G530" s="17"/>
      <c r="H530" s="17" t="s">
        <v>21</v>
      </c>
      <c r="I530" s="18">
        <v>43493</v>
      </c>
      <c r="J530" s="17">
        <f t="shared" si="121"/>
        <v>1</v>
      </c>
      <c r="K530" s="99">
        <f>IF(OR(F530="FPCO"),((M529+L530)/J530),K529)</f>
        <v>144022</v>
      </c>
      <c r="L530" s="99"/>
      <c r="M530" s="100">
        <f>J530*K530</f>
        <v>144022</v>
      </c>
    </row>
    <row r="531" spans="1:13" ht="30" x14ac:dyDescent="0.25">
      <c r="A531" s="16" t="s">
        <v>113</v>
      </c>
      <c r="B531" s="17" t="s">
        <v>114</v>
      </c>
      <c r="C531" s="17" t="s">
        <v>29</v>
      </c>
      <c r="D531" s="17">
        <f t="shared" si="122"/>
        <v>1</v>
      </c>
      <c r="E531" s="17">
        <v>-1</v>
      </c>
      <c r="F531" s="17" t="s">
        <v>17</v>
      </c>
      <c r="G531" s="17"/>
      <c r="H531" s="17" t="s">
        <v>28</v>
      </c>
      <c r="I531" s="18">
        <v>43531</v>
      </c>
      <c r="J531" s="17">
        <f t="shared" si="121"/>
        <v>0</v>
      </c>
      <c r="K531" s="99">
        <f t="shared" ref="K531:K533" si="123">IF(OR(F531="FPCO"),((M530+L531)/J531),K530)</f>
        <v>144022</v>
      </c>
      <c r="L531" s="99"/>
      <c r="M531" s="100">
        <f>J531*K531</f>
        <v>0</v>
      </c>
    </row>
    <row r="532" spans="1:13" ht="30" x14ac:dyDescent="0.25">
      <c r="A532" s="16" t="s">
        <v>113</v>
      </c>
      <c r="B532" s="17" t="s">
        <v>114</v>
      </c>
      <c r="C532" s="17" t="s">
        <v>29</v>
      </c>
      <c r="D532" s="17">
        <f t="shared" si="122"/>
        <v>0</v>
      </c>
      <c r="E532" s="17">
        <v>1</v>
      </c>
      <c r="F532" s="17" t="s">
        <v>17</v>
      </c>
      <c r="G532" s="17" t="s">
        <v>28</v>
      </c>
      <c r="H532" s="17"/>
      <c r="I532" s="18">
        <v>43537</v>
      </c>
      <c r="J532" s="17">
        <f t="shared" si="121"/>
        <v>1</v>
      </c>
      <c r="K532" s="99">
        <f>((M531+L532)/J532)</f>
        <v>144022</v>
      </c>
      <c r="L532" s="99">
        <f>E532*144022</f>
        <v>144022</v>
      </c>
      <c r="M532" s="100">
        <f>J532*K532</f>
        <v>144022</v>
      </c>
    </row>
    <row r="533" spans="1:13" ht="15.75" thickBot="1" x14ac:dyDescent="0.3">
      <c r="A533" s="40" t="s">
        <v>113</v>
      </c>
      <c r="B533" s="41" t="s">
        <v>114</v>
      </c>
      <c r="C533" s="41" t="s">
        <v>29</v>
      </c>
      <c r="D533" s="41">
        <f t="shared" si="122"/>
        <v>1</v>
      </c>
      <c r="E533" s="41">
        <v>-1</v>
      </c>
      <c r="F533" s="41" t="s">
        <v>16</v>
      </c>
      <c r="G533" s="41"/>
      <c r="H533" s="41"/>
      <c r="I533" s="42">
        <v>43656</v>
      </c>
      <c r="J533" s="41">
        <f t="shared" si="121"/>
        <v>0</v>
      </c>
      <c r="K533" s="99">
        <f t="shared" si="123"/>
        <v>144022</v>
      </c>
      <c r="L533" s="99"/>
      <c r="M533" s="100">
        <f t="shared" ref="M533" si="124">J533*K533</f>
        <v>0</v>
      </c>
    </row>
    <row r="534" spans="1:13" x14ac:dyDescent="0.25">
      <c r="A534" s="1" t="s">
        <v>115</v>
      </c>
      <c r="B534" s="2" t="s">
        <v>116</v>
      </c>
      <c r="C534" s="2" t="s">
        <v>29</v>
      </c>
      <c r="D534" s="2">
        <f t="shared" si="122"/>
        <v>0</v>
      </c>
      <c r="E534" s="2">
        <v>9</v>
      </c>
      <c r="F534" s="2" t="s">
        <v>14</v>
      </c>
      <c r="G534" s="2"/>
      <c r="H534" s="2"/>
      <c r="I534" s="43">
        <v>43100</v>
      </c>
      <c r="J534" s="2">
        <f t="shared" si="121"/>
        <v>9</v>
      </c>
      <c r="K534" s="106">
        <f>M534/J534</f>
        <v>43747.222222222219</v>
      </c>
      <c r="L534" s="106"/>
      <c r="M534" s="107">
        <v>393725</v>
      </c>
    </row>
    <row r="535" spans="1:13" ht="30" x14ac:dyDescent="0.25">
      <c r="A535" s="16" t="s">
        <v>115</v>
      </c>
      <c r="B535" s="17" t="s">
        <v>116</v>
      </c>
      <c r="C535" s="17" t="s">
        <v>29</v>
      </c>
      <c r="D535" s="17">
        <f t="shared" si="122"/>
        <v>9</v>
      </c>
      <c r="E535" s="17">
        <v>-5</v>
      </c>
      <c r="F535" s="17" t="s">
        <v>17</v>
      </c>
      <c r="G535" s="17"/>
      <c r="H535" s="17" t="s">
        <v>21</v>
      </c>
      <c r="I535" s="18">
        <v>43493</v>
      </c>
      <c r="J535" s="17">
        <f t="shared" si="121"/>
        <v>4</v>
      </c>
      <c r="K535" s="99">
        <f>IF(OR(F535="FPCO"),((M534+L535)/J535),K534)</f>
        <v>43747.222222222219</v>
      </c>
      <c r="L535" s="99"/>
      <c r="M535" s="100">
        <f>J535*K535</f>
        <v>174988.88888888888</v>
      </c>
    </row>
    <row r="536" spans="1:13" ht="30" x14ac:dyDescent="0.25">
      <c r="A536" s="16" t="s">
        <v>115</v>
      </c>
      <c r="B536" s="17" t="s">
        <v>116</v>
      </c>
      <c r="C536" s="17" t="s">
        <v>29</v>
      </c>
      <c r="D536" s="17">
        <f t="shared" si="122"/>
        <v>4</v>
      </c>
      <c r="E536" s="17">
        <v>-1</v>
      </c>
      <c r="F536" s="17" t="s">
        <v>17</v>
      </c>
      <c r="G536" s="17"/>
      <c r="H536" s="17" t="s">
        <v>25</v>
      </c>
      <c r="I536" s="18">
        <v>43657</v>
      </c>
      <c r="J536" s="17">
        <f t="shared" si="121"/>
        <v>3</v>
      </c>
      <c r="K536" s="99">
        <f t="shared" ref="K536:K537" si="125">IF(OR(F536="FPCO"),((M535+L536)/J536),K535)</f>
        <v>43747.222222222219</v>
      </c>
      <c r="L536" s="99"/>
      <c r="M536" s="100">
        <f>J536*K536</f>
        <v>131241.66666666666</v>
      </c>
    </row>
    <row r="537" spans="1:13" ht="15.75" thickBot="1" x14ac:dyDescent="0.3">
      <c r="A537" s="40" t="s">
        <v>115</v>
      </c>
      <c r="B537" s="41" t="s">
        <v>116</v>
      </c>
      <c r="C537" s="41" t="s">
        <v>29</v>
      </c>
      <c r="D537" s="41">
        <f t="shared" si="122"/>
        <v>3</v>
      </c>
      <c r="E537" s="41">
        <v>-3</v>
      </c>
      <c r="F537" s="41" t="s">
        <v>17</v>
      </c>
      <c r="G537" s="41"/>
      <c r="H537" s="41" t="s">
        <v>26</v>
      </c>
      <c r="I537" s="42">
        <v>43889</v>
      </c>
      <c r="J537" s="41">
        <f t="shared" si="121"/>
        <v>0</v>
      </c>
      <c r="K537" s="99">
        <f t="shared" si="125"/>
        <v>43747.222222222219</v>
      </c>
      <c r="L537" s="99"/>
      <c r="M537" s="100">
        <f>J537*K537</f>
        <v>0</v>
      </c>
    </row>
    <row r="538" spans="1:13" x14ac:dyDescent="0.25">
      <c r="A538" s="1" t="s">
        <v>117</v>
      </c>
      <c r="B538" s="2" t="s">
        <v>118</v>
      </c>
      <c r="C538" s="2" t="s">
        <v>29</v>
      </c>
      <c r="D538" s="2">
        <v>24</v>
      </c>
      <c r="E538" s="2"/>
      <c r="F538" s="2" t="s">
        <v>14</v>
      </c>
      <c r="G538" s="2"/>
      <c r="H538" s="2"/>
      <c r="I538" s="43">
        <v>43100</v>
      </c>
      <c r="J538" s="2">
        <f t="shared" ref="J538:J546" si="126">D538+E538</f>
        <v>24</v>
      </c>
      <c r="K538" s="106">
        <f>M538/J538</f>
        <v>37931.25</v>
      </c>
      <c r="L538" s="106"/>
      <c r="M538" s="107">
        <v>910350</v>
      </c>
    </row>
    <row r="539" spans="1:13" x14ac:dyDescent="0.25">
      <c r="A539" s="16" t="s">
        <v>117</v>
      </c>
      <c r="B539" s="17" t="s">
        <v>118</v>
      </c>
      <c r="C539" s="17" t="s">
        <v>29</v>
      </c>
      <c r="D539" s="17">
        <f t="shared" si="116"/>
        <v>24</v>
      </c>
      <c r="E539" s="17">
        <v>-4</v>
      </c>
      <c r="F539" s="17" t="s">
        <v>16</v>
      </c>
      <c r="G539" s="17"/>
      <c r="H539" s="17"/>
      <c r="I539" s="18">
        <v>43538</v>
      </c>
      <c r="J539" s="17">
        <f t="shared" si="126"/>
        <v>20</v>
      </c>
      <c r="K539" s="99">
        <f>IF(OR(F539="FPCO"),((M538+L539)/J539),K538)</f>
        <v>37931.25</v>
      </c>
      <c r="L539" s="99"/>
      <c r="M539" s="100">
        <f>J539*K539</f>
        <v>758625</v>
      </c>
    </row>
    <row r="540" spans="1:13" x14ac:dyDescent="0.25">
      <c r="A540" s="16" t="s">
        <v>117</v>
      </c>
      <c r="B540" s="17" t="s">
        <v>118</v>
      </c>
      <c r="C540" s="17" t="s">
        <v>29</v>
      </c>
      <c r="D540" s="17">
        <f t="shared" si="116"/>
        <v>20</v>
      </c>
      <c r="E540" s="17">
        <v>10</v>
      </c>
      <c r="F540" s="17" t="s">
        <v>17</v>
      </c>
      <c r="G540" s="17" t="s">
        <v>26</v>
      </c>
      <c r="H540" s="17"/>
      <c r="I540" s="18">
        <v>43880</v>
      </c>
      <c r="J540" s="17">
        <f t="shared" si="126"/>
        <v>30</v>
      </c>
      <c r="K540" s="99">
        <f>((M539+L540)/J540)</f>
        <v>39126.833333333336</v>
      </c>
      <c r="L540" s="99">
        <f>E540*41518</f>
        <v>415180</v>
      </c>
      <c r="M540" s="100">
        <f>J540*K540</f>
        <v>1173805</v>
      </c>
    </row>
    <row r="541" spans="1:13" x14ac:dyDescent="0.25">
      <c r="A541" s="16" t="s">
        <v>117</v>
      </c>
      <c r="B541" s="17" t="s">
        <v>118</v>
      </c>
      <c r="C541" s="17" t="s">
        <v>29</v>
      </c>
      <c r="D541" s="17">
        <f t="shared" si="116"/>
        <v>30</v>
      </c>
      <c r="E541" s="17">
        <v>-5</v>
      </c>
      <c r="F541" s="17" t="s">
        <v>16</v>
      </c>
      <c r="G541" s="17"/>
      <c r="H541" s="17"/>
      <c r="I541" s="18">
        <v>43899</v>
      </c>
      <c r="J541" s="17">
        <f t="shared" si="126"/>
        <v>25</v>
      </c>
      <c r="K541" s="99">
        <f t="shared" ref="K541:K543" si="127">IF(OR(F541="FPCO"),((M540+L541)/J541),K540)</f>
        <v>39126.833333333336</v>
      </c>
      <c r="L541" s="99"/>
      <c r="M541" s="100">
        <f t="shared" ref="M541" si="128">J541*K541</f>
        <v>978170.83333333337</v>
      </c>
    </row>
    <row r="542" spans="1:13" x14ac:dyDescent="0.25">
      <c r="A542" s="16" t="s">
        <v>117</v>
      </c>
      <c r="B542" s="17" t="s">
        <v>118</v>
      </c>
      <c r="C542" s="17" t="s">
        <v>29</v>
      </c>
      <c r="D542" s="17">
        <f t="shared" si="116"/>
        <v>25</v>
      </c>
      <c r="E542" s="17">
        <v>5</v>
      </c>
      <c r="F542" s="17" t="s">
        <v>17</v>
      </c>
      <c r="G542" s="17" t="s">
        <v>26</v>
      </c>
      <c r="H542" s="17"/>
      <c r="I542" s="18">
        <v>43977</v>
      </c>
      <c r="J542" s="17">
        <f t="shared" si="126"/>
        <v>30</v>
      </c>
      <c r="K542" s="99">
        <f>((M541+L542)/J542)</f>
        <v>39585.727777777785</v>
      </c>
      <c r="L542" s="99">
        <f>E542*41880.2</f>
        <v>209401</v>
      </c>
      <c r="M542" s="100">
        <f>J542*K542</f>
        <v>1187571.8333333335</v>
      </c>
    </row>
    <row r="543" spans="1:13" ht="30.75" thickBot="1" x14ac:dyDescent="0.3">
      <c r="A543" s="40" t="s">
        <v>117</v>
      </c>
      <c r="B543" s="41" t="s">
        <v>118</v>
      </c>
      <c r="C543" s="41" t="s">
        <v>29</v>
      </c>
      <c r="D543" s="41">
        <f t="shared" si="116"/>
        <v>30</v>
      </c>
      <c r="E543" s="41">
        <v>-5</v>
      </c>
      <c r="F543" s="41" t="s">
        <v>17</v>
      </c>
      <c r="G543" s="41"/>
      <c r="H543" s="41" t="s">
        <v>25</v>
      </c>
      <c r="I543" s="42">
        <v>44119</v>
      </c>
      <c r="J543" s="41">
        <f t="shared" si="126"/>
        <v>25</v>
      </c>
      <c r="K543" s="99">
        <f t="shared" si="127"/>
        <v>39585.727777777785</v>
      </c>
      <c r="L543" s="99"/>
      <c r="M543" s="100">
        <f>J543*K543</f>
        <v>989643.19444444461</v>
      </c>
    </row>
    <row r="544" spans="1:13" x14ac:dyDescent="0.25">
      <c r="A544" s="1" t="s">
        <v>119</v>
      </c>
      <c r="B544" s="2" t="s">
        <v>120</v>
      </c>
      <c r="C544" s="2" t="s">
        <v>29</v>
      </c>
      <c r="D544" s="2">
        <v>4</v>
      </c>
      <c r="E544" s="2"/>
      <c r="F544" s="2" t="s">
        <v>14</v>
      </c>
      <c r="G544" s="2"/>
      <c r="H544" s="2"/>
      <c r="I544" s="43">
        <v>43100</v>
      </c>
      <c r="J544" s="2">
        <f t="shared" si="126"/>
        <v>4</v>
      </c>
      <c r="K544" s="106">
        <f>M544/J544</f>
        <v>21420</v>
      </c>
      <c r="L544" s="106"/>
      <c r="M544" s="107">
        <v>85680</v>
      </c>
    </row>
    <row r="545" spans="1:13" x14ac:dyDescent="0.25">
      <c r="A545" s="16" t="s">
        <v>119</v>
      </c>
      <c r="B545" s="17" t="s">
        <v>120</v>
      </c>
      <c r="C545" s="17" t="s">
        <v>29</v>
      </c>
      <c r="D545" s="17">
        <f>J544</f>
        <v>4</v>
      </c>
      <c r="E545" s="17">
        <v>-1</v>
      </c>
      <c r="F545" s="17" t="s">
        <v>16</v>
      </c>
      <c r="G545" s="17"/>
      <c r="H545" s="17"/>
      <c r="I545" s="18">
        <v>43899</v>
      </c>
      <c r="J545" s="17">
        <f t="shared" si="126"/>
        <v>3</v>
      </c>
      <c r="K545" s="99">
        <f>IF(OR(F545="FPCO"),((M544+L545)/J545),K544)</f>
        <v>21420</v>
      </c>
      <c r="L545" s="99"/>
      <c r="M545" s="100">
        <f>J545*K545</f>
        <v>64260</v>
      </c>
    </row>
    <row r="546" spans="1:13" ht="30.75" thickBot="1" x14ac:dyDescent="0.3">
      <c r="A546" s="40" t="s">
        <v>119</v>
      </c>
      <c r="B546" s="41" t="s">
        <v>120</v>
      </c>
      <c r="C546" s="41" t="s">
        <v>29</v>
      </c>
      <c r="D546" s="41">
        <f t="shared" si="116"/>
        <v>3</v>
      </c>
      <c r="E546" s="41">
        <v>-3</v>
      </c>
      <c r="F546" s="41" t="s">
        <v>17</v>
      </c>
      <c r="G546" s="41"/>
      <c r="H546" s="41" t="s">
        <v>28</v>
      </c>
      <c r="I546" s="42">
        <v>44112</v>
      </c>
      <c r="J546" s="41">
        <f t="shared" si="126"/>
        <v>0</v>
      </c>
      <c r="K546" s="99">
        <f>IF(OR(F546="FPCO"),((M545+L546)/J546),K545)</f>
        <v>21420</v>
      </c>
      <c r="L546" s="99"/>
      <c r="M546" s="100">
        <f>J546*K546</f>
        <v>0</v>
      </c>
    </row>
    <row r="547" spans="1:13" x14ac:dyDescent="0.25">
      <c r="A547" s="1" t="s">
        <v>121</v>
      </c>
      <c r="B547" s="2" t="s">
        <v>122</v>
      </c>
      <c r="C547" s="2" t="s">
        <v>29</v>
      </c>
      <c r="D547" s="2">
        <v>17</v>
      </c>
      <c r="E547" s="2"/>
      <c r="F547" s="2" t="s">
        <v>14</v>
      </c>
      <c r="G547" s="2"/>
      <c r="H547" s="2"/>
      <c r="I547" s="43">
        <v>43100</v>
      </c>
      <c r="J547" s="2">
        <f t="shared" ref="J547:J566" si="129">D547+E547</f>
        <v>17</v>
      </c>
      <c r="K547" s="106">
        <f>M547/J547</f>
        <v>53550</v>
      </c>
      <c r="L547" s="106"/>
      <c r="M547" s="107">
        <v>910350</v>
      </c>
    </row>
    <row r="548" spans="1:13" x14ac:dyDescent="0.25">
      <c r="A548" s="16" t="s">
        <v>121</v>
      </c>
      <c r="B548" s="17" t="s">
        <v>122</v>
      </c>
      <c r="C548" s="17" t="s">
        <v>29</v>
      </c>
      <c r="D548" s="17">
        <f t="shared" ref="D548:D556" si="130">J547</f>
        <v>17</v>
      </c>
      <c r="E548" s="17">
        <v>-3</v>
      </c>
      <c r="F548" s="17" t="s">
        <v>16</v>
      </c>
      <c r="G548" s="17"/>
      <c r="H548" s="17"/>
      <c r="I548" s="18">
        <v>43154</v>
      </c>
      <c r="J548" s="17">
        <f t="shared" si="129"/>
        <v>14</v>
      </c>
      <c r="K548" s="99">
        <f>IF(OR(F548="FPCO"),((M547+L548)/J548),K547)</f>
        <v>53550</v>
      </c>
      <c r="L548" s="99"/>
      <c r="M548" s="100">
        <f t="shared" ref="M548:M553" si="131">J548*K548</f>
        <v>749700</v>
      </c>
    </row>
    <row r="549" spans="1:13" ht="30" x14ac:dyDescent="0.25">
      <c r="A549" s="16" t="s">
        <v>121</v>
      </c>
      <c r="B549" s="17" t="s">
        <v>122</v>
      </c>
      <c r="C549" s="17" t="s">
        <v>29</v>
      </c>
      <c r="D549" s="17">
        <f t="shared" si="130"/>
        <v>14</v>
      </c>
      <c r="E549" s="17">
        <v>-2</v>
      </c>
      <c r="F549" s="17" t="s">
        <v>17</v>
      </c>
      <c r="G549" s="17"/>
      <c r="H549" s="17" t="s">
        <v>20</v>
      </c>
      <c r="I549" s="18">
        <v>43195</v>
      </c>
      <c r="J549" s="17">
        <f t="shared" si="129"/>
        <v>12</v>
      </c>
      <c r="K549" s="99">
        <f t="shared" ref="K549:K556" si="132">IF(OR(F549="FPCO"),((M548+L549)/J549),K548)</f>
        <v>53550</v>
      </c>
      <c r="L549" s="99"/>
      <c r="M549" s="100">
        <f t="shared" si="131"/>
        <v>642600</v>
      </c>
    </row>
    <row r="550" spans="1:13" ht="30" x14ac:dyDescent="0.25">
      <c r="A550" s="16" t="s">
        <v>121</v>
      </c>
      <c r="B550" s="17" t="s">
        <v>122</v>
      </c>
      <c r="C550" s="17" t="s">
        <v>29</v>
      </c>
      <c r="D550" s="17">
        <f t="shared" si="130"/>
        <v>12</v>
      </c>
      <c r="E550" s="17">
        <v>-4</v>
      </c>
      <c r="F550" s="17" t="s">
        <v>17</v>
      </c>
      <c r="G550" s="17"/>
      <c r="H550" s="17" t="s">
        <v>20</v>
      </c>
      <c r="I550" s="18">
        <v>43651</v>
      </c>
      <c r="J550" s="17">
        <f t="shared" si="129"/>
        <v>8</v>
      </c>
      <c r="K550" s="99">
        <f t="shared" si="132"/>
        <v>53550</v>
      </c>
      <c r="L550" s="99"/>
      <c r="M550" s="100">
        <f t="shared" si="131"/>
        <v>428400</v>
      </c>
    </row>
    <row r="551" spans="1:13" ht="30" x14ac:dyDescent="0.25">
      <c r="A551" s="16" t="s">
        <v>121</v>
      </c>
      <c r="B551" s="17" t="s">
        <v>122</v>
      </c>
      <c r="C551" s="17" t="s">
        <v>29</v>
      </c>
      <c r="D551" s="17">
        <f t="shared" si="130"/>
        <v>8</v>
      </c>
      <c r="E551" s="17">
        <v>-2</v>
      </c>
      <c r="F551" s="17" t="s">
        <v>17</v>
      </c>
      <c r="G551" s="17"/>
      <c r="H551" s="17" t="s">
        <v>25</v>
      </c>
      <c r="I551" s="18">
        <v>43692</v>
      </c>
      <c r="J551" s="17">
        <f t="shared" si="129"/>
        <v>6</v>
      </c>
      <c r="K551" s="99">
        <f t="shared" si="132"/>
        <v>53550</v>
      </c>
      <c r="L551" s="99"/>
      <c r="M551" s="100">
        <f t="shared" si="131"/>
        <v>321300</v>
      </c>
    </row>
    <row r="552" spans="1:13" ht="30" x14ac:dyDescent="0.25">
      <c r="A552" s="16" t="s">
        <v>121</v>
      </c>
      <c r="B552" s="17" t="s">
        <v>122</v>
      </c>
      <c r="C552" s="17" t="s">
        <v>29</v>
      </c>
      <c r="D552" s="17">
        <f t="shared" si="130"/>
        <v>6</v>
      </c>
      <c r="E552" s="17">
        <v>-3</v>
      </c>
      <c r="F552" s="17" t="s">
        <v>17</v>
      </c>
      <c r="G552" s="17"/>
      <c r="H552" s="17" t="s">
        <v>25</v>
      </c>
      <c r="I552" s="18">
        <v>43860</v>
      </c>
      <c r="J552" s="17">
        <f t="shared" si="129"/>
        <v>3</v>
      </c>
      <c r="K552" s="99">
        <f t="shared" si="132"/>
        <v>53550</v>
      </c>
      <c r="L552" s="99"/>
      <c r="M552" s="100">
        <f t="shared" si="131"/>
        <v>160650</v>
      </c>
    </row>
    <row r="553" spans="1:13" x14ac:dyDescent="0.25">
      <c r="A553" s="16" t="s">
        <v>121</v>
      </c>
      <c r="B553" s="17" t="s">
        <v>122</v>
      </c>
      <c r="C553" s="17" t="s">
        <v>29</v>
      </c>
      <c r="D553" s="17">
        <f t="shared" si="130"/>
        <v>3</v>
      </c>
      <c r="E553" s="17">
        <v>-2</v>
      </c>
      <c r="F553" s="17" t="s">
        <v>17</v>
      </c>
      <c r="G553" s="17"/>
      <c r="H553" s="17" t="s">
        <v>26</v>
      </c>
      <c r="I553" s="18">
        <v>43889</v>
      </c>
      <c r="J553" s="17">
        <f t="shared" si="129"/>
        <v>1</v>
      </c>
      <c r="K553" s="99">
        <f t="shared" si="132"/>
        <v>53550</v>
      </c>
      <c r="L553" s="99"/>
      <c r="M553" s="100">
        <f t="shared" si="131"/>
        <v>53550</v>
      </c>
    </row>
    <row r="554" spans="1:13" x14ac:dyDescent="0.25">
      <c r="A554" s="16" t="s">
        <v>121</v>
      </c>
      <c r="B554" s="17" t="s">
        <v>122</v>
      </c>
      <c r="C554" s="17" t="s">
        <v>29</v>
      </c>
      <c r="D554" s="17">
        <f t="shared" si="130"/>
        <v>1</v>
      </c>
      <c r="E554" s="17">
        <v>-1</v>
      </c>
      <c r="F554" s="17" t="s">
        <v>16</v>
      </c>
      <c r="G554" s="17"/>
      <c r="H554" s="17"/>
      <c r="I554" s="18">
        <v>43899</v>
      </c>
      <c r="J554" s="17">
        <f t="shared" si="129"/>
        <v>0</v>
      </c>
      <c r="K554" s="99">
        <f t="shared" si="132"/>
        <v>53550</v>
      </c>
      <c r="L554" s="99"/>
      <c r="M554" s="100">
        <f t="shared" ref="M554" si="133">J554*K554</f>
        <v>0</v>
      </c>
    </row>
    <row r="555" spans="1:13" x14ac:dyDescent="0.25">
      <c r="A555" s="16" t="s">
        <v>121</v>
      </c>
      <c r="B555" s="17" t="s">
        <v>122</v>
      </c>
      <c r="C555" s="17" t="s">
        <v>29</v>
      </c>
      <c r="D555" s="17">
        <f t="shared" si="130"/>
        <v>0</v>
      </c>
      <c r="E555" s="17">
        <v>4</v>
      </c>
      <c r="F555" s="17" t="s">
        <v>17</v>
      </c>
      <c r="G555" s="17" t="s">
        <v>26</v>
      </c>
      <c r="H555" s="17"/>
      <c r="I555" s="18">
        <v>44132</v>
      </c>
      <c r="J555" s="17">
        <f t="shared" si="129"/>
        <v>4</v>
      </c>
      <c r="K555" s="99">
        <f>((M554+L555)/J555)</f>
        <v>47600</v>
      </c>
      <c r="L555" s="99">
        <f>E555*47600</f>
        <v>190400</v>
      </c>
      <c r="M555" s="100">
        <f>J555*K555</f>
        <v>190400</v>
      </c>
    </row>
    <row r="556" spans="1:13" ht="30.75" thickBot="1" x14ac:dyDescent="0.3">
      <c r="A556" s="40" t="s">
        <v>121</v>
      </c>
      <c r="B556" s="41" t="s">
        <v>122</v>
      </c>
      <c r="C556" s="41" t="s">
        <v>29</v>
      </c>
      <c r="D556" s="41">
        <f t="shared" si="130"/>
        <v>4</v>
      </c>
      <c r="E556" s="41">
        <v>-4</v>
      </c>
      <c r="F556" s="41" t="s">
        <v>17</v>
      </c>
      <c r="G556" s="41"/>
      <c r="H556" s="41" t="s">
        <v>25</v>
      </c>
      <c r="I556" s="42">
        <v>44146</v>
      </c>
      <c r="J556" s="41">
        <f t="shared" si="129"/>
        <v>0</v>
      </c>
      <c r="K556" s="99">
        <f t="shared" si="132"/>
        <v>47600</v>
      </c>
      <c r="L556" s="99"/>
      <c r="M556" s="100">
        <f>J556*K556</f>
        <v>0</v>
      </c>
    </row>
    <row r="557" spans="1:13" s="8" customFormat="1" x14ac:dyDescent="0.25">
      <c r="A557" s="27" t="s">
        <v>123</v>
      </c>
      <c r="B557" s="28" t="s">
        <v>124</v>
      </c>
      <c r="C557" s="28" t="s">
        <v>29</v>
      </c>
      <c r="D557" s="28">
        <v>31</v>
      </c>
      <c r="E557" s="28"/>
      <c r="F557" s="28" t="s">
        <v>14</v>
      </c>
      <c r="G557" s="28"/>
      <c r="H557" s="28"/>
      <c r="I557" s="29">
        <v>43100</v>
      </c>
      <c r="J557" s="2">
        <f t="shared" si="129"/>
        <v>31</v>
      </c>
      <c r="K557" s="106">
        <f>M557/J557</f>
        <v>112434</v>
      </c>
      <c r="L557" s="106"/>
      <c r="M557" s="107">
        <v>3485454</v>
      </c>
    </row>
    <row r="558" spans="1:13" s="8" customFormat="1" x14ac:dyDescent="0.25">
      <c r="A558" s="9" t="s">
        <v>123</v>
      </c>
      <c r="B558" s="10" t="s">
        <v>124</v>
      </c>
      <c r="C558" s="10" t="s">
        <v>29</v>
      </c>
      <c r="D558" s="10">
        <f t="shared" ref="D558:D566" si="134">J557</f>
        <v>31</v>
      </c>
      <c r="E558" s="10">
        <v>-4</v>
      </c>
      <c r="F558" s="10" t="s">
        <v>16</v>
      </c>
      <c r="G558" s="10"/>
      <c r="H558" s="10"/>
      <c r="I558" s="11">
        <v>43154</v>
      </c>
      <c r="J558" s="17">
        <f t="shared" si="129"/>
        <v>27</v>
      </c>
      <c r="K558" s="99">
        <f>IF(OR(F558="FPCO"),((M557+L558)/J558),K557)</f>
        <v>112434</v>
      </c>
      <c r="L558" s="99"/>
      <c r="M558" s="100">
        <f t="shared" ref="M558:M566" si="135">J558*K558</f>
        <v>3035718</v>
      </c>
    </row>
    <row r="559" spans="1:13" s="8" customFormat="1" x14ac:dyDescent="0.25">
      <c r="A559" s="9" t="s">
        <v>123</v>
      </c>
      <c r="B559" s="10" t="s">
        <v>124</v>
      </c>
      <c r="C559" s="10" t="s">
        <v>29</v>
      </c>
      <c r="D559" s="10">
        <f t="shared" si="134"/>
        <v>27</v>
      </c>
      <c r="E559" s="10">
        <v>-1</v>
      </c>
      <c r="F559" s="10" t="s">
        <v>17</v>
      </c>
      <c r="G559" s="10"/>
      <c r="H559" s="10" t="s">
        <v>22</v>
      </c>
      <c r="I559" s="11">
        <v>43159</v>
      </c>
      <c r="J559" s="17">
        <f t="shared" si="129"/>
        <v>26</v>
      </c>
      <c r="K559" s="99">
        <f>IF(OR(F559="FPCO"),((M558+L559)/J559),K558)</f>
        <v>112434</v>
      </c>
      <c r="L559" s="99"/>
      <c r="M559" s="100">
        <f t="shared" si="135"/>
        <v>2923284</v>
      </c>
    </row>
    <row r="560" spans="1:13" s="8" customFormat="1" ht="30" x14ac:dyDescent="0.25">
      <c r="A560" s="9" t="s">
        <v>123</v>
      </c>
      <c r="B560" s="10" t="s">
        <v>124</v>
      </c>
      <c r="C560" s="10" t="s">
        <v>29</v>
      </c>
      <c r="D560" s="10">
        <f t="shared" si="134"/>
        <v>26</v>
      </c>
      <c r="E560" s="10">
        <v>-5</v>
      </c>
      <c r="F560" s="10" t="s">
        <v>17</v>
      </c>
      <c r="G560" s="10"/>
      <c r="H560" s="10" t="s">
        <v>21</v>
      </c>
      <c r="I560" s="11">
        <v>43213</v>
      </c>
      <c r="J560" s="17">
        <f t="shared" si="129"/>
        <v>21</v>
      </c>
      <c r="K560" s="99">
        <f t="shared" ref="K560:K566" si="136">IF(OR(F560="FPCO"),((M559+L560)/J560),K559)</f>
        <v>112434</v>
      </c>
      <c r="L560" s="99"/>
      <c r="M560" s="100">
        <f t="shared" si="135"/>
        <v>2361114</v>
      </c>
    </row>
    <row r="561" spans="1:13" s="8" customFormat="1" ht="30" x14ac:dyDescent="0.25">
      <c r="A561" s="9" t="s">
        <v>123</v>
      </c>
      <c r="B561" s="10" t="s">
        <v>124</v>
      </c>
      <c r="C561" s="10" t="s">
        <v>29</v>
      </c>
      <c r="D561" s="10">
        <f t="shared" si="134"/>
        <v>21</v>
      </c>
      <c r="E561" s="10">
        <v>-2</v>
      </c>
      <c r="F561" s="10" t="s">
        <v>17</v>
      </c>
      <c r="G561" s="10"/>
      <c r="H561" s="10" t="s">
        <v>23</v>
      </c>
      <c r="I561" s="11">
        <v>43249</v>
      </c>
      <c r="J561" s="17">
        <f t="shared" si="129"/>
        <v>19</v>
      </c>
      <c r="K561" s="99">
        <f t="shared" si="136"/>
        <v>112434</v>
      </c>
      <c r="L561" s="99"/>
      <c r="M561" s="100">
        <f t="shared" si="135"/>
        <v>2136246</v>
      </c>
    </row>
    <row r="562" spans="1:13" s="8" customFormat="1" ht="30" x14ac:dyDescent="0.25">
      <c r="A562" s="9" t="s">
        <v>123</v>
      </c>
      <c r="B562" s="10" t="s">
        <v>124</v>
      </c>
      <c r="C562" s="10" t="s">
        <v>29</v>
      </c>
      <c r="D562" s="10">
        <f t="shared" si="134"/>
        <v>19</v>
      </c>
      <c r="E562" s="10">
        <v>-4</v>
      </c>
      <c r="F562" s="10" t="s">
        <v>17</v>
      </c>
      <c r="G562" s="10"/>
      <c r="H562" s="10" t="s">
        <v>21</v>
      </c>
      <c r="I562" s="11">
        <v>43300</v>
      </c>
      <c r="J562" s="17">
        <f t="shared" si="129"/>
        <v>15</v>
      </c>
      <c r="K562" s="99">
        <f t="shared" si="136"/>
        <v>112434</v>
      </c>
      <c r="L562" s="99"/>
      <c r="M562" s="100">
        <f t="shared" si="135"/>
        <v>1686510</v>
      </c>
    </row>
    <row r="563" spans="1:13" s="8" customFormat="1" x14ac:dyDescent="0.25">
      <c r="A563" s="9" t="s">
        <v>123</v>
      </c>
      <c r="B563" s="10" t="s">
        <v>124</v>
      </c>
      <c r="C563" s="10" t="s">
        <v>29</v>
      </c>
      <c r="D563" s="10">
        <f t="shared" si="134"/>
        <v>15</v>
      </c>
      <c r="E563" s="10">
        <v>-6</v>
      </c>
      <c r="F563" s="10" t="s">
        <v>17</v>
      </c>
      <c r="G563" s="10"/>
      <c r="H563" s="10" t="s">
        <v>22</v>
      </c>
      <c r="I563" s="11">
        <v>43453</v>
      </c>
      <c r="J563" s="17">
        <f t="shared" si="129"/>
        <v>9</v>
      </c>
      <c r="K563" s="99">
        <f t="shared" si="136"/>
        <v>112434</v>
      </c>
      <c r="L563" s="99"/>
      <c r="M563" s="100">
        <f t="shared" si="135"/>
        <v>1011906</v>
      </c>
    </row>
    <row r="564" spans="1:13" s="8" customFormat="1" ht="30" x14ac:dyDescent="0.25">
      <c r="A564" s="9" t="s">
        <v>123</v>
      </c>
      <c r="B564" s="10" t="s">
        <v>124</v>
      </c>
      <c r="C564" s="10" t="s">
        <v>29</v>
      </c>
      <c r="D564" s="10">
        <f t="shared" si="134"/>
        <v>9</v>
      </c>
      <c r="E564" s="10">
        <v>-1</v>
      </c>
      <c r="F564" s="10" t="s">
        <v>17</v>
      </c>
      <c r="G564" s="10"/>
      <c r="H564" s="10" t="s">
        <v>23</v>
      </c>
      <c r="I564" s="11">
        <v>43453</v>
      </c>
      <c r="J564" s="17">
        <f t="shared" si="129"/>
        <v>8</v>
      </c>
      <c r="K564" s="99">
        <f t="shared" si="136"/>
        <v>112434</v>
      </c>
      <c r="L564" s="99"/>
      <c r="M564" s="100">
        <f t="shared" si="135"/>
        <v>899472</v>
      </c>
    </row>
    <row r="565" spans="1:13" s="8" customFormat="1" ht="30" x14ac:dyDescent="0.25">
      <c r="A565" s="9" t="s">
        <v>123</v>
      </c>
      <c r="B565" s="10" t="s">
        <v>124</v>
      </c>
      <c r="C565" s="10" t="s">
        <v>29</v>
      </c>
      <c r="D565" s="10">
        <f t="shared" si="134"/>
        <v>8</v>
      </c>
      <c r="E565" s="10">
        <v>-7</v>
      </c>
      <c r="F565" s="10" t="s">
        <v>17</v>
      </c>
      <c r="G565" s="10"/>
      <c r="H565" s="10" t="s">
        <v>21</v>
      </c>
      <c r="I565" s="11">
        <v>43453</v>
      </c>
      <c r="J565" s="17">
        <f t="shared" si="129"/>
        <v>1</v>
      </c>
      <c r="K565" s="99">
        <f t="shared" si="136"/>
        <v>112434</v>
      </c>
      <c r="L565" s="99"/>
      <c r="M565" s="100">
        <f t="shared" si="135"/>
        <v>112434</v>
      </c>
    </row>
    <row r="566" spans="1:13" s="8" customFormat="1" ht="30.75" thickBot="1" x14ac:dyDescent="0.3">
      <c r="A566" s="44" t="s">
        <v>123</v>
      </c>
      <c r="B566" s="36" t="s">
        <v>124</v>
      </c>
      <c r="C566" s="36" t="s">
        <v>29</v>
      </c>
      <c r="D566" s="36">
        <f t="shared" si="134"/>
        <v>1</v>
      </c>
      <c r="E566" s="36">
        <v>-1</v>
      </c>
      <c r="F566" s="36" t="s">
        <v>17</v>
      </c>
      <c r="G566" s="36"/>
      <c r="H566" s="36" t="s">
        <v>21</v>
      </c>
      <c r="I566" s="37">
        <v>43493</v>
      </c>
      <c r="J566" s="41">
        <f t="shared" si="129"/>
        <v>0</v>
      </c>
      <c r="K566" s="99">
        <f t="shared" si="136"/>
        <v>112434</v>
      </c>
      <c r="L566" s="99"/>
      <c r="M566" s="100">
        <f t="shared" si="135"/>
        <v>0</v>
      </c>
    </row>
    <row r="567" spans="1:13" x14ac:dyDescent="0.25">
      <c r="A567" s="1" t="s">
        <v>125</v>
      </c>
      <c r="B567" s="2" t="s">
        <v>126</v>
      </c>
      <c r="C567" s="2" t="s">
        <v>29</v>
      </c>
      <c r="D567" s="2">
        <v>2500</v>
      </c>
      <c r="E567" s="2"/>
      <c r="F567" s="2" t="s">
        <v>14</v>
      </c>
      <c r="G567" s="2"/>
      <c r="H567" s="2"/>
      <c r="I567" s="43">
        <v>43100</v>
      </c>
      <c r="J567" s="2">
        <f t="shared" ref="J567:J575" si="137">D567+E567</f>
        <v>2500</v>
      </c>
      <c r="K567" s="106">
        <f>M567/J567</f>
        <v>775.27239999999995</v>
      </c>
      <c r="L567" s="106"/>
      <c r="M567" s="107">
        <v>1938181</v>
      </c>
    </row>
    <row r="568" spans="1:13" x14ac:dyDescent="0.25">
      <c r="A568" s="16" t="s">
        <v>125</v>
      </c>
      <c r="B568" s="17" t="s">
        <v>126</v>
      </c>
      <c r="C568" s="17" t="s">
        <v>29</v>
      </c>
      <c r="D568" s="17">
        <f>J567</f>
        <v>2500</v>
      </c>
      <c r="E568" s="17">
        <v>-1500</v>
      </c>
      <c r="F568" s="17" t="s">
        <v>16</v>
      </c>
      <c r="G568" s="17"/>
      <c r="H568" s="17"/>
      <c r="I568" s="18">
        <v>43724</v>
      </c>
      <c r="J568" s="17">
        <f t="shared" si="137"/>
        <v>1000</v>
      </c>
      <c r="K568" s="99">
        <f>IF(OR(F568="FPCO"),((M567+L568)/J568),K567)</f>
        <v>775.27239999999995</v>
      </c>
      <c r="L568" s="99"/>
      <c r="M568" s="100">
        <f>J568*K568</f>
        <v>775272.39999999991</v>
      </c>
    </row>
    <row r="569" spans="1:13" ht="30" x14ac:dyDescent="0.25">
      <c r="A569" s="16" t="s">
        <v>125</v>
      </c>
      <c r="B569" s="17" t="s">
        <v>126</v>
      </c>
      <c r="C569" s="17" t="s">
        <v>29</v>
      </c>
      <c r="D569" s="17">
        <f>J568</f>
        <v>1000</v>
      </c>
      <c r="E569" s="17">
        <v>-500</v>
      </c>
      <c r="F569" s="17" t="s">
        <v>17</v>
      </c>
      <c r="G569" s="17"/>
      <c r="H569" s="17" t="s">
        <v>53</v>
      </c>
      <c r="I569" s="18">
        <v>43987</v>
      </c>
      <c r="J569" s="17">
        <f t="shared" si="137"/>
        <v>500</v>
      </c>
      <c r="K569" s="99">
        <f t="shared" ref="K569:K570" si="138">IF(OR(F569="FPCO"),((M568+L569)/J569),K568)</f>
        <v>775.27239999999995</v>
      </c>
      <c r="L569" s="99"/>
      <c r="M569" s="100">
        <f>J569*K569</f>
        <v>387636.19999999995</v>
      </c>
    </row>
    <row r="570" spans="1:13" ht="15.75" thickBot="1" x14ac:dyDescent="0.3">
      <c r="A570" s="40" t="s">
        <v>125</v>
      </c>
      <c r="B570" s="41" t="s">
        <v>126</v>
      </c>
      <c r="C570" s="41" t="s">
        <v>29</v>
      </c>
      <c r="D570" s="41">
        <f>J569</f>
        <v>500</v>
      </c>
      <c r="E570" s="41">
        <v>-500</v>
      </c>
      <c r="F570" s="41" t="s">
        <v>16</v>
      </c>
      <c r="G570" s="41"/>
      <c r="H570" s="41"/>
      <c r="I570" s="42">
        <v>44084</v>
      </c>
      <c r="J570" s="41">
        <f t="shared" si="137"/>
        <v>0</v>
      </c>
      <c r="K570" s="99">
        <f t="shared" si="138"/>
        <v>775.27239999999995</v>
      </c>
      <c r="L570" s="99"/>
      <c r="M570" s="100">
        <f t="shared" ref="M570" si="139">J570*K570</f>
        <v>0</v>
      </c>
    </row>
    <row r="571" spans="1:13" x14ac:dyDescent="0.25">
      <c r="A571" s="1" t="s">
        <v>127</v>
      </c>
      <c r="B571" s="2" t="s">
        <v>128</v>
      </c>
      <c r="C571" s="2" t="s">
        <v>29</v>
      </c>
      <c r="D571" s="2">
        <v>14920</v>
      </c>
      <c r="E571" s="2"/>
      <c r="F571" s="2" t="s">
        <v>14</v>
      </c>
      <c r="G571" s="2"/>
      <c r="H571" s="2"/>
      <c r="I571" s="43">
        <v>43100</v>
      </c>
      <c r="J571" s="2">
        <f t="shared" si="137"/>
        <v>14920</v>
      </c>
      <c r="K571" s="106">
        <f>M571/J571</f>
        <v>52.026943699731902</v>
      </c>
      <c r="L571" s="106"/>
      <c r="M571" s="107">
        <v>776242</v>
      </c>
    </row>
    <row r="572" spans="1:13" x14ac:dyDescent="0.25">
      <c r="A572" s="16" t="s">
        <v>127</v>
      </c>
      <c r="B572" s="17" t="s">
        <v>128</v>
      </c>
      <c r="C572" s="17" t="s">
        <v>29</v>
      </c>
      <c r="D572" s="17">
        <f>J571</f>
        <v>14920</v>
      </c>
      <c r="E572" s="17">
        <v>-3</v>
      </c>
      <c r="F572" s="17" t="s">
        <v>16</v>
      </c>
      <c r="G572" s="17"/>
      <c r="H572" s="17"/>
      <c r="I572" s="18">
        <v>43462</v>
      </c>
      <c r="J572" s="17">
        <f t="shared" si="137"/>
        <v>14917</v>
      </c>
      <c r="K572" s="94">
        <f>IF(OR(F572="FPCO"),((M571+L572)/J572),K571)</f>
        <v>52.026943699731902</v>
      </c>
      <c r="L572" s="94"/>
      <c r="M572" s="95">
        <f>J572*K572</f>
        <v>776085.91916890081</v>
      </c>
    </row>
    <row r="573" spans="1:13" x14ac:dyDescent="0.25">
      <c r="A573" s="16" t="s">
        <v>127</v>
      </c>
      <c r="B573" s="17" t="s">
        <v>128</v>
      </c>
      <c r="C573" s="17" t="s">
        <v>29</v>
      </c>
      <c r="D573" s="17">
        <f>J572</f>
        <v>14917</v>
      </c>
      <c r="E573" s="17">
        <v>-960</v>
      </c>
      <c r="F573" s="17" t="s">
        <v>17</v>
      </c>
      <c r="G573" s="17"/>
      <c r="H573" s="17" t="s">
        <v>22</v>
      </c>
      <c r="I573" s="18">
        <v>43462</v>
      </c>
      <c r="J573" s="17">
        <f t="shared" si="137"/>
        <v>13957</v>
      </c>
      <c r="K573" s="94">
        <f>IF(OR(F573="FPCO"),((M572+L573)/J573),K572)</f>
        <v>52.026943699731902</v>
      </c>
      <c r="L573" s="94"/>
      <c r="M573" s="95">
        <f>J573*K573</f>
        <v>726140.05321715819</v>
      </c>
    </row>
    <row r="574" spans="1:13" ht="30" x14ac:dyDescent="0.25">
      <c r="A574" s="16" t="s">
        <v>127</v>
      </c>
      <c r="B574" s="17" t="s">
        <v>128</v>
      </c>
      <c r="C574" s="17" t="s">
        <v>29</v>
      </c>
      <c r="D574" s="17">
        <f>J573</f>
        <v>13957</v>
      </c>
      <c r="E574" s="17">
        <v>-13477</v>
      </c>
      <c r="F574" s="17" t="s">
        <v>17</v>
      </c>
      <c r="G574" s="17"/>
      <c r="H574" s="17" t="s">
        <v>19</v>
      </c>
      <c r="I574" s="18">
        <v>43532</v>
      </c>
      <c r="J574" s="17">
        <f t="shared" si="137"/>
        <v>480</v>
      </c>
      <c r="K574" s="94">
        <f>IF(OR(F574="FPCO"),((M573+L574)/J574),K573)</f>
        <v>52.026943699731902</v>
      </c>
      <c r="L574" s="94"/>
      <c r="M574" s="95">
        <f>J574*K574</f>
        <v>24972.932975871314</v>
      </c>
    </row>
    <row r="575" spans="1:13" ht="15.75" thickBot="1" x14ac:dyDescent="0.3">
      <c r="A575" s="40" t="s">
        <v>127</v>
      </c>
      <c r="B575" s="41" t="s">
        <v>128</v>
      </c>
      <c r="C575" s="41" t="s">
        <v>29</v>
      </c>
      <c r="D575" s="41">
        <f>J574</f>
        <v>480</v>
      </c>
      <c r="E575" s="41">
        <v>-480</v>
      </c>
      <c r="F575" s="41" t="s">
        <v>17</v>
      </c>
      <c r="G575" s="41"/>
      <c r="H575" s="41" t="s">
        <v>26</v>
      </c>
      <c r="I575" s="42">
        <v>43626</v>
      </c>
      <c r="J575" s="41">
        <f t="shared" si="137"/>
        <v>0</v>
      </c>
      <c r="K575" s="94">
        <f>IF(OR(F575="FPCO"),((M574+L575)/J575),K574)</f>
        <v>52.026943699731902</v>
      </c>
      <c r="L575" s="94"/>
      <c r="M575" s="95">
        <f>J575*K575</f>
        <v>0</v>
      </c>
    </row>
    <row r="576" spans="1:13" x14ac:dyDescent="0.25">
      <c r="A576" s="1" t="s">
        <v>129</v>
      </c>
      <c r="B576" s="2" t="s">
        <v>130</v>
      </c>
      <c r="C576" s="2" t="s">
        <v>29</v>
      </c>
      <c r="D576" s="2">
        <v>15005</v>
      </c>
      <c r="E576" s="2"/>
      <c r="F576" s="2" t="s">
        <v>14</v>
      </c>
      <c r="G576" s="2"/>
      <c r="H576" s="2"/>
      <c r="I576" s="43">
        <v>43100</v>
      </c>
      <c r="J576" s="2">
        <f t="shared" ref="J576:J594" si="140">D576+E576</f>
        <v>15005</v>
      </c>
      <c r="K576" s="106">
        <f>M576/J576</f>
        <v>507.67097634121961</v>
      </c>
      <c r="L576" s="106"/>
      <c r="M576" s="107">
        <v>7617603</v>
      </c>
    </row>
    <row r="577" spans="1:13" x14ac:dyDescent="0.25">
      <c r="A577" s="16" t="s">
        <v>129</v>
      </c>
      <c r="B577" s="17" t="s">
        <v>130</v>
      </c>
      <c r="C577" s="17" t="s">
        <v>29</v>
      </c>
      <c r="D577" s="17">
        <f>J576</f>
        <v>15005</v>
      </c>
      <c r="E577" s="17">
        <v>2000</v>
      </c>
      <c r="F577" s="17" t="s">
        <v>17</v>
      </c>
      <c r="G577" s="17" t="s">
        <v>26</v>
      </c>
      <c r="H577" s="17"/>
      <c r="I577" s="18">
        <v>43229</v>
      </c>
      <c r="J577" s="17">
        <f t="shared" si="140"/>
        <v>17005</v>
      </c>
      <c r="K577" s="94">
        <f>((M576+L577)/J577)</f>
        <v>455.94019406057043</v>
      </c>
      <c r="L577" s="94">
        <f>E577*67.83</f>
        <v>135660</v>
      </c>
      <c r="M577" s="95">
        <f>J577*K577</f>
        <v>7753263</v>
      </c>
    </row>
    <row r="578" spans="1:13" ht="30" x14ac:dyDescent="0.25">
      <c r="A578" s="16" t="s">
        <v>129</v>
      </c>
      <c r="B578" s="17" t="s">
        <v>130</v>
      </c>
      <c r="C578" s="17" t="s">
        <v>29</v>
      </c>
      <c r="D578" s="17">
        <f t="shared" ref="D578:D594" si="141">J577</f>
        <v>17005</v>
      </c>
      <c r="E578" s="17">
        <v>-2</v>
      </c>
      <c r="F578" s="17" t="s">
        <v>17</v>
      </c>
      <c r="G578" s="17"/>
      <c r="H578" s="17" t="s">
        <v>25</v>
      </c>
      <c r="I578" s="18">
        <v>43312</v>
      </c>
      <c r="J578" s="17">
        <f t="shared" si="140"/>
        <v>17003</v>
      </c>
      <c r="K578" s="94">
        <f t="shared" ref="K578:K594" si="142">IF(OR(F578="FPCO"),((M577+L578)/J578),K577)</f>
        <v>455.94019406057043</v>
      </c>
      <c r="L578" s="94"/>
      <c r="M578" s="95">
        <f>J578*K578</f>
        <v>7752351.1196118789</v>
      </c>
    </row>
    <row r="579" spans="1:13" ht="30" x14ac:dyDescent="0.25">
      <c r="A579" s="16" t="s">
        <v>129</v>
      </c>
      <c r="B579" s="17" t="s">
        <v>130</v>
      </c>
      <c r="C579" s="17" t="s">
        <v>29</v>
      </c>
      <c r="D579" s="17">
        <f t="shared" si="141"/>
        <v>17003</v>
      </c>
      <c r="E579" s="17">
        <v>-3</v>
      </c>
      <c r="F579" s="17" t="s">
        <v>17</v>
      </c>
      <c r="G579" s="17"/>
      <c r="H579" s="17" t="s">
        <v>25</v>
      </c>
      <c r="I579" s="18">
        <v>43313</v>
      </c>
      <c r="J579" s="17">
        <f t="shared" si="140"/>
        <v>17000</v>
      </c>
      <c r="K579" s="94">
        <f t="shared" si="142"/>
        <v>455.94019406057043</v>
      </c>
      <c r="L579" s="94"/>
      <c r="M579" s="95">
        <f>J579*K579</f>
        <v>7750983.2990296977</v>
      </c>
    </row>
    <row r="580" spans="1:13" x14ac:dyDescent="0.25">
      <c r="A580" s="16" t="s">
        <v>129</v>
      </c>
      <c r="B580" s="17" t="s">
        <v>130</v>
      </c>
      <c r="C580" s="17" t="s">
        <v>29</v>
      </c>
      <c r="D580" s="17">
        <f t="shared" si="141"/>
        <v>17000</v>
      </c>
      <c r="E580" s="17">
        <v>-1000</v>
      </c>
      <c r="F580" s="17" t="s">
        <v>16</v>
      </c>
      <c r="G580" s="17"/>
      <c r="H580" s="17"/>
      <c r="I580" s="18">
        <v>43462</v>
      </c>
      <c r="J580" s="17">
        <f t="shared" si="140"/>
        <v>16000</v>
      </c>
      <c r="K580" s="94">
        <f t="shared" si="142"/>
        <v>455.94019406057043</v>
      </c>
      <c r="L580" s="94"/>
      <c r="M580" s="95">
        <f t="shared" ref="M580" si="143">J580*K580</f>
        <v>7295043.1049691271</v>
      </c>
    </row>
    <row r="581" spans="1:13" ht="30" x14ac:dyDescent="0.25">
      <c r="A581" s="16" t="s">
        <v>129</v>
      </c>
      <c r="B581" s="17" t="s">
        <v>130</v>
      </c>
      <c r="C581" s="17" t="s">
        <v>29</v>
      </c>
      <c r="D581" s="17">
        <f t="shared" si="141"/>
        <v>16000</v>
      </c>
      <c r="E581" s="17">
        <v>-2000</v>
      </c>
      <c r="F581" s="17" t="s">
        <v>17</v>
      </c>
      <c r="G581" s="17"/>
      <c r="H581" s="17" t="s">
        <v>25</v>
      </c>
      <c r="I581" s="18">
        <v>43462</v>
      </c>
      <c r="J581" s="17">
        <f t="shared" si="140"/>
        <v>14000</v>
      </c>
      <c r="K581" s="94">
        <f t="shared" si="142"/>
        <v>455.94019406057043</v>
      </c>
      <c r="L581" s="94"/>
      <c r="M581" s="95">
        <f t="shared" ref="M581:M594" si="144">J581*K581</f>
        <v>6383162.716847986</v>
      </c>
    </row>
    <row r="582" spans="1:13" ht="30" x14ac:dyDescent="0.25">
      <c r="A582" s="16" t="s">
        <v>129</v>
      </c>
      <c r="B582" s="17" t="s">
        <v>130</v>
      </c>
      <c r="C582" s="17" t="s">
        <v>29</v>
      </c>
      <c r="D582" s="17">
        <f t="shared" si="141"/>
        <v>14000</v>
      </c>
      <c r="E582" s="17">
        <v>-1000</v>
      </c>
      <c r="F582" s="17" t="s">
        <v>17</v>
      </c>
      <c r="G582" s="17"/>
      <c r="H582" s="17" t="s">
        <v>25</v>
      </c>
      <c r="I582" s="18">
        <v>43462</v>
      </c>
      <c r="J582" s="17">
        <f t="shared" si="140"/>
        <v>13000</v>
      </c>
      <c r="K582" s="94">
        <f t="shared" si="142"/>
        <v>455.94019406057043</v>
      </c>
      <c r="L582" s="94"/>
      <c r="M582" s="95">
        <f t="shared" si="144"/>
        <v>5927222.5227874154</v>
      </c>
    </row>
    <row r="583" spans="1:13" ht="30" x14ac:dyDescent="0.25">
      <c r="A583" s="16" t="s">
        <v>129</v>
      </c>
      <c r="B583" s="17" t="s">
        <v>130</v>
      </c>
      <c r="C583" s="17" t="s">
        <v>29</v>
      </c>
      <c r="D583" s="17">
        <f t="shared" si="141"/>
        <v>13000</v>
      </c>
      <c r="E583" s="17">
        <v>-2000</v>
      </c>
      <c r="F583" s="17" t="s">
        <v>17</v>
      </c>
      <c r="G583" s="17"/>
      <c r="H583" s="17" t="s">
        <v>25</v>
      </c>
      <c r="I583" s="18">
        <v>43462</v>
      </c>
      <c r="J583" s="17">
        <f t="shared" si="140"/>
        <v>11000</v>
      </c>
      <c r="K583" s="94">
        <f t="shared" si="142"/>
        <v>455.94019406057043</v>
      </c>
      <c r="L583" s="94"/>
      <c r="M583" s="95">
        <f t="shared" si="144"/>
        <v>5015342.1346662752</v>
      </c>
    </row>
    <row r="584" spans="1:13" ht="30" x14ac:dyDescent="0.25">
      <c r="A584" s="16" t="s">
        <v>129</v>
      </c>
      <c r="B584" s="17" t="s">
        <v>130</v>
      </c>
      <c r="C584" s="17" t="s">
        <v>29</v>
      </c>
      <c r="D584" s="17">
        <f t="shared" si="141"/>
        <v>11000</v>
      </c>
      <c r="E584" s="17">
        <v>-3000</v>
      </c>
      <c r="F584" s="17" t="s">
        <v>17</v>
      </c>
      <c r="G584" s="17"/>
      <c r="H584" s="17" t="s">
        <v>23</v>
      </c>
      <c r="I584" s="18">
        <v>43462</v>
      </c>
      <c r="J584" s="17">
        <f t="shared" si="140"/>
        <v>8000</v>
      </c>
      <c r="K584" s="94">
        <f t="shared" si="142"/>
        <v>455.94019406057043</v>
      </c>
      <c r="L584" s="94"/>
      <c r="M584" s="95">
        <f t="shared" si="144"/>
        <v>3647521.5524845636</v>
      </c>
    </row>
    <row r="585" spans="1:13" x14ac:dyDescent="0.25">
      <c r="A585" s="16" t="s">
        <v>129</v>
      </c>
      <c r="B585" s="17" t="s">
        <v>130</v>
      </c>
      <c r="C585" s="17" t="s">
        <v>29</v>
      </c>
      <c r="D585" s="17">
        <f t="shared" si="141"/>
        <v>8000</v>
      </c>
      <c r="E585" s="17">
        <v>3000</v>
      </c>
      <c r="F585" s="17" t="s">
        <v>17</v>
      </c>
      <c r="G585" s="17" t="s">
        <v>26</v>
      </c>
      <c r="H585" s="17"/>
      <c r="I585" s="18">
        <v>43635</v>
      </c>
      <c r="J585" s="17">
        <f t="shared" si="140"/>
        <v>11000</v>
      </c>
      <c r="K585" s="94">
        <f>((M584+L585)/J585)</f>
        <v>352.36377749859668</v>
      </c>
      <c r="L585" s="94">
        <f>E585*76.16</f>
        <v>228480</v>
      </c>
      <c r="M585" s="95">
        <f t="shared" si="144"/>
        <v>3876001.5524845636</v>
      </c>
    </row>
    <row r="586" spans="1:13" x14ac:dyDescent="0.25">
      <c r="A586" s="16" t="s">
        <v>129</v>
      </c>
      <c r="B586" s="17" t="s">
        <v>130</v>
      </c>
      <c r="C586" s="17" t="s">
        <v>29</v>
      </c>
      <c r="D586" s="17">
        <f t="shared" si="141"/>
        <v>11000</v>
      </c>
      <c r="E586" s="17">
        <v>3000</v>
      </c>
      <c r="F586" s="17" t="s">
        <v>17</v>
      </c>
      <c r="G586" s="17" t="s">
        <v>26</v>
      </c>
      <c r="H586" s="17"/>
      <c r="I586" s="18">
        <v>43635</v>
      </c>
      <c r="J586" s="17">
        <f t="shared" si="140"/>
        <v>14000</v>
      </c>
      <c r="K586" s="94">
        <f>((M585+L586)/J586)</f>
        <v>293.17725374889739</v>
      </c>
      <c r="L586" s="94">
        <f>E586*76.16</f>
        <v>228480</v>
      </c>
      <c r="M586" s="95">
        <f t="shared" si="144"/>
        <v>4104481.5524845636</v>
      </c>
    </row>
    <row r="587" spans="1:13" ht="30" x14ac:dyDescent="0.25">
      <c r="A587" s="16" t="s">
        <v>129</v>
      </c>
      <c r="B587" s="17" t="s">
        <v>130</v>
      </c>
      <c r="C587" s="17" t="s">
        <v>29</v>
      </c>
      <c r="D587" s="17">
        <f t="shared" si="141"/>
        <v>14000</v>
      </c>
      <c r="E587" s="17">
        <v>-5000</v>
      </c>
      <c r="F587" s="17" t="s">
        <v>17</v>
      </c>
      <c r="G587" s="17"/>
      <c r="H587" s="17" t="s">
        <v>21</v>
      </c>
      <c r="I587" s="18">
        <v>43641</v>
      </c>
      <c r="J587" s="17">
        <f t="shared" si="140"/>
        <v>9000</v>
      </c>
      <c r="K587" s="94">
        <f t="shared" si="142"/>
        <v>293.17725374889739</v>
      </c>
      <c r="L587" s="94"/>
      <c r="M587" s="95">
        <f t="shared" si="144"/>
        <v>2638595.2837400762</v>
      </c>
    </row>
    <row r="588" spans="1:13" ht="30" x14ac:dyDescent="0.25">
      <c r="A588" s="16" t="s">
        <v>129</v>
      </c>
      <c r="B588" s="17" t="s">
        <v>130</v>
      </c>
      <c r="C588" s="17" t="s">
        <v>29</v>
      </c>
      <c r="D588" s="17">
        <f t="shared" si="141"/>
        <v>9000</v>
      </c>
      <c r="E588" s="17">
        <v>-3000</v>
      </c>
      <c r="F588" s="17" t="s">
        <v>17</v>
      </c>
      <c r="G588" s="17"/>
      <c r="H588" s="17" t="s">
        <v>28</v>
      </c>
      <c r="I588" s="18">
        <v>43644</v>
      </c>
      <c r="J588" s="17">
        <f t="shared" si="140"/>
        <v>6000</v>
      </c>
      <c r="K588" s="94">
        <f t="shared" si="142"/>
        <v>293.17725374889739</v>
      </c>
      <c r="L588" s="94"/>
      <c r="M588" s="95">
        <f t="shared" si="144"/>
        <v>1759063.5224933843</v>
      </c>
    </row>
    <row r="589" spans="1:13" x14ac:dyDescent="0.25">
      <c r="A589" s="16" t="s">
        <v>129</v>
      </c>
      <c r="B589" s="17" t="s">
        <v>130</v>
      </c>
      <c r="C589" s="17" t="s">
        <v>29</v>
      </c>
      <c r="D589" s="17">
        <f t="shared" si="141"/>
        <v>6000</v>
      </c>
      <c r="E589" s="17">
        <v>4000</v>
      </c>
      <c r="F589" s="17" t="s">
        <v>17</v>
      </c>
      <c r="G589" s="17" t="s">
        <v>26</v>
      </c>
      <c r="H589" s="17"/>
      <c r="I589" s="18">
        <v>43670</v>
      </c>
      <c r="J589" s="17">
        <f t="shared" si="140"/>
        <v>10000</v>
      </c>
      <c r="K589" s="94">
        <f>((M588+L589)/J589)</f>
        <v>207.32235224933842</v>
      </c>
      <c r="L589" s="94">
        <f>E589*78.54</f>
        <v>314160</v>
      </c>
      <c r="M589" s="95">
        <f t="shared" si="144"/>
        <v>2073223.5224933843</v>
      </c>
    </row>
    <row r="590" spans="1:13" x14ac:dyDescent="0.25">
      <c r="A590" s="16" t="s">
        <v>129</v>
      </c>
      <c r="B590" s="17" t="s">
        <v>130</v>
      </c>
      <c r="C590" s="17" t="s">
        <v>29</v>
      </c>
      <c r="D590" s="17">
        <f t="shared" si="141"/>
        <v>10000</v>
      </c>
      <c r="E590" s="17">
        <v>1000</v>
      </c>
      <c r="F590" s="17" t="s">
        <v>17</v>
      </c>
      <c r="G590" s="17" t="s">
        <v>26</v>
      </c>
      <c r="H590" s="17"/>
      <c r="I590" s="18">
        <v>43700</v>
      </c>
      <c r="J590" s="17">
        <f t="shared" si="140"/>
        <v>11000</v>
      </c>
      <c r="K590" s="94">
        <f>((M589+L590)/J590)</f>
        <v>195.61486568121674</v>
      </c>
      <c r="L590" s="94">
        <f>E590*78.54</f>
        <v>78540</v>
      </c>
      <c r="M590" s="95">
        <f t="shared" si="144"/>
        <v>2151763.5224933843</v>
      </c>
    </row>
    <row r="591" spans="1:13" ht="30" x14ac:dyDescent="0.25">
      <c r="A591" s="16" t="s">
        <v>129</v>
      </c>
      <c r="B591" s="17" t="s">
        <v>130</v>
      </c>
      <c r="C591" s="17" t="s">
        <v>29</v>
      </c>
      <c r="D591" s="17">
        <f t="shared" si="141"/>
        <v>11000</v>
      </c>
      <c r="E591" s="17">
        <v>-4000</v>
      </c>
      <c r="F591" s="17" t="s">
        <v>17</v>
      </c>
      <c r="G591" s="17"/>
      <c r="H591" s="17" t="s">
        <v>21</v>
      </c>
      <c r="I591" s="18">
        <v>43755</v>
      </c>
      <c r="J591" s="17">
        <f t="shared" si="140"/>
        <v>7000</v>
      </c>
      <c r="K591" s="94">
        <f t="shared" si="142"/>
        <v>195.61486568121674</v>
      </c>
      <c r="L591" s="94"/>
      <c r="M591" s="95">
        <f t="shared" si="144"/>
        <v>1369304.0597685173</v>
      </c>
    </row>
    <row r="592" spans="1:13" x14ac:dyDescent="0.25">
      <c r="A592" s="16" t="s">
        <v>129</v>
      </c>
      <c r="B592" s="17" t="s">
        <v>130</v>
      </c>
      <c r="C592" s="17" t="s">
        <v>29</v>
      </c>
      <c r="D592" s="17">
        <f t="shared" si="141"/>
        <v>7000</v>
      </c>
      <c r="E592" s="17">
        <v>-960</v>
      </c>
      <c r="F592" s="17" t="s">
        <v>17</v>
      </c>
      <c r="G592" s="17"/>
      <c r="H592" s="17" t="s">
        <v>22</v>
      </c>
      <c r="I592" s="18">
        <v>43985</v>
      </c>
      <c r="J592" s="17">
        <f t="shared" si="140"/>
        <v>6040</v>
      </c>
      <c r="K592" s="94">
        <f t="shared" si="142"/>
        <v>195.61486568121674</v>
      </c>
      <c r="L592" s="94"/>
      <c r="M592" s="95">
        <f t="shared" si="144"/>
        <v>1181513.788714549</v>
      </c>
    </row>
    <row r="593" spans="1:13" x14ac:dyDescent="0.25">
      <c r="A593" s="16" t="s">
        <v>129</v>
      </c>
      <c r="B593" s="17" t="s">
        <v>130</v>
      </c>
      <c r="C593" s="17" t="s">
        <v>29</v>
      </c>
      <c r="D593" s="17">
        <f t="shared" si="141"/>
        <v>6040</v>
      </c>
      <c r="E593" s="17">
        <v>960</v>
      </c>
      <c r="F593" s="17" t="s">
        <v>17</v>
      </c>
      <c r="G593" s="17" t="s">
        <v>22</v>
      </c>
      <c r="H593" s="17"/>
      <c r="I593" s="18">
        <v>44001</v>
      </c>
      <c r="J593" s="17">
        <f t="shared" si="140"/>
        <v>7000</v>
      </c>
      <c r="K593" s="94">
        <f t="shared" si="142"/>
        <v>195.61486568121674</v>
      </c>
      <c r="L593" s="94">
        <f>E593*195.614865681217</f>
        <v>187790.27105396832</v>
      </c>
      <c r="M593" s="95">
        <f t="shared" si="144"/>
        <v>1369304.0597685173</v>
      </c>
    </row>
    <row r="594" spans="1:13" ht="30.75" thickBot="1" x14ac:dyDescent="0.3">
      <c r="A594" s="40" t="s">
        <v>129</v>
      </c>
      <c r="B594" s="41" t="s">
        <v>130</v>
      </c>
      <c r="C594" s="41" t="s">
        <v>29</v>
      </c>
      <c r="D594" s="41">
        <f t="shared" si="141"/>
        <v>7000</v>
      </c>
      <c r="E594" s="41">
        <v>-4000</v>
      </c>
      <c r="F594" s="41" t="s">
        <v>17</v>
      </c>
      <c r="G594" s="41"/>
      <c r="H594" s="41" t="s">
        <v>21</v>
      </c>
      <c r="I594" s="42">
        <v>44048</v>
      </c>
      <c r="J594" s="41">
        <f t="shared" si="140"/>
        <v>3000</v>
      </c>
      <c r="K594" s="94">
        <f t="shared" si="142"/>
        <v>195.61486568121674</v>
      </c>
      <c r="L594" s="94"/>
      <c r="M594" s="95">
        <f t="shared" si="144"/>
        <v>586844.59704365022</v>
      </c>
    </row>
    <row r="595" spans="1:13" x14ac:dyDescent="0.25">
      <c r="A595" s="1" t="s">
        <v>131</v>
      </c>
      <c r="B595" s="2" t="s">
        <v>132</v>
      </c>
      <c r="C595" s="2" t="s">
        <v>29</v>
      </c>
      <c r="D595" s="2">
        <v>48041</v>
      </c>
      <c r="E595" s="2"/>
      <c r="F595" s="2" t="s">
        <v>14</v>
      </c>
      <c r="G595" s="2"/>
      <c r="H595" s="2"/>
      <c r="I595" s="43">
        <v>43100</v>
      </c>
      <c r="J595" s="2">
        <f t="shared" ref="J595:J627" si="145">D595+E595</f>
        <v>48041</v>
      </c>
      <c r="K595" s="106">
        <f>M595/J595</f>
        <v>173.2367769197144</v>
      </c>
      <c r="L595" s="106"/>
      <c r="M595" s="107">
        <v>8322468</v>
      </c>
    </row>
    <row r="596" spans="1:13" x14ac:dyDescent="0.25">
      <c r="A596" s="16" t="s">
        <v>131</v>
      </c>
      <c r="B596" s="17" t="s">
        <v>132</v>
      </c>
      <c r="C596" s="17" t="s">
        <v>29</v>
      </c>
      <c r="D596" s="17">
        <f t="shared" ref="D596:D627" si="146">J595</f>
        <v>48041</v>
      </c>
      <c r="E596" s="17">
        <v>-7</v>
      </c>
      <c r="F596" s="17" t="s">
        <v>16</v>
      </c>
      <c r="G596" s="17"/>
      <c r="H596" s="17"/>
      <c r="I596" s="18">
        <v>43154</v>
      </c>
      <c r="J596" s="17">
        <f t="shared" si="145"/>
        <v>48034</v>
      </c>
      <c r="K596" s="94">
        <f t="shared" ref="K596:K600" si="147">IF(OR(F596="FPCO"),((M595+L596)/J596),K595)</f>
        <v>173.2367769197144</v>
      </c>
      <c r="L596" s="94"/>
      <c r="M596" s="95">
        <f t="shared" ref="M596:M599" si="148">J596*K596</f>
        <v>8321255.3425615616</v>
      </c>
    </row>
    <row r="597" spans="1:13" x14ac:dyDescent="0.25">
      <c r="A597" s="16" t="s">
        <v>131</v>
      </c>
      <c r="B597" s="17" t="s">
        <v>132</v>
      </c>
      <c r="C597" s="17" t="s">
        <v>29</v>
      </c>
      <c r="D597" s="17">
        <f t="shared" si="146"/>
        <v>48034</v>
      </c>
      <c r="E597" s="17">
        <v>-2</v>
      </c>
      <c r="F597" s="17" t="s">
        <v>16</v>
      </c>
      <c r="G597" s="17"/>
      <c r="H597" s="17"/>
      <c r="I597" s="18">
        <v>43159</v>
      </c>
      <c r="J597" s="17">
        <f t="shared" si="145"/>
        <v>48032</v>
      </c>
      <c r="K597" s="94">
        <f t="shared" si="147"/>
        <v>173.2367769197144</v>
      </c>
      <c r="L597" s="94"/>
      <c r="M597" s="95">
        <f t="shared" si="148"/>
        <v>8320908.8690077225</v>
      </c>
    </row>
    <row r="598" spans="1:13" x14ac:dyDescent="0.25">
      <c r="A598" s="16" t="s">
        <v>131</v>
      </c>
      <c r="B598" s="17" t="s">
        <v>132</v>
      </c>
      <c r="C598" s="17" t="s">
        <v>29</v>
      </c>
      <c r="D598" s="17">
        <f t="shared" si="146"/>
        <v>48032</v>
      </c>
      <c r="E598" s="17">
        <v>-4</v>
      </c>
      <c r="F598" s="17" t="s">
        <v>16</v>
      </c>
      <c r="G598" s="17"/>
      <c r="H598" s="17"/>
      <c r="I598" s="18">
        <v>43164</v>
      </c>
      <c r="J598" s="17">
        <f t="shared" si="145"/>
        <v>48028</v>
      </c>
      <c r="K598" s="94">
        <f t="shared" si="147"/>
        <v>173.2367769197144</v>
      </c>
      <c r="L598" s="94"/>
      <c r="M598" s="95">
        <f t="shared" si="148"/>
        <v>8320215.9219000433</v>
      </c>
    </row>
    <row r="599" spans="1:13" x14ac:dyDescent="0.25">
      <c r="A599" s="16" t="s">
        <v>131</v>
      </c>
      <c r="B599" s="17" t="s">
        <v>132</v>
      </c>
      <c r="C599" s="17" t="s">
        <v>29</v>
      </c>
      <c r="D599" s="17">
        <f t="shared" si="146"/>
        <v>48028</v>
      </c>
      <c r="E599" s="17">
        <v>-7</v>
      </c>
      <c r="F599" s="17" t="s">
        <v>16</v>
      </c>
      <c r="G599" s="17"/>
      <c r="H599" s="17"/>
      <c r="I599" s="18">
        <v>43202</v>
      </c>
      <c r="J599" s="17">
        <f t="shared" si="145"/>
        <v>48021</v>
      </c>
      <c r="K599" s="94">
        <f t="shared" si="147"/>
        <v>173.2367769197144</v>
      </c>
      <c r="L599" s="94"/>
      <c r="M599" s="95">
        <f t="shared" si="148"/>
        <v>8319003.2644616049</v>
      </c>
    </row>
    <row r="600" spans="1:13" ht="30" x14ac:dyDescent="0.25">
      <c r="A600" s="16" t="s">
        <v>131</v>
      </c>
      <c r="B600" s="17" t="s">
        <v>132</v>
      </c>
      <c r="C600" s="17" t="s">
        <v>29</v>
      </c>
      <c r="D600" s="17">
        <f t="shared" si="146"/>
        <v>48021</v>
      </c>
      <c r="E600" s="17">
        <v>-6</v>
      </c>
      <c r="F600" s="17" t="s">
        <v>17</v>
      </c>
      <c r="G600" s="17"/>
      <c r="H600" s="17" t="s">
        <v>25</v>
      </c>
      <c r="I600" s="18">
        <v>43207</v>
      </c>
      <c r="J600" s="17">
        <f t="shared" si="145"/>
        <v>48015</v>
      </c>
      <c r="K600" s="94">
        <f t="shared" si="147"/>
        <v>173.2367769197144</v>
      </c>
      <c r="L600" s="94"/>
      <c r="M600" s="95">
        <f t="shared" ref="M600:M606" si="149">J600*K600</f>
        <v>8317963.8438000865</v>
      </c>
    </row>
    <row r="601" spans="1:13" x14ac:dyDescent="0.25">
      <c r="A601" s="16" t="s">
        <v>131</v>
      </c>
      <c r="B601" s="17" t="s">
        <v>132</v>
      </c>
      <c r="C601" s="17" t="s">
        <v>29</v>
      </c>
      <c r="D601" s="17">
        <f t="shared" si="146"/>
        <v>48015</v>
      </c>
      <c r="E601" s="17">
        <v>4000</v>
      </c>
      <c r="F601" s="17" t="s">
        <v>17</v>
      </c>
      <c r="G601" s="17" t="s">
        <v>26</v>
      </c>
      <c r="H601" s="17"/>
      <c r="I601" s="18">
        <v>43229</v>
      </c>
      <c r="J601" s="17">
        <f t="shared" si="145"/>
        <v>52015</v>
      </c>
      <c r="K601" s="94">
        <f t="shared" ref="K601" si="150">((M600+L601)/J601)</f>
        <v>166.28174264731493</v>
      </c>
      <c r="L601" s="94">
        <f>E601*82.79525</f>
        <v>331181</v>
      </c>
      <c r="M601" s="95">
        <f t="shared" si="149"/>
        <v>8649144.8438000865</v>
      </c>
    </row>
    <row r="602" spans="1:13" ht="30" x14ac:dyDescent="0.25">
      <c r="A602" s="16" t="s">
        <v>131</v>
      </c>
      <c r="B602" s="17" t="s">
        <v>132</v>
      </c>
      <c r="C602" s="17" t="s">
        <v>29</v>
      </c>
      <c r="D602" s="17">
        <f t="shared" si="146"/>
        <v>52015</v>
      </c>
      <c r="E602" s="17">
        <v>-3</v>
      </c>
      <c r="F602" s="17" t="s">
        <v>17</v>
      </c>
      <c r="G602" s="17"/>
      <c r="H602" s="17" t="s">
        <v>25</v>
      </c>
      <c r="I602" s="18">
        <v>43259</v>
      </c>
      <c r="J602" s="17">
        <f t="shared" si="145"/>
        <v>52012</v>
      </c>
      <c r="K602" s="94">
        <f t="shared" ref="K602:K627" si="151">IF(OR(F602="FPCO"),((M601+L602)/J602),K601)</f>
        <v>166.28174264731493</v>
      </c>
      <c r="L602" s="94"/>
      <c r="M602" s="95">
        <f t="shared" si="149"/>
        <v>8648645.9985721447</v>
      </c>
    </row>
    <row r="603" spans="1:13" ht="30" x14ac:dyDescent="0.25">
      <c r="A603" s="16" t="s">
        <v>131</v>
      </c>
      <c r="B603" s="17" t="s">
        <v>132</v>
      </c>
      <c r="C603" s="17" t="s">
        <v>29</v>
      </c>
      <c r="D603" s="17">
        <f t="shared" si="146"/>
        <v>52012</v>
      </c>
      <c r="E603" s="17">
        <v>-5</v>
      </c>
      <c r="F603" s="17" t="s">
        <v>17</v>
      </c>
      <c r="G603" s="17"/>
      <c r="H603" s="17" t="s">
        <v>25</v>
      </c>
      <c r="I603" s="18">
        <v>43291</v>
      </c>
      <c r="J603" s="17">
        <f t="shared" si="145"/>
        <v>52007</v>
      </c>
      <c r="K603" s="94">
        <f t="shared" si="151"/>
        <v>166.28174264731493</v>
      </c>
      <c r="L603" s="94"/>
      <c r="M603" s="95">
        <f t="shared" si="149"/>
        <v>8647814.5898589082</v>
      </c>
    </row>
    <row r="604" spans="1:13" ht="30" x14ac:dyDescent="0.25">
      <c r="A604" s="16" t="s">
        <v>131</v>
      </c>
      <c r="B604" s="17" t="s">
        <v>132</v>
      </c>
      <c r="C604" s="17" t="s">
        <v>29</v>
      </c>
      <c r="D604" s="17">
        <f t="shared" si="146"/>
        <v>52007</v>
      </c>
      <c r="E604" s="17">
        <v>-2</v>
      </c>
      <c r="F604" s="17" t="s">
        <v>17</v>
      </c>
      <c r="G604" s="17"/>
      <c r="H604" s="17" t="s">
        <v>25</v>
      </c>
      <c r="I604" s="18">
        <v>43292</v>
      </c>
      <c r="J604" s="17">
        <f t="shared" si="145"/>
        <v>52005</v>
      </c>
      <c r="K604" s="94">
        <f t="shared" si="151"/>
        <v>166.28174264731493</v>
      </c>
      <c r="L604" s="94"/>
      <c r="M604" s="95">
        <f t="shared" si="149"/>
        <v>8647482.0263736136</v>
      </c>
    </row>
    <row r="605" spans="1:13" ht="30" x14ac:dyDescent="0.25">
      <c r="A605" s="16" t="s">
        <v>131</v>
      </c>
      <c r="B605" s="17" t="s">
        <v>132</v>
      </c>
      <c r="C605" s="17" t="s">
        <v>29</v>
      </c>
      <c r="D605" s="17">
        <f t="shared" si="146"/>
        <v>52005</v>
      </c>
      <c r="E605" s="17">
        <v>-2</v>
      </c>
      <c r="F605" s="17" t="s">
        <v>17</v>
      </c>
      <c r="G605" s="17"/>
      <c r="H605" s="17" t="s">
        <v>25</v>
      </c>
      <c r="I605" s="18">
        <v>43312</v>
      </c>
      <c r="J605" s="17">
        <f t="shared" si="145"/>
        <v>52003</v>
      </c>
      <c r="K605" s="94">
        <f t="shared" si="151"/>
        <v>166.28174264731493</v>
      </c>
      <c r="L605" s="94"/>
      <c r="M605" s="95">
        <f t="shared" si="149"/>
        <v>8647149.462888319</v>
      </c>
    </row>
    <row r="606" spans="1:13" ht="30" x14ac:dyDescent="0.25">
      <c r="A606" s="16" t="s">
        <v>131</v>
      </c>
      <c r="B606" s="17" t="s">
        <v>132</v>
      </c>
      <c r="C606" s="17" t="s">
        <v>29</v>
      </c>
      <c r="D606" s="17">
        <f t="shared" si="146"/>
        <v>52003</v>
      </c>
      <c r="E606" s="17">
        <v>-3</v>
      </c>
      <c r="F606" s="17" t="s">
        <v>17</v>
      </c>
      <c r="G606" s="17"/>
      <c r="H606" s="17" t="s">
        <v>25</v>
      </c>
      <c r="I606" s="18">
        <v>43313</v>
      </c>
      <c r="J606" s="17">
        <f t="shared" si="145"/>
        <v>52000</v>
      </c>
      <c r="K606" s="94">
        <f t="shared" si="151"/>
        <v>166.28174264731493</v>
      </c>
      <c r="L606" s="94"/>
      <c r="M606" s="95">
        <f t="shared" si="149"/>
        <v>8646650.6176603772</v>
      </c>
    </row>
    <row r="607" spans="1:13" x14ac:dyDescent="0.25">
      <c r="A607" s="16" t="s">
        <v>131</v>
      </c>
      <c r="B607" s="17" t="s">
        <v>132</v>
      </c>
      <c r="C607" s="17" t="s">
        <v>29</v>
      </c>
      <c r="D607" s="17">
        <f t="shared" si="146"/>
        <v>52000</v>
      </c>
      <c r="E607" s="17">
        <v>-4000</v>
      </c>
      <c r="F607" s="17" t="s">
        <v>16</v>
      </c>
      <c r="G607" s="17"/>
      <c r="H607" s="17"/>
      <c r="I607" s="18">
        <v>43462</v>
      </c>
      <c r="J607" s="17">
        <f t="shared" si="145"/>
        <v>48000</v>
      </c>
      <c r="K607" s="94">
        <f t="shared" si="151"/>
        <v>166.28174264731493</v>
      </c>
      <c r="L607" s="94"/>
      <c r="M607" s="95">
        <f t="shared" ref="M607:M624" si="152">J607*K607</f>
        <v>7981523.6470711166</v>
      </c>
    </row>
    <row r="608" spans="1:13" ht="30" x14ac:dyDescent="0.25">
      <c r="A608" s="16" t="s">
        <v>131</v>
      </c>
      <c r="B608" s="17" t="s">
        <v>132</v>
      </c>
      <c r="C608" s="17" t="s">
        <v>29</v>
      </c>
      <c r="D608" s="17">
        <f t="shared" si="146"/>
        <v>48000</v>
      </c>
      <c r="E608" s="17">
        <v>-3000</v>
      </c>
      <c r="F608" s="17" t="s">
        <v>17</v>
      </c>
      <c r="G608" s="17"/>
      <c r="H608" s="17" t="s">
        <v>25</v>
      </c>
      <c r="I608" s="18">
        <v>43462</v>
      </c>
      <c r="J608" s="17">
        <f t="shared" si="145"/>
        <v>45000</v>
      </c>
      <c r="K608" s="94">
        <f t="shared" si="151"/>
        <v>166.28174264731493</v>
      </c>
      <c r="L608" s="94"/>
      <c r="M608" s="95">
        <f t="shared" ref="M608:M619" si="153">J608*K608</f>
        <v>7482678.4191291714</v>
      </c>
    </row>
    <row r="609" spans="1:13" ht="30" x14ac:dyDescent="0.25">
      <c r="A609" s="16" t="s">
        <v>131</v>
      </c>
      <c r="B609" s="17" t="s">
        <v>132</v>
      </c>
      <c r="C609" s="17" t="s">
        <v>29</v>
      </c>
      <c r="D609" s="17">
        <f t="shared" si="146"/>
        <v>45000</v>
      </c>
      <c r="E609" s="17">
        <v>-2000</v>
      </c>
      <c r="F609" s="17" t="s">
        <v>17</v>
      </c>
      <c r="G609" s="17"/>
      <c r="H609" s="17" t="s">
        <v>25</v>
      </c>
      <c r="I609" s="18">
        <v>43462</v>
      </c>
      <c r="J609" s="17">
        <f t="shared" si="145"/>
        <v>43000</v>
      </c>
      <c r="K609" s="94">
        <f t="shared" si="151"/>
        <v>166.28174264731493</v>
      </c>
      <c r="L609" s="94"/>
      <c r="M609" s="95">
        <f t="shared" si="153"/>
        <v>7150114.9338345416</v>
      </c>
    </row>
    <row r="610" spans="1:13" ht="30" x14ac:dyDescent="0.25">
      <c r="A610" s="16" t="s">
        <v>131</v>
      </c>
      <c r="B610" s="17" t="s">
        <v>132</v>
      </c>
      <c r="C610" s="17" t="s">
        <v>29</v>
      </c>
      <c r="D610" s="17">
        <f t="shared" si="146"/>
        <v>43000</v>
      </c>
      <c r="E610" s="17">
        <v>-1000</v>
      </c>
      <c r="F610" s="17" t="s">
        <v>17</v>
      </c>
      <c r="G610" s="17"/>
      <c r="H610" s="17" t="s">
        <v>25</v>
      </c>
      <c r="I610" s="18">
        <v>43462</v>
      </c>
      <c r="J610" s="17">
        <f t="shared" si="145"/>
        <v>42000</v>
      </c>
      <c r="K610" s="94">
        <f t="shared" si="151"/>
        <v>166.28174264731493</v>
      </c>
      <c r="L610" s="94"/>
      <c r="M610" s="95">
        <f t="shared" si="153"/>
        <v>6983833.1911872271</v>
      </c>
    </row>
    <row r="611" spans="1:13" ht="30" x14ac:dyDescent="0.25">
      <c r="A611" s="16" t="s">
        <v>131</v>
      </c>
      <c r="B611" s="17" t="s">
        <v>132</v>
      </c>
      <c r="C611" s="17" t="s">
        <v>29</v>
      </c>
      <c r="D611" s="17">
        <f t="shared" si="146"/>
        <v>42000</v>
      </c>
      <c r="E611" s="17">
        <v>-2000</v>
      </c>
      <c r="F611" s="17" t="s">
        <v>17</v>
      </c>
      <c r="G611" s="17"/>
      <c r="H611" s="17" t="s">
        <v>25</v>
      </c>
      <c r="I611" s="18">
        <v>43462</v>
      </c>
      <c r="J611" s="17">
        <f t="shared" si="145"/>
        <v>40000</v>
      </c>
      <c r="K611" s="94">
        <f t="shared" si="151"/>
        <v>166.28174264731493</v>
      </c>
      <c r="L611" s="94"/>
      <c r="M611" s="95">
        <f t="shared" si="153"/>
        <v>6651269.7058925973</v>
      </c>
    </row>
    <row r="612" spans="1:13" ht="30" x14ac:dyDescent="0.25">
      <c r="A612" s="16" t="s">
        <v>131</v>
      </c>
      <c r="B612" s="17" t="s">
        <v>132</v>
      </c>
      <c r="C612" s="17" t="s">
        <v>29</v>
      </c>
      <c r="D612" s="17">
        <f t="shared" si="146"/>
        <v>40000</v>
      </c>
      <c r="E612" s="17">
        <v>-2000</v>
      </c>
      <c r="F612" s="17" t="s">
        <v>17</v>
      </c>
      <c r="G612" s="17"/>
      <c r="H612" s="17" t="s">
        <v>23</v>
      </c>
      <c r="I612" s="18">
        <v>43462</v>
      </c>
      <c r="J612" s="17">
        <f t="shared" si="145"/>
        <v>38000</v>
      </c>
      <c r="K612" s="94">
        <f t="shared" si="151"/>
        <v>166.28174264731493</v>
      </c>
      <c r="L612" s="94"/>
      <c r="M612" s="95">
        <f t="shared" si="153"/>
        <v>6318706.2205979675</v>
      </c>
    </row>
    <row r="613" spans="1:13" ht="30" x14ac:dyDescent="0.25">
      <c r="A613" s="16" t="s">
        <v>131</v>
      </c>
      <c r="B613" s="17" t="s">
        <v>132</v>
      </c>
      <c r="C613" s="17" t="s">
        <v>29</v>
      </c>
      <c r="D613" s="17">
        <f t="shared" si="146"/>
        <v>38000</v>
      </c>
      <c r="E613" s="17">
        <v>-5000</v>
      </c>
      <c r="F613" s="17" t="s">
        <v>17</v>
      </c>
      <c r="G613" s="17"/>
      <c r="H613" s="17" t="s">
        <v>20</v>
      </c>
      <c r="I613" s="18">
        <v>43511</v>
      </c>
      <c r="J613" s="17">
        <f t="shared" si="145"/>
        <v>33000</v>
      </c>
      <c r="K613" s="94">
        <f t="shared" si="151"/>
        <v>166.28174264731493</v>
      </c>
      <c r="L613" s="94"/>
      <c r="M613" s="95">
        <f t="shared" si="153"/>
        <v>5487297.5073613925</v>
      </c>
    </row>
    <row r="614" spans="1:13" ht="30" x14ac:dyDescent="0.25">
      <c r="A614" s="16" t="s">
        <v>131</v>
      </c>
      <c r="B614" s="17" t="s">
        <v>132</v>
      </c>
      <c r="C614" s="17" t="s">
        <v>29</v>
      </c>
      <c r="D614" s="17">
        <f t="shared" si="146"/>
        <v>33000</v>
      </c>
      <c r="E614" s="17">
        <v>-6000</v>
      </c>
      <c r="F614" s="17" t="s">
        <v>17</v>
      </c>
      <c r="G614" s="17"/>
      <c r="H614" s="17" t="s">
        <v>21</v>
      </c>
      <c r="I614" s="18">
        <v>43515</v>
      </c>
      <c r="J614" s="17">
        <f t="shared" si="145"/>
        <v>27000</v>
      </c>
      <c r="K614" s="94">
        <f t="shared" si="151"/>
        <v>166.28174264731493</v>
      </c>
      <c r="L614" s="94"/>
      <c r="M614" s="95">
        <f t="shared" si="153"/>
        <v>4489607.051477503</v>
      </c>
    </row>
    <row r="615" spans="1:13" ht="30" x14ac:dyDescent="0.25">
      <c r="A615" s="16" t="s">
        <v>131</v>
      </c>
      <c r="B615" s="17" t="s">
        <v>132</v>
      </c>
      <c r="C615" s="17" t="s">
        <v>29</v>
      </c>
      <c r="D615" s="17">
        <f t="shared" si="146"/>
        <v>27000</v>
      </c>
      <c r="E615" s="17">
        <v>-3000</v>
      </c>
      <c r="F615" s="17" t="s">
        <v>17</v>
      </c>
      <c r="G615" s="17"/>
      <c r="H615" s="17" t="s">
        <v>20</v>
      </c>
      <c r="I615" s="18">
        <v>43529</v>
      </c>
      <c r="J615" s="17">
        <f t="shared" si="145"/>
        <v>24000</v>
      </c>
      <c r="K615" s="94">
        <f t="shared" si="151"/>
        <v>166.28174264731493</v>
      </c>
      <c r="L615" s="94"/>
      <c r="M615" s="95">
        <f t="shared" si="153"/>
        <v>3990761.8235355583</v>
      </c>
    </row>
    <row r="616" spans="1:13" ht="30" x14ac:dyDescent="0.25">
      <c r="A616" s="16" t="s">
        <v>131</v>
      </c>
      <c r="B616" s="17" t="s">
        <v>132</v>
      </c>
      <c r="C616" s="17" t="s">
        <v>29</v>
      </c>
      <c r="D616" s="17">
        <f t="shared" si="146"/>
        <v>24000</v>
      </c>
      <c r="E616" s="17">
        <v>1000</v>
      </c>
      <c r="F616" s="17" t="s">
        <v>17</v>
      </c>
      <c r="G616" s="17" t="s">
        <v>19</v>
      </c>
      <c r="H616" s="17"/>
      <c r="I616" s="18">
        <v>43531</v>
      </c>
      <c r="J616" s="17">
        <f t="shared" si="145"/>
        <v>25000</v>
      </c>
      <c r="K616" s="94">
        <f>((M615+L616)/J616)</f>
        <v>162.94247728688677</v>
      </c>
      <c r="L616" s="94">
        <f>E616*82.8001086366105</f>
        <v>82800.108636610501</v>
      </c>
      <c r="M616" s="95">
        <f t="shared" si="153"/>
        <v>4073561.9321721694</v>
      </c>
    </row>
    <row r="617" spans="1:13" x14ac:dyDescent="0.25">
      <c r="A617" s="16" t="s">
        <v>131</v>
      </c>
      <c r="B617" s="17" t="s">
        <v>132</v>
      </c>
      <c r="C617" s="17" t="s">
        <v>29</v>
      </c>
      <c r="D617" s="17">
        <f t="shared" si="146"/>
        <v>25000</v>
      </c>
      <c r="E617" s="17">
        <v>5000</v>
      </c>
      <c r="F617" s="17" t="s">
        <v>17</v>
      </c>
      <c r="G617" s="17" t="s">
        <v>26</v>
      </c>
      <c r="H617" s="17"/>
      <c r="I617" s="18">
        <v>43614</v>
      </c>
      <c r="J617" s="17">
        <f t="shared" si="145"/>
        <v>30000</v>
      </c>
      <c r="K617" s="94">
        <f t="shared" ref="K617:K618" si="154">((M616+L617)/J617)</f>
        <v>152.44539773907229</v>
      </c>
      <c r="L617" s="94">
        <f>E617*99.96</f>
        <v>499799.99999999994</v>
      </c>
      <c r="M617" s="95">
        <f t="shared" si="153"/>
        <v>4573361.932172169</v>
      </c>
    </row>
    <row r="618" spans="1:13" x14ac:dyDescent="0.25">
      <c r="A618" s="16" t="s">
        <v>131</v>
      </c>
      <c r="B618" s="17" t="s">
        <v>132</v>
      </c>
      <c r="C618" s="17" t="s">
        <v>29</v>
      </c>
      <c r="D618" s="17">
        <f t="shared" si="146"/>
        <v>30000</v>
      </c>
      <c r="E618" s="17">
        <v>4000</v>
      </c>
      <c r="F618" s="17" t="s">
        <v>17</v>
      </c>
      <c r="G618" s="17" t="s">
        <v>26</v>
      </c>
      <c r="H618" s="17"/>
      <c r="I618" s="18">
        <v>43664</v>
      </c>
      <c r="J618" s="17">
        <f t="shared" si="145"/>
        <v>34000</v>
      </c>
      <c r="K618" s="94">
        <f t="shared" si="154"/>
        <v>145.75264506388731</v>
      </c>
      <c r="L618" s="94">
        <f>E618*95.557</f>
        <v>382228</v>
      </c>
      <c r="M618" s="95">
        <f t="shared" si="153"/>
        <v>4955589.932172169</v>
      </c>
    </row>
    <row r="619" spans="1:13" ht="30" x14ac:dyDescent="0.25">
      <c r="A619" s="16" t="s">
        <v>131</v>
      </c>
      <c r="B619" s="17" t="s">
        <v>132</v>
      </c>
      <c r="C619" s="17" t="s">
        <v>29</v>
      </c>
      <c r="D619" s="17">
        <f t="shared" si="146"/>
        <v>34000</v>
      </c>
      <c r="E619" s="17">
        <v>-4000</v>
      </c>
      <c r="F619" s="17" t="s">
        <v>17</v>
      </c>
      <c r="G619" s="17"/>
      <c r="H619" s="17" t="s">
        <v>25</v>
      </c>
      <c r="I619" s="18">
        <v>43672</v>
      </c>
      <c r="J619" s="17">
        <f t="shared" si="145"/>
        <v>30000</v>
      </c>
      <c r="K619" s="94">
        <f t="shared" si="151"/>
        <v>145.75264506388731</v>
      </c>
      <c r="L619" s="94"/>
      <c r="M619" s="95">
        <f t="shared" si="153"/>
        <v>4372579.3519166196</v>
      </c>
    </row>
    <row r="620" spans="1:13" x14ac:dyDescent="0.25">
      <c r="A620" s="16" t="s">
        <v>131</v>
      </c>
      <c r="B620" s="17" t="s">
        <v>132</v>
      </c>
      <c r="C620" s="17" t="s">
        <v>29</v>
      </c>
      <c r="D620" s="17">
        <f t="shared" si="146"/>
        <v>30000</v>
      </c>
      <c r="E620" s="17">
        <v>-1000</v>
      </c>
      <c r="F620" s="17" t="s">
        <v>16</v>
      </c>
      <c r="G620" s="17"/>
      <c r="H620" s="17"/>
      <c r="I620" s="18">
        <v>43672</v>
      </c>
      <c r="J620" s="17">
        <f t="shared" si="145"/>
        <v>29000</v>
      </c>
      <c r="K620" s="94">
        <f t="shared" si="151"/>
        <v>145.75264506388731</v>
      </c>
      <c r="L620" s="94"/>
      <c r="M620" s="95">
        <f t="shared" si="152"/>
        <v>4226826.7068527322</v>
      </c>
    </row>
    <row r="621" spans="1:13" ht="30" x14ac:dyDescent="0.25">
      <c r="A621" s="16" t="s">
        <v>131</v>
      </c>
      <c r="B621" s="17" t="s">
        <v>132</v>
      </c>
      <c r="C621" s="17" t="s">
        <v>29</v>
      </c>
      <c r="D621" s="17">
        <f t="shared" si="146"/>
        <v>29000</v>
      </c>
      <c r="E621" s="17">
        <v>-10000</v>
      </c>
      <c r="F621" s="17" t="s">
        <v>17</v>
      </c>
      <c r="G621" s="17"/>
      <c r="H621" s="17" t="s">
        <v>25</v>
      </c>
      <c r="I621" s="18">
        <v>43692</v>
      </c>
      <c r="J621" s="17">
        <f t="shared" si="145"/>
        <v>19000</v>
      </c>
      <c r="K621" s="94">
        <f t="shared" si="151"/>
        <v>145.75264506388731</v>
      </c>
      <c r="L621" s="94"/>
      <c r="M621" s="95">
        <f>J621*K621</f>
        <v>2769300.2562138592</v>
      </c>
    </row>
    <row r="622" spans="1:13" x14ac:dyDescent="0.25">
      <c r="A622" s="16" t="s">
        <v>131</v>
      </c>
      <c r="B622" s="17" t="s">
        <v>132</v>
      </c>
      <c r="C622" s="17" t="s">
        <v>29</v>
      </c>
      <c r="D622" s="17">
        <f t="shared" si="146"/>
        <v>19000</v>
      </c>
      <c r="E622" s="17">
        <v>1000</v>
      </c>
      <c r="F622" s="17" t="s">
        <v>17</v>
      </c>
      <c r="G622" s="17" t="s">
        <v>26</v>
      </c>
      <c r="H622" s="17"/>
      <c r="I622" s="18">
        <v>43700</v>
      </c>
      <c r="J622" s="17">
        <f t="shared" si="145"/>
        <v>20000</v>
      </c>
      <c r="K622" s="94">
        <f>((M621+L622)/J622)</f>
        <v>143.00426281069295</v>
      </c>
      <c r="L622" s="94">
        <f>E622*90.785</f>
        <v>90785</v>
      </c>
      <c r="M622" s="95">
        <f>J622*K622</f>
        <v>2860085.2562138592</v>
      </c>
    </row>
    <row r="623" spans="1:13" ht="30" x14ac:dyDescent="0.25">
      <c r="A623" s="16" t="s">
        <v>131</v>
      </c>
      <c r="B623" s="17" t="s">
        <v>132</v>
      </c>
      <c r="C623" s="17" t="s">
        <v>29</v>
      </c>
      <c r="D623" s="17">
        <f t="shared" si="146"/>
        <v>20000</v>
      </c>
      <c r="E623" s="17">
        <v>-4000</v>
      </c>
      <c r="F623" s="17" t="s">
        <v>17</v>
      </c>
      <c r="G623" s="17"/>
      <c r="H623" s="17" t="s">
        <v>20</v>
      </c>
      <c r="I623" s="18">
        <v>43713</v>
      </c>
      <c r="J623" s="17">
        <f t="shared" si="145"/>
        <v>16000</v>
      </c>
      <c r="K623" s="94">
        <f t="shared" si="151"/>
        <v>143.00426281069295</v>
      </c>
      <c r="L623" s="94"/>
      <c r="M623" s="95">
        <f>J623*K623</f>
        <v>2288068.2049710872</v>
      </c>
    </row>
    <row r="624" spans="1:13" x14ac:dyDescent="0.25">
      <c r="A624" s="16" t="s">
        <v>131</v>
      </c>
      <c r="B624" s="17" t="s">
        <v>132</v>
      </c>
      <c r="C624" s="17" t="s">
        <v>29</v>
      </c>
      <c r="D624" s="17">
        <f t="shared" si="146"/>
        <v>16000</v>
      </c>
      <c r="E624" s="17">
        <v>-1000</v>
      </c>
      <c r="F624" s="17" t="s">
        <v>16</v>
      </c>
      <c r="G624" s="17"/>
      <c r="H624" s="17"/>
      <c r="I624" s="18">
        <v>43768</v>
      </c>
      <c r="J624" s="17">
        <f t="shared" si="145"/>
        <v>15000</v>
      </c>
      <c r="K624" s="94">
        <f t="shared" si="151"/>
        <v>143.00426281069295</v>
      </c>
      <c r="L624" s="94"/>
      <c r="M624" s="95">
        <f t="shared" si="152"/>
        <v>2145063.942160394</v>
      </c>
    </row>
    <row r="625" spans="1:13" ht="30" x14ac:dyDescent="0.25">
      <c r="A625" s="16" t="s">
        <v>131</v>
      </c>
      <c r="B625" s="17" t="s">
        <v>132</v>
      </c>
      <c r="C625" s="17" t="s">
        <v>29</v>
      </c>
      <c r="D625" s="17">
        <f t="shared" si="146"/>
        <v>15000</v>
      </c>
      <c r="E625" s="17">
        <v>-10000</v>
      </c>
      <c r="F625" s="17" t="s">
        <v>17</v>
      </c>
      <c r="G625" s="17"/>
      <c r="H625" s="17" t="s">
        <v>25</v>
      </c>
      <c r="I625" s="18">
        <v>43872</v>
      </c>
      <c r="J625" s="17">
        <f t="shared" si="145"/>
        <v>5000</v>
      </c>
      <c r="K625" s="94">
        <f t="shared" si="151"/>
        <v>143.00426281069295</v>
      </c>
      <c r="L625" s="94"/>
      <c r="M625" s="95">
        <f>J625*K625</f>
        <v>715021.3140534648</v>
      </c>
    </row>
    <row r="626" spans="1:13" ht="30" x14ac:dyDescent="0.25">
      <c r="A626" s="16" t="s">
        <v>131</v>
      </c>
      <c r="B626" s="17" t="s">
        <v>132</v>
      </c>
      <c r="C626" s="17" t="s">
        <v>29</v>
      </c>
      <c r="D626" s="17">
        <f t="shared" si="146"/>
        <v>5000</v>
      </c>
      <c r="E626" s="17">
        <v>-3000</v>
      </c>
      <c r="F626" s="17" t="s">
        <v>17</v>
      </c>
      <c r="G626" s="17"/>
      <c r="H626" s="17" t="s">
        <v>21</v>
      </c>
      <c r="I626" s="18">
        <v>44048</v>
      </c>
      <c r="J626" s="17">
        <f t="shared" si="145"/>
        <v>2000</v>
      </c>
      <c r="K626" s="94">
        <f t="shared" si="151"/>
        <v>143.00426281069295</v>
      </c>
      <c r="L626" s="94"/>
      <c r="M626" s="95">
        <f>J626*K626</f>
        <v>286008.5256213859</v>
      </c>
    </row>
    <row r="627" spans="1:13" ht="30.75" thickBot="1" x14ac:dyDescent="0.3">
      <c r="A627" s="40" t="s">
        <v>131</v>
      </c>
      <c r="B627" s="41" t="s">
        <v>132</v>
      </c>
      <c r="C627" s="41" t="s">
        <v>29</v>
      </c>
      <c r="D627" s="41">
        <f t="shared" si="146"/>
        <v>2000</v>
      </c>
      <c r="E627" s="41">
        <v>-2000</v>
      </c>
      <c r="F627" s="41" t="s">
        <v>17</v>
      </c>
      <c r="G627" s="41"/>
      <c r="H627" s="41" t="s">
        <v>25</v>
      </c>
      <c r="I627" s="42">
        <v>44098</v>
      </c>
      <c r="J627" s="41">
        <f t="shared" si="145"/>
        <v>0</v>
      </c>
      <c r="K627" s="94">
        <f t="shared" si="151"/>
        <v>143.00426281069295</v>
      </c>
      <c r="L627" s="94"/>
      <c r="M627" s="95">
        <f>J627*K627</f>
        <v>0</v>
      </c>
    </row>
    <row r="628" spans="1:13" x14ac:dyDescent="0.25">
      <c r="A628" s="1" t="s">
        <v>133</v>
      </c>
      <c r="B628" s="2" t="s">
        <v>134</v>
      </c>
      <c r="C628" s="2" t="s">
        <v>29</v>
      </c>
      <c r="D628" s="2">
        <v>5765</v>
      </c>
      <c r="E628" s="2"/>
      <c r="F628" s="2" t="s">
        <v>14</v>
      </c>
      <c r="G628" s="2"/>
      <c r="H628" s="2"/>
      <c r="I628" s="43">
        <v>43100</v>
      </c>
      <c r="J628" s="2">
        <f t="shared" ref="J628:J639" si="155">D628+E628</f>
        <v>5765</v>
      </c>
      <c r="K628" s="106">
        <f>M628/J628</f>
        <v>337.68950563746745</v>
      </c>
      <c r="L628" s="106"/>
      <c r="M628" s="107">
        <v>1946780</v>
      </c>
    </row>
    <row r="629" spans="1:13" ht="30" x14ac:dyDescent="0.25">
      <c r="A629" s="16" t="s">
        <v>133</v>
      </c>
      <c r="B629" s="17" t="s">
        <v>134</v>
      </c>
      <c r="C629" s="17" t="s">
        <v>29</v>
      </c>
      <c r="D629" s="17">
        <f>J628</f>
        <v>5765</v>
      </c>
      <c r="E629" s="17">
        <v>-1</v>
      </c>
      <c r="F629" s="17" t="s">
        <v>17</v>
      </c>
      <c r="G629" s="17"/>
      <c r="H629" s="17" t="s">
        <v>20</v>
      </c>
      <c r="I629" s="18">
        <v>43207</v>
      </c>
      <c r="J629" s="17">
        <f t="shared" si="155"/>
        <v>5764</v>
      </c>
      <c r="K629" s="94">
        <f t="shared" ref="K629" si="156">IF(OR(F629="FPCO"),((M628+L629)/J629),K628)</f>
        <v>337.68950563746745</v>
      </c>
      <c r="L629" s="94"/>
      <c r="M629" s="95">
        <f>J629*K629</f>
        <v>1946442.3104943624</v>
      </c>
    </row>
    <row r="630" spans="1:13" ht="30" x14ac:dyDescent="0.25">
      <c r="A630" s="16" t="s">
        <v>133</v>
      </c>
      <c r="B630" s="17" t="s">
        <v>134</v>
      </c>
      <c r="C630" s="17" t="s">
        <v>29</v>
      </c>
      <c r="D630" s="17">
        <f>J629</f>
        <v>5764</v>
      </c>
      <c r="E630" s="17">
        <v>-2</v>
      </c>
      <c r="F630" s="17" t="s">
        <v>17</v>
      </c>
      <c r="G630" s="17"/>
      <c r="H630" s="17" t="s">
        <v>25</v>
      </c>
      <c r="I630" s="18">
        <v>43259</v>
      </c>
      <c r="J630" s="17">
        <f t="shared" si="155"/>
        <v>5762</v>
      </c>
      <c r="K630" s="94">
        <f t="shared" ref="K630:K632" si="157">IF(OR(F630="FPCO"),((M629+L630)/J630),K629)</f>
        <v>337.68950563746745</v>
      </c>
      <c r="L630" s="94"/>
      <c r="M630" s="95">
        <f>J630*K630</f>
        <v>1945766.9314830874</v>
      </c>
    </row>
    <row r="631" spans="1:13" ht="30" x14ac:dyDescent="0.25">
      <c r="A631" s="16" t="s">
        <v>133</v>
      </c>
      <c r="B631" s="17" t="s">
        <v>134</v>
      </c>
      <c r="C631" s="17" t="s">
        <v>29</v>
      </c>
      <c r="D631" s="17">
        <f>J630</f>
        <v>5762</v>
      </c>
      <c r="E631" s="17">
        <v>-2</v>
      </c>
      <c r="F631" s="17" t="s">
        <v>17</v>
      </c>
      <c r="G631" s="17"/>
      <c r="H631" s="17" t="s">
        <v>25</v>
      </c>
      <c r="I631" s="18">
        <v>43304</v>
      </c>
      <c r="J631" s="17">
        <f t="shared" si="155"/>
        <v>5760</v>
      </c>
      <c r="K631" s="94">
        <f t="shared" si="157"/>
        <v>337.68950563746745</v>
      </c>
      <c r="L631" s="94"/>
      <c r="M631" s="95">
        <f>J631*K631</f>
        <v>1945091.5524718126</v>
      </c>
    </row>
    <row r="632" spans="1:13" ht="30.75" thickBot="1" x14ac:dyDescent="0.3">
      <c r="A632" s="40" t="s">
        <v>133</v>
      </c>
      <c r="B632" s="41" t="s">
        <v>134</v>
      </c>
      <c r="C632" s="41" t="s">
        <v>29</v>
      </c>
      <c r="D632" s="41">
        <f>J631</f>
        <v>5760</v>
      </c>
      <c r="E632" s="41">
        <v>-5760</v>
      </c>
      <c r="F632" s="41" t="s">
        <v>17</v>
      </c>
      <c r="G632" s="41"/>
      <c r="H632" s="41" t="s">
        <v>21</v>
      </c>
      <c r="I632" s="42">
        <v>43462</v>
      </c>
      <c r="J632" s="41">
        <f t="shared" si="155"/>
        <v>0</v>
      </c>
      <c r="K632" s="94">
        <f t="shared" si="157"/>
        <v>337.68950563746745</v>
      </c>
      <c r="L632" s="94"/>
      <c r="M632" s="95">
        <f>J632*K632</f>
        <v>0</v>
      </c>
    </row>
    <row r="633" spans="1:13" x14ac:dyDescent="0.25">
      <c r="A633" s="1" t="s">
        <v>135</v>
      </c>
      <c r="B633" s="2" t="s">
        <v>136</v>
      </c>
      <c r="C633" s="2" t="s">
        <v>29</v>
      </c>
      <c r="D633" s="2">
        <v>3426</v>
      </c>
      <c r="E633" s="2"/>
      <c r="F633" s="2" t="s">
        <v>14</v>
      </c>
      <c r="G633" s="2"/>
      <c r="H633" s="2"/>
      <c r="I633" s="43">
        <v>43100</v>
      </c>
      <c r="J633" s="2">
        <f t="shared" si="155"/>
        <v>3426</v>
      </c>
      <c r="K633" s="106">
        <f>M633/J633</f>
        <v>4166.6430239346173</v>
      </c>
      <c r="L633" s="106"/>
      <c r="M633" s="107">
        <v>14274919</v>
      </c>
    </row>
    <row r="634" spans="1:13" x14ac:dyDescent="0.25">
      <c r="A634" s="16" t="s">
        <v>135</v>
      </c>
      <c r="B634" s="17" t="s">
        <v>136</v>
      </c>
      <c r="C634" s="17" t="s">
        <v>29</v>
      </c>
      <c r="D634" s="17">
        <f>J633</f>
        <v>3426</v>
      </c>
      <c r="E634" s="17">
        <v>-1</v>
      </c>
      <c r="F634" s="17" t="s">
        <v>16</v>
      </c>
      <c r="G634" s="17"/>
      <c r="H634" s="17"/>
      <c r="I634" s="18">
        <v>43110</v>
      </c>
      <c r="J634" s="17">
        <f t="shared" si="155"/>
        <v>3425</v>
      </c>
      <c r="K634" s="94">
        <f>IF(OR(F634="FPCO"),((M633+L634)/J634),K633)</f>
        <v>4166.6430239346173</v>
      </c>
      <c r="L634" s="94"/>
      <c r="M634" s="95">
        <f>J634*K634</f>
        <v>14270752.356976064</v>
      </c>
    </row>
    <row r="635" spans="1:13" x14ac:dyDescent="0.25">
      <c r="A635" s="16" t="s">
        <v>135</v>
      </c>
      <c r="B635" s="17" t="s">
        <v>136</v>
      </c>
      <c r="C635" s="17" t="s">
        <v>29</v>
      </c>
      <c r="D635" s="17">
        <f>J634</f>
        <v>3425</v>
      </c>
      <c r="E635" s="17">
        <v>-1</v>
      </c>
      <c r="F635" s="17" t="s">
        <v>16</v>
      </c>
      <c r="G635" s="17"/>
      <c r="H635" s="17"/>
      <c r="I635" s="18">
        <v>43154</v>
      </c>
      <c r="J635" s="17">
        <f t="shared" si="155"/>
        <v>3424</v>
      </c>
      <c r="K635" s="94">
        <f t="shared" ref="K635:K679" si="158">IF(OR(F635="FPCO"),((M634+L635)/J635),K634)</f>
        <v>4166.6430239346173</v>
      </c>
      <c r="L635" s="94"/>
      <c r="M635" s="95">
        <f t="shared" ref="M635:M670" si="159">J635*K635</f>
        <v>14266585.71395213</v>
      </c>
    </row>
    <row r="636" spans="1:13" x14ac:dyDescent="0.25">
      <c r="A636" s="16" t="s">
        <v>135</v>
      </c>
      <c r="B636" s="17" t="s">
        <v>136</v>
      </c>
      <c r="C636" s="17" t="s">
        <v>29</v>
      </c>
      <c r="D636" s="17">
        <f t="shared" ref="D636:D679" si="160">J635</f>
        <v>3424</v>
      </c>
      <c r="E636" s="17">
        <v>-2</v>
      </c>
      <c r="F636" s="17" t="s">
        <v>16</v>
      </c>
      <c r="G636" s="17"/>
      <c r="H636" s="17"/>
      <c r="I636" s="18">
        <v>43159</v>
      </c>
      <c r="J636" s="17">
        <f t="shared" si="155"/>
        <v>3422</v>
      </c>
      <c r="K636" s="94">
        <f t="shared" si="158"/>
        <v>4166.6430239346173</v>
      </c>
      <c r="L636" s="94"/>
      <c r="M636" s="95">
        <f t="shared" si="159"/>
        <v>14258252.427904261</v>
      </c>
    </row>
    <row r="637" spans="1:13" x14ac:dyDescent="0.25">
      <c r="A637" s="16" t="s">
        <v>135</v>
      </c>
      <c r="B637" s="17" t="s">
        <v>136</v>
      </c>
      <c r="C637" s="17" t="s">
        <v>29</v>
      </c>
      <c r="D637" s="17">
        <f t="shared" si="160"/>
        <v>3422</v>
      </c>
      <c r="E637" s="17">
        <v>-4</v>
      </c>
      <c r="F637" s="17" t="s">
        <v>17</v>
      </c>
      <c r="G637" s="17"/>
      <c r="H637" s="17" t="s">
        <v>22</v>
      </c>
      <c r="I637" s="18">
        <v>43159</v>
      </c>
      <c r="J637" s="17">
        <f t="shared" si="155"/>
        <v>3418</v>
      </c>
      <c r="K637" s="94">
        <f t="shared" si="158"/>
        <v>4166.6430239346173</v>
      </c>
      <c r="L637" s="94"/>
      <c r="M637" s="95">
        <f>J637*K637</f>
        <v>14241585.855808523</v>
      </c>
    </row>
    <row r="638" spans="1:13" ht="30" x14ac:dyDescent="0.25">
      <c r="A638" s="16" t="s">
        <v>135</v>
      </c>
      <c r="B638" s="17" t="s">
        <v>136</v>
      </c>
      <c r="C638" s="17" t="s">
        <v>29</v>
      </c>
      <c r="D638" s="17">
        <f t="shared" si="160"/>
        <v>3418</v>
      </c>
      <c r="E638" s="17">
        <v>-4</v>
      </c>
      <c r="F638" s="17" t="s">
        <v>17</v>
      </c>
      <c r="G638" s="17"/>
      <c r="H638" s="17" t="s">
        <v>20</v>
      </c>
      <c r="I638" s="18">
        <v>43195</v>
      </c>
      <c r="J638" s="17">
        <f t="shared" si="155"/>
        <v>3414</v>
      </c>
      <c r="K638" s="94">
        <f t="shared" si="158"/>
        <v>4166.6430239346173</v>
      </c>
      <c r="L638" s="94"/>
      <c r="M638" s="95">
        <f>J638*K638</f>
        <v>14224919.283712784</v>
      </c>
    </row>
    <row r="639" spans="1:13" x14ac:dyDescent="0.25">
      <c r="A639" s="16" t="s">
        <v>135</v>
      </c>
      <c r="B639" s="17" t="s">
        <v>136</v>
      </c>
      <c r="C639" s="17" t="s">
        <v>29</v>
      </c>
      <c r="D639" s="17">
        <f t="shared" si="160"/>
        <v>3414</v>
      </c>
      <c r="E639" s="17">
        <v>-4</v>
      </c>
      <c r="F639" s="17" t="s">
        <v>16</v>
      </c>
      <c r="G639" s="17"/>
      <c r="H639" s="17"/>
      <c r="I639" s="18">
        <v>43202</v>
      </c>
      <c r="J639" s="17">
        <f t="shared" si="155"/>
        <v>3410</v>
      </c>
      <c r="K639" s="94">
        <f t="shared" si="158"/>
        <v>4166.6430239346173</v>
      </c>
      <c r="L639" s="94"/>
      <c r="M639" s="95">
        <f t="shared" si="159"/>
        <v>14208252.711617045</v>
      </c>
    </row>
    <row r="640" spans="1:13" x14ac:dyDescent="0.25">
      <c r="A640" s="16" t="s">
        <v>135</v>
      </c>
      <c r="B640" s="17" t="s">
        <v>136</v>
      </c>
      <c r="C640" s="17" t="s">
        <v>29</v>
      </c>
      <c r="D640" s="17">
        <f t="shared" si="160"/>
        <v>3410</v>
      </c>
      <c r="E640" s="17">
        <v>-10</v>
      </c>
      <c r="F640" s="17" t="s">
        <v>16</v>
      </c>
      <c r="G640" s="17"/>
      <c r="H640" s="17"/>
      <c r="I640" s="18">
        <v>43202</v>
      </c>
      <c r="J640" s="17">
        <f t="shared" ref="J640:J671" si="161">D640+E640</f>
        <v>3400</v>
      </c>
      <c r="K640" s="94">
        <f t="shared" si="158"/>
        <v>4166.6430239346173</v>
      </c>
      <c r="L640" s="94"/>
      <c r="M640" s="95">
        <f t="shared" si="159"/>
        <v>14166586.281377699</v>
      </c>
    </row>
    <row r="641" spans="1:13" ht="30" x14ac:dyDescent="0.25">
      <c r="A641" s="16" t="s">
        <v>135</v>
      </c>
      <c r="B641" s="17" t="s">
        <v>136</v>
      </c>
      <c r="C641" s="17" t="s">
        <v>29</v>
      </c>
      <c r="D641" s="17">
        <f t="shared" si="160"/>
        <v>3400</v>
      </c>
      <c r="E641" s="17">
        <v>-9</v>
      </c>
      <c r="F641" s="17" t="s">
        <v>17</v>
      </c>
      <c r="G641" s="17"/>
      <c r="H641" s="17" t="s">
        <v>20</v>
      </c>
      <c r="I641" s="18">
        <v>43207</v>
      </c>
      <c r="J641" s="17">
        <f t="shared" si="161"/>
        <v>3391</v>
      </c>
      <c r="K641" s="94">
        <f t="shared" si="158"/>
        <v>4166.6430239346173</v>
      </c>
      <c r="L641" s="94"/>
      <c r="M641" s="95">
        <f>J641*K641</f>
        <v>14129086.494162288</v>
      </c>
    </row>
    <row r="642" spans="1:13" x14ac:dyDescent="0.25">
      <c r="A642" s="16" t="s">
        <v>135</v>
      </c>
      <c r="B642" s="17" t="s">
        <v>136</v>
      </c>
      <c r="C642" s="17" t="s">
        <v>29</v>
      </c>
      <c r="D642" s="17">
        <f t="shared" si="160"/>
        <v>3391</v>
      </c>
      <c r="E642" s="17">
        <v>-1</v>
      </c>
      <c r="F642" s="17" t="s">
        <v>16</v>
      </c>
      <c r="G642" s="17"/>
      <c r="H642" s="17"/>
      <c r="I642" s="18">
        <v>43214</v>
      </c>
      <c r="J642" s="17">
        <f t="shared" si="161"/>
        <v>3390</v>
      </c>
      <c r="K642" s="94">
        <f t="shared" si="158"/>
        <v>4166.6430239346173</v>
      </c>
      <c r="L642" s="94"/>
      <c r="M642" s="95">
        <f t="shared" si="159"/>
        <v>14124919.851138353</v>
      </c>
    </row>
    <row r="643" spans="1:13" ht="30" x14ac:dyDescent="0.25">
      <c r="A643" s="16" t="s">
        <v>135</v>
      </c>
      <c r="B643" s="17" t="s">
        <v>136</v>
      </c>
      <c r="C643" s="17" t="s">
        <v>29</v>
      </c>
      <c r="D643" s="17">
        <f t="shared" si="160"/>
        <v>3390</v>
      </c>
      <c r="E643" s="17">
        <v>-3</v>
      </c>
      <c r="F643" s="17" t="s">
        <v>17</v>
      </c>
      <c r="G643" s="17"/>
      <c r="H643" s="17" t="s">
        <v>25</v>
      </c>
      <c r="I643" s="18">
        <v>43230</v>
      </c>
      <c r="J643" s="17">
        <f t="shared" si="161"/>
        <v>3387</v>
      </c>
      <c r="K643" s="94">
        <f t="shared" si="158"/>
        <v>4166.6430239346173</v>
      </c>
      <c r="L643" s="94"/>
      <c r="M643" s="95">
        <f t="shared" ref="M643:M653" si="162">J643*K643</f>
        <v>14112419.922066549</v>
      </c>
    </row>
    <row r="644" spans="1:13" ht="30" x14ac:dyDescent="0.25">
      <c r="A644" s="16" t="s">
        <v>135</v>
      </c>
      <c r="B644" s="17" t="s">
        <v>136</v>
      </c>
      <c r="C644" s="17" t="s">
        <v>29</v>
      </c>
      <c r="D644" s="17">
        <f t="shared" si="160"/>
        <v>3387</v>
      </c>
      <c r="E644" s="17">
        <v>-1</v>
      </c>
      <c r="F644" s="17" t="s">
        <v>17</v>
      </c>
      <c r="G644" s="17"/>
      <c r="H644" s="17" t="s">
        <v>20</v>
      </c>
      <c r="I644" s="18">
        <v>43238</v>
      </c>
      <c r="J644" s="17">
        <f t="shared" si="161"/>
        <v>3386</v>
      </c>
      <c r="K644" s="94">
        <f t="shared" si="158"/>
        <v>4166.6430239346173</v>
      </c>
      <c r="L644" s="94"/>
      <c r="M644" s="95">
        <f t="shared" si="162"/>
        <v>14108253.279042615</v>
      </c>
    </row>
    <row r="645" spans="1:13" ht="30" x14ac:dyDescent="0.25">
      <c r="A645" s="16" t="s">
        <v>135</v>
      </c>
      <c r="B645" s="17" t="s">
        <v>136</v>
      </c>
      <c r="C645" s="17" t="s">
        <v>29</v>
      </c>
      <c r="D645" s="17">
        <f t="shared" si="160"/>
        <v>3386</v>
      </c>
      <c r="E645" s="17">
        <v>-2</v>
      </c>
      <c r="F645" s="17" t="s">
        <v>17</v>
      </c>
      <c r="G645" s="17"/>
      <c r="H645" s="17" t="s">
        <v>23</v>
      </c>
      <c r="I645" s="18">
        <v>43249</v>
      </c>
      <c r="J645" s="17">
        <f t="shared" si="161"/>
        <v>3384</v>
      </c>
      <c r="K645" s="94">
        <f t="shared" si="158"/>
        <v>4166.6430239346173</v>
      </c>
      <c r="L645" s="94"/>
      <c r="M645" s="95">
        <f t="shared" si="162"/>
        <v>14099919.992994744</v>
      </c>
    </row>
    <row r="646" spans="1:13" ht="30" x14ac:dyDescent="0.25">
      <c r="A646" s="16" t="s">
        <v>135</v>
      </c>
      <c r="B646" s="17" t="s">
        <v>136</v>
      </c>
      <c r="C646" s="17" t="s">
        <v>29</v>
      </c>
      <c r="D646" s="17">
        <f t="shared" si="160"/>
        <v>3384</v>
      </c>
      <c r="E646" s="17">
        <v>-10</v>
      </c>
      <c r="F646" s="17" t="s">
        <v>17</v>
      </c>
      <c r="G646" s="17"/>
      <c r="H646" s="17" t="s">
        <v>25</v>
      </c>
      <c r="I646" s="18">
        <v>43250</v>
      </c>
      <c r="J646" s="17">
        <f t="shared" si="161"/>
        <v>3374</v>
      </c>
      <c r="K646" s="94">
        <f t="shared" si="158"/>
        <v>4166.6430239346173</v>
      </c>
      <c r="L646" s="94"/>
      <c r="M646" s="95">
        <f t="shared" si="162"/>
        <v>14058253.562755398</v>
      </c>
    </row>
    <row r="647" spans="1:13" ht="30" x14ac:dyDescent="0.25">
      <c r="A647" s="16" t="s">
        <v>135</v>
      </c>
      <c r="B647" s="17" t="s">
        <v>136</v>
      </c>
      <c r="C647" s="17" t="s">
        <v>29</v>
      </c>
      <c r="D647" s="17">
        <f t="shared" si="160"/>
        <v>3374</v>
      </c>
      <c r="E647" s="17">
        <v>-6</v>
      </c>
      <c r="F647" s="17" t="s">
        <v>17</v>
      </c>
      <c r="G647" s="17"/>
      <c r="H647" s="17" t="s">
        <v>25</v>
      </c>
      <c r="I647" s="18">
        <v>43250</v>
      </c>
      <c r="J647" s="17">
        <f t="shared" si="161"/>
        <v>3368</v>
      </c>
      <c r="K647" s="94">
        <f t="shared" si="158"/>
        <v>4166.6430239346173</v>
      </c>
      <c r="L647" s="94"/>
      <c r="M647" s="95">
        <f t="shared" si="162"/>
        <v>14033253.704611791</v>
      </c>
    </row>
    <row r="648" spans="1:13" ht="30" x14ac:dyDescent="0.25">
      <c r="A648" s="16" t="s">
        <v>135</v>
      </c>
      <c r="B648" s="17" t="s">
        <v>136</v>
      </c>
      <c r="C648" s="17" t="s">
        <v>29</v>
      </c>
      <c r="D648" s="17">
        <f t="shared" si="160"/>
        <v>3368</v>
      </c>
      <c r="E648" s="17">
        <v>-8</v>
      </c>
      <c r="F648" s="17" t="s">
        <v>17</v>
      </c>
      <c r="G648" s="17"/>
      <c r="H648" s="17" t="s">
        <v>21</v>
      </c>
      <c r="I648" s="18">
        <v>43263</v>
      </c>
      <c r="J648" s="17">
        <f t="shared" si="161"/>
        <v>3360</v>
      </c>
      <c r="K648" s="94">
        <f t="shared" si="158"/>
        <v>4166.6430239346173</v>
      </c>
      <c r="L648" s="94"/>
      <c r="M648" s="95">
        <f t="shared" si="162"/>
        <v>13999920.560420314</v>
      </c>
    </row>
    <row r="649" spans="1:13" ht="30" x14ac:dyDescent="0.25">
      <c r="A649" s="16" t="s">
        <v>135</v>
      </c>
      <c r="B649" s="17" t="s">
        <v>136</v>
      </c>
      <c r="C649" s="17" t="s">
        <v>29</v>
      </c>
      <c r="D649" s="17">
        <f t="shared" si="160"/>
        <v>3360</v>
      </c>
      <c r="E649" s="17">
        <v>-15</v>
      </c>
      <c r="F649" s="17" t="s">
        <v>17</v>
      </c>
      <c r="G649" s="17"/>
      <c r="H649" s="17" t="s">
        <v>20</v>
      </c>
      <c r="I649" s="18">
        <v>43279</v>
      </c>
      <c r="J649" s="17">
        <f t="shared" si="161"/>
        <v>3345</v>
      </c>
      <c r="K649" s="94">
        <f t="shared" si="158"/>
        <v>4166.6430239346173</v>
      </c>
      <c r="L649" s="94"/>
      <c r="M649" s="95">
        <f t="shared" si="162"/>
        <v>13937420.915061295</v>
      </c>
    </row>
    <row r="650" spans="1:13" ht="30" x14ac:dyDescent="0.25">
      <c r="A650" s="16" t="s">
        <v>135</v>
      </c>
      <c r="B650" s="17" t="s">
        <v>136</v>
      </c>
      <c r="C650" s="17" t="s">
        <v>29</v>
      </c>
      <c r="D650" s="17">
        <f t="shared" si="160"/>
        <v>3345</v>
      </c>
      <c r="E650" s="17">
        <v>-5</v>
      </c>
      <c r="F650" s="17" t="s">
        <v>17</v>
      </c>
      <c r="G650" s="17"/>
      <c r="H650" s="17" t="s">
        <v>25</v>
      </c>
      <c r="I650" s="18">
        <v>43279</v>
      </c>
      <c r="J650" s="17">
        <f t="shared" si="161"/>
        <v>3340</v>
      </c>
      <c r="K650" s="94">
        <f t="shared" si="158"/>
        <v>4166.6430239346173</v>
      </c>
      <c r="L650" s="94"/>
      <c r="M650" s="95">
        <f t="shared" si="162"/>
        <v>13916587.699941622</v>
      </c>
    </row>
    <row r="651" spans="1:13" ht="30" x14ac:dyDescent="0.25">
      <c r="A651" s="16" t="s">
        <v>135</v>
      </c>
      <c r="B651" s="17" t="s">
        <v>136</v>
      </c>
      <c r="C651" s="17" t="s">
        <v>29</v>
      </c>
      <c r="D651" s="17">
        <f t="shared" si="160"/>
        <v>3340</v>
      </c>
      <c r="E651" s="17">
        <v>-30</v>
      </c>
      <c r="F651" s="17" t="s">
        <v>17</v>
      </c>
      <c r="G651" s="17"/>
      <c r="H651" s="17" t="s">
        <v>21</v>
      </c>
      <c r="I651" s="18">
        <v>43305</v>
      </c>
      <c r="J651" s="17">
        <f t="shared" si="161"/>
        <v>3310</v>
      </c>
      <c r="K651" s="94">
        <f t="shared" si="158"/>
        <v>4166.6430239346173</v>
      </c>
      <c r="L651" s="94"/>
      <c r="M651" s="95">
        <f t="shared" si="162"/>
        <v>13791588.409223583</v>
      </c>
    </row>
    <row r="652" spans="1:13" ht="30" x14ac:dyDescent="0.25">
      <c r="A652" s="16" t="s">
        <v>135</v>
      </c>
      <c r="B652" s="17" t="s">
        <v>136</v>
      </c>
      <c r="C652" s="17" t="s">
        <v>29</v>
      </c>
      <c r="D652" s="17">
        <f t="shared" si="160"/>
        <v>3310</v>
      </c>
      <c r="E652" s="17">
        <v>-1</v>
      </c>
      <c r="F652" s="17" t="s">
        <v>17</v>
      </c>
      <c r="G652" s="17"/>
      <c r="H652" s="17" t="s">
        <v>21</v>
      </c>
      <c r="I652" s="18">
        <v>43315</v>
      </c>
      <c r="J652" s="17">
        <f t="shared" si="161"/>
        <v>3309</v>
      </c>
      <c r="K652" s="94">
        <f t="shared" si="158"/>
        <v>4166.6430239346173</v>
      </c>
      <c r="L652" s="94"/>
      <c r="M652" s="95">
        <f t="shared" si="162"/>
        <v>13787421.766199648</v>
      </c>
    </row>
    <row r="653" spans="1:13" ht="30" x14ac:dyDescent="0.25">
      <c r="A653" s="16" t="s">
        <v>135</v>
      </c>
      <c r="B653" s="17" t="s">
        <v>136</v>
      </c>
      <c r="C653" s="17" t="s">
        <v>29</v>
      </c>
      <c r="D653" s="17">
        <f t="shared" si="160"/>
        <v>3309</v>
      </c>
      <c r="E653" s="17">
        <v>-8</v>
      </c>
      <c r="F653" s="17" t="s">
        <v>17</v>
      </c>
      <c r="G653" s="17"/>
      <c r="H653" s="17" t="s">
        <v>20</v>
      </c>
      <c r="I653" s="18">
        <v>43318</v>
      </c>
      <c r="J653" s="17">
        <f t="shared" si="161"/>
        <v>3301</v>
      </c>
      <c r="K653" s="94">
        <f t="shared" si="158"/>
        <v>4166.6430239346173</v>
      </c>
      <c r="L653" s="94"/>
      <c r="M653" s="95">
        <f t="shared" si="162"/>
        <v>13754088.622008171</v>
      </c>
    </row>
    <row r="654" spans="1:13" x14ac:dyDescent="0.25">
      <c r="A654" s="16" t="s">
        <v>135</v>
      </c>
      <c r="B654" s="17" t="s">
        <v>136</v>
      </c>
      <c r="C654" s="17" t="s">
        <v>29</v>
      </c>
      <c r="D654" s="17">
        <f t="shared" si="160"/>
        <v>3301</v>
      </c>
      <c r="E654" s="17">
        <v>-5</v>
      </c>
      <c r="F654" s="17" t="s">
        <v>16</v>
      </c>
      <c r="G654" s="17"/>
      <c r="H654" s="17"/>
      <c r="I654" s="18">
        <v>43462</v>
      </c>
      <c r="J654" s="17">
        <f t="shared" si="161"/>
        <v>3296</v>
      </c>
      <c r="K654" s="94">
        <f t="shared" si="158"/>
        <v>4166.6430239346173</v>
      </c>
      <c r="L654" s="94"/>
      <c r="M654" s="95">
        <f t="shared" si="159"/>
        <v>13733255.406888498</v>
      </c>
    </row>
    <row r="655" spans="1:13" ht="30" x14ac:dyDescent="0.25">
      <c r="A655" s="16" t="s">
        <v>135</v>
      </c>
      <c r="B655" s="17" t="s">
        <v>136</v>
      </c>
      <c r="C655" s="17" t="s">
        <v>29</v>
      </c>
      <c r="D655" s="17">
        <f t="shared" si="160"/>
        <v>3296</v>
      </c>
      <c r="E655" s="17">
        <v>-150</v>
      </c>
      <c r="F655" s="17" t="s">
        <v>17</v>
      </c>
      <c r="G655" s="17"/>
      <c r="H655" s="17" t="s">
        <v>25</v>
      </c>
      <c r="I655" s="18">
        <v>43462</v>
      </c>
      <c r="J655" s="17">
        <f t="shared" si="161"/>
        <v>3146</v>
      </c>
      <c r="K655" s="94">
        <f t="shared" si="158"/>
        <v>4166.6430239346173</v>
      </c>
      <c r="L655" s="94"/>
      <c r="M655" s="95">
        <f t="shared" ref="M655:M668" si="163">J655*K655</f>
        <v>13108258.953298306</v>
      </c>
    </row>
    <row r="656" spans="1:13" ht="30" x14ac:dyDescent="0.25">
      <c r="A656" s="16" t="s">
        <v>135</v>
      </c>
      <c r="B656" s="17" t="s">
        <v>136</v>
      </c>
      <c r="C656" s="17" t="s">
        <v>29</v>
      </c>
      <c r="D656" s="17">
        <f t="shared" si="160"/>
        <v>3146</v>
      </c>
      <c r="E656" s="17">
        <v>-125</v>
      </c>
      <c r="F656" s="17" t="s">
        <v>17</v>
      </c>
      <c r="G656" s="17"/>
      <c r="H656" s="17" t="s">
        <v>25</v>
      </c>
      <c r="I656" s="18">
        <v>43462</v>
      </c>
      <c r="J656" s="17">
        <f t="shared" si="161"/>
        <v>3021</v>
      </c>
      <c r="K656" s="94">
        <f t="shared" si="158"/>
        <v>4166.6430239346173</v>
      </c>
      <c r="L656" s="94"/>
      <c r="M656" s="95">
        <f t="shared" si="163"/>
        <v>12587428.575306479</v>
      </c>
    </row>
    <row r="657" spans="1:13" ht="30" x14ac:dyDescent="0.25">
      <c r="A657" s="16" t="s">
        <v>135</v>
      </c>
      <c r="B657" s="17" t="s">
        <v>136</v>
      </c>
      <c r="C657" s="17" t="s">
        <v>29</v>
      </c>
      <c r="D657" s="17">
        <f t="shared" si="160"/>
        <v>3021</v>
      </c>
      <c r="E657" s="17">
        <v>-125</v>
      </c>
      <c r="F657" s="17" t="s">
        <v>17</v>
      </c>
      <c r="G657" s="17"/>
      <c r="H657" s="17" t="s">
        <v>25</v>
      </c>
      <c r="I657" s="18">
        <v>43462</v>
      </c>
      <c r="J657" s="17">
        <f t="shared" si="161"/>
        <v>2896</v>
      </c>
      <c r="K657" s="94">
        <f t="shared" si="158"/>
        <v>4166.6430239346173</v>
      </c>
      <c r="L657" s="94"/>
      <c r="M657" s="95">
        <f t="shared" si="163"/>
        <v>12066598.197314652</v>
      </c>
    </row>
    <row r="658" spans="1:13" ht="30" x14ac:dyDescent="0.25">
      <c r="A658" s="16" t="s">
        <v>135</v>
      </c>
      <c r="B658" s="17" t="s">
        <v>136</v>
      </c>
      <c r="C658" s="17" t="s">
        <v>29</v>
      </c>
      <c r="D658" s="17">
        <f t="shared" si="160"/>
        <v>2896</v>
      </c>
      <c r="E658" s="17">
        <v>-25</v>
      </c>
      <c r="F658" s="17" t="s">
        <v>17</v>
      </c>
      <c r="G658" s="17"/>
      <c r="H658" s="17" t="s">
        <v>25</v>
      </c>
      <c r="I658" s="18">
        <v>43462</v>
      </c>
      <c r="J658" s="17">
        <f t="shared" si="161"/>
        <v>2871</v>
      </c>
      <c r="K658" s="94">
        <f t="shared" si="158"/>
        <v>4166.6430239346173</v>
      </c>
      <c r="L658" s="94"/>
      <c r="M658" s="95">
        <f t="shared" si="163"/>
        <v>11962432.121716287</v>
      </c>
    </row>
    <row r="659" spans="1:13" ht="30" x14ac:dyDescent="0.25">
      <c r="A659" s="16" t="s">
        <v>135</v>
      </c>
      <c r="B659" s="17" t="s">
        <v>136</v>
      </c>
      <c r="C659" s="17" t="s">
        <v>29</v>
      </c>
      <c r="D659" s="17">
        <f t="shared" si="160"/>
        <v>2871</v>
      </c>
      <c r="E659" s="17">
        <v>-50</v>
      </c>
      <c r="F659" s="17" t="s">
        <v>17</v>
      </c>
      <c r="G659" s="17"/>
      <c r="H659" s="17" t="s">
        <v>28</v>
      </c>
      <c r="I659" s="18">
        <v>43462</v>
      </c>
      <c r="J659" s="17">
        <f t="shared" si="161"/>
        <v>2821</v>
      </c>
      <c r="K659" s="94">
        <f t="shared" si="158"/>
        <v>4166.6430239346173</v>
      </c>
      <c r="L659" s="94"/>
      <c r="M659" s="95">
        <f t="shared" si="163"/>
        <v>11754099.970519556</v>
      </c>
    </row>
    <row r="660" spans="1:13" ht="30" x14ac:dyDescent="0.25">
      <c r="A660" s="16" t="s">
        <v>135</v>
      </c>
      <c r="B660" s="17" t="s">
        <v>136</v>
      </c>
      <c r="C660" s="17" t="s">
        <v>29</v>
      </c>
      <c r="D660" s="17">
        <f t="shared" si="160"/>
        <v>2821</v>
      </c>
      <c r="E660" s="17">
        <v>-25</v>
      </c>
      <c r="F660" s="17" t="s">
        <v>17</v>
      </c>
      <c r="G660" s="17"/>
      <c r="H660" s="17" t="s">
        <v>23</v>
      </c>
      <c r="I660" s="18">
        <v>43462</v>
      </c>
      <c r="J660" s="17">
        <f t="shared" si="161"/>
        <v>2796</v>
      </c>
      <c r="K660" s="94">
        <f t="shared" si="158"/>
        <v>4166.6430239346173</v>
      </c>
      <c r="L660" s="94"/>
      <c r="M660" s="95">
        <f t="shared" si="163"/>
        <v>11649933.894921189</v>
      </c>
    </row>
    <row r="661" spans="1:13" ht="30" x14ac:dyDescent="0.25">
      <c r="A661" s="16" t="s">
        <v>135</v>
      </c>
      <c r="B661" s="17" t="s">
        <v>136</v>
      </c>
      <c r="C661" s="17" t="s">
        <v>29</v>
      </c>
      <c r="D661" s="17">
        <f t="shared" si="160"/>
        <v>2796</v>
      </c>
      <c r="E661" s="17">
        <v>-25</v>
      </c>
      <c r="F661" s="17" t="s">
        <v>17</v>
      </c>
      <c r="G661" s="17"/>
      <c r="H661" s="17" t="s">
        <v>23</v>
      </c>
      <c r="I661" s="18">
        <v>43462</v>
      </c>
      <c r="J661" s="17">
        <f t="shared" si="161"/>
        <v>2771</v>
      </c>
      <c r="K661" s="94">
        <f t="shared" si="158"/>
        <v>4166.6430239346173</v>
      </c>
      <c r="L661" s="94"/>
      <c r="M661" s="95">
        <f t="shared" si="163"/>
        <v>11545767.819322824</v>
      </c>
    </row>
    <row r="662" spans="1:13" ht="30" x14ac:dyDescent="0.25">
      <c r="A662" s="16" t="s">
        <v>135</v>
      </c>
      <c r="B662" s="17" t="s">
        <v>136</v>
      </c>
      <c r="C662" s="17" t="s">
        <v>29</v>
      </c>
      <c r="D662" s="17">
        <f t="shared" si="160"/>
        <v>2771</v>
      </c>
      <c r="E662" s="17">
        <v>-14</v>
      </c>
      <c r="F662" s="17" t="s">
        <v>17</v>
      </c>
      <c r="G662" s="17"/>
      <c r="H662" s="17" t="s">
        <v>23</v>
      </c>
      <c r="I662" s="18">
        <v>43516</v>
      </c>
      <c r="J662" s="17">
        <f t="shared" si="161"/>
        <v>2757</v>
      </c>
      <c r="K662" s="94">
        <f t="shared" si="158"/>
        <v>4166.6430239346173</v>
      </c>
      <c r="L662" s="94"/>
      <c r="M662" s="95">
        <f t="shared" si="163"/>
        <v>11487434.81698774</v>
      </c>
    </row>
    <row r="663" spans="1:13" ht="30" x14ac:dyDescent="0.25">
      <c r="A663" s="16" t="s">
        <v>135</v>
      </c>
      <c r="B663" s="17" t="s">
        <v>136</v>
      </c>
      <c r="C663" s="17" t="s">
        <v>29</v>
      </c>
      <c r="D663" s="17">
        <f t="shared" si="160"/>
        <v>2757</v>
      </c>
      <c r="E663" s="17">
        <v>-23</v>
      </c>
      <c r="F663" s="17" t="s">
        <v>17</v>
      </c>
      <c r="G663" s="17"/>
      <c r="H663" s="17" t="s">
        <v>23</v>
      </c>
      <c r="I663" s="18">
        <v>43516</v>
      </c>
      <c r="J663" s="17">
        <f t="shared" si="161"/>
        <v>2734</v>
      </c>
      <c r="K663" s="94">
        <f t="shared" si="158"/>
        <v>4166.6430239346173</v>
      </c>
      <c r="L663" s="94"/>
      <c r="M663" s="95">
        <f t="shared" si="163"/>
        <v>11391602.027437244</v>
      </c>
    </row>
    <row r="664" spans="1:13" ht="30" x14ac:dyDescent="0.25">
      <c r="A664" s="16" t="s">
        <v>135</v>
      </c>
      <c r="B664" s="17" t="s">
        <v>136</v>
      </c>
      <c r="C664" s="17" t="s">
        <v>29</v>
      </c>
      <c r="D664" s="17">
        <f t="shared" si="160"/>
        <v>2734</v>
      </c>
      <c r="E664" s="17">
        <v>-63</v>
      </c>
      <c r="F664" s="17" t="s">
        <v>17</v>
      </c>
      <c r="G664" s="17"/>
      <c r="H664" s="17" t="s">
        <v>23</v>
      </c>
      <c r="I664" s="18">
        <v>43516</v>
      </c>
      <c r="J664" s="17">
        <f t="shared" si="161"/>
        <v>2671</v>
      </c>
      <c r="K664" s="94">
        <f t="shared" si="158"/>
        <v>4166.6430239346173</v>
      </c>
      <c r="L664" s="94"/>
      <c r="M664" s="95">
        <f t="shared" si="163"/>
        <v>11129103.516929362</v>
      </c>
    </row>
    <row r="665" spans="1:13" ht="30" x14ac:dyDescent="0.25">
      <c r="A665" s="16" t="s">
        <v>135</v>
      </c>
      <c r="B665" s="17" t="s">
        <v>136</v>
      </c>
      <c r="C665" s="17" t="s">
        <v>29</v>
      </c>
      <c r="D665" s="17">
        <f t="shared" si="160"/>
        <v>2671</v>
      </c>
      <c r="E665" s="17">
        <v>-2</v>
      </c>
      <c r="F665" s="17" t="s">
        <v>17</v>
      </c>
      <c r="G665" s="17"/>
      <c r="H665" s="17" t="s">
        <v>23</v>
      </c>
      <c r="I665" s="18">
        <v>43516</v>
      </c>
      <c r="J665" s="17">
        <f t="shared" si="161"/>
        <v>2669</v>
      </c>
      <c r="K665" s="94">
        <f t="shared" si="158"/>
        <v>4166.6430239346173</v>
      </c>
      <c r="L665" s="94"/>
      <c r="M665" s="95">
        <f t="shared" si="163"/>
        <v>11120770.230881494</v>
      </c>
    </row>
    <row r="666" spans="1:13" ht="30" x14ac:dyDescent="0.25">
      <c r="A666" s="16" t="s">
        <v>135</v>
      </c>
      <c r="B666" s="17" t="s">
        <v>136</v>
      </c>
      <c r="C666" s="17" t="s">
        <v>29</v>
      </c>
      <c r="D666" s="17">
        <f t="shared" si="160"/>
        <v>2669</v>
      </c>
      <c r="E666" s="17">
        <v>-40</v>
      </c>
      <c r="F666" s="17" t="s">
        <v>17</v>
      </c>
      <c r="G666" s="17"/>
      <c r="H666" s="17" t="s">
        <v>23</v>
      </c>
      <c r="I666" s="18">
        <v>43516</v>
      </c>
      <c r="J666" s="17">
        <f t="shared" si="161"/>
        <v>2629</v>
      </c>
      <c r="K666" s="94">
        <f t="shared" si="158"/>
        <v>4166.6430239346173</v>
      </c>
      <c r="L666" s="94"/>
      <c r="M666" s="95">
        <f t="shared" si="163"/>
        <v>10954104.509924108</v>
      </c>
    </row>
    <row r="667" spans="1:13" ht="30" x14ac:dyDescent="0.25">
      <c r="A667" s="16" t="s">
        <v>135</v>
      </c>
      <c r="B667" s="17" t="s">
        <v>136</v>
      </c>
      <c r="C667" s="17" t="s">
        <v>29</v>
      </c>
      <c r="D667" s="17">
        <f t="shared" si="160"/>
        <v>2629</v>
      </c>
      <c r="E667" s="17">
        <v>-61</v>
      </c>
      <c r="F667" s="17" t="s">
        <v>17</v>
      </c>
      <c r="G667" s="17"/>
      <c r="H667" s="17" t="s">
        <v>23</v>
      </c>
      <c r="I667" s="18">
        <v>43516</v>
      </c>
      <c r="J667" s="17">
        <f t="shared" si="161"/>
        <v>2568</v>
      </c>
      <c r="K667" s="94">
        <f t="shared" si="158"/>
        <v>4166.6430239346173</v>
      </c>
      <c r="L667" s="94"/>
      <c r="M667" s="95">
        <f t="shared" si="163"/>
        <v>10699939.285464097</v>
      </c>
    </row>
    <row r="668" spans="1:13" ht="30" x14ac:dyDescent="0.25">
      <c r="A668" s="16" t="s">
        <v>135</v>
      </c>
      <c r="B668" s="17" t="s">
        <v>136</v>
      </c>
      <c r="C668" s="17" t="s">
        <v>29</v>
      </c>
      <c r="D668" s="17">
        <f t="shared" si="160"/>
        <v>2568</v>
      </c>
      <c r="E668" s="17">
        <v>-18</v>
      </c>
      <c r="F668" s="17" t="s">
        <v>17</v>
      </c>
      <c r="G668" s="17"/>
      <c r="H668" s="17" t="s">
        <v>23</v>
      </c>
      <c r="I668" s="18">
        <v>43516</v>
      </c>
      <c r="J668" s="17">
        <f t="shared" si="161"/>
        <v>2550</v>
      </c>
      <c r="K668" s="94">
        <f t="shared" si="158"/>
        <v>4166.6430239346173</v>
      </c>
      <c r="L668" s="94"/>
      <c r="M668" s="95">
        <f t="shared" si="163"/>
        <v>10624939.711033273</v>
      </c>
    </row>
    <row r="669" spans="1:13" x14ac:dyDescent="0.25">
      <c r="A669" s="16" t="s">
        <v>135</v>
      </c>
      <c r="B669" s="17" t="s">
        <v>136</v>
      </c>
      <c r="C669" s="17" t="s">
        <v>29</v>
      </c>
      <c r="D669" s="17">
        <f t="shared" si="160"/>
        <v>2550</v>
      </c>
      <c r="E669" s="17">
        <v>-300</v>
      </c>
      <c r="F669" s="17" t="s">
        <v>16</v>
      </c>
      <c r="G669" s="17"/>
      <c r="H669" s="17"/>
      <c r="I669" s="18">
        <v>43528</v>
      </c>
      <c r="J669" s="17">
        <f t="shared" si="161"/>
        <v>2250</v>
      </c>
      <c r="K669" s="94">
        <f t="shared" si="158"/>
        <v>4166.6430239346173</v>
      </c>
      <c r="L669" s="94"/>
      <c r="M669" s="95">
        <f t="shared" si="159"/>
        <v>9374946.8038528897</v>
      </c>
    </row>
    <row r="670" spans="1:13" x14ac:dyDescent="0.25">
      <c r="A670" s="16" t="s">
        <v>135</v>
      </c>
      <c r="B670" s="17" t="s">
        <v>136</v>
      </c>
      <c r="C670" s="17" t="s">
        <v>29</v>
      </c>
      <c r="D670" s="17">
        <f t="shared" si="160"/>
        <v>2250</v>
      </c>
      <c r="E670" s="17">
        <v>-975</v>
      </c>
      <c r="F670" s="17" t="s">
        <v>16</v>
      </c>
      <c r="G670" s="17"/>
      <c r="H670" s="17"/>
      <c r="I670" s="18">
        <v>43528</v>
      </c>
      <c r="J670" s="17">
        <f t="shared" si="161"/>
        <v>1275</v>
      </c>
      <c r="K670" s="94">
        <f t="shared" si="158"/>
        <v>4166.6430239346173</v>
      </c>
      <c r="L670" s="94"/>
      <c r="M670" s="95">
        <f t="shared" si="159"/>
        <v>5312469.8555166367</v>
      </c>
    </row>
    <row r="671" spans="1:13" x14ac:dyDescent="0.25">
      <c r="A671" s="16" t="s">
        <v>135</v>
      </c>
      <c r="B671" s="17" t="s">
        <v>136</v>
      </c>
      <c r="C671" s="17" t="s">
        <v>29</v>
      </c>
      <c r="D671" s="17">
        <f t="shared" si="160"/>
        <v>1275</v>
      </c>
      <c r="E671" s="17">
        <v>500</v>
      </c>
      <c r="F671" s="17" t="s">
        <v>17</v>
      </c>
      <c r="G671" s="17" t="s">
        <v>26</v>
      </c>
      <c r="H671" s="17"/>
      <c r="I671" s="18">
        <v>43598</v>
      </c>
      <c r="J671" s="17">
        <f t="shared" si="161"/>
        <v>1775</v>
      </c>
      <c r="K671" s="94">
        <f>((M670+L671)/J671)</f>
        <v>3301.3351298685279</v>
      </c>
      <c r="L671" s="94">
        <f>E671*1094.8</f>
        <v>547400</v>
      </c>
      <c r="M671" s="95">
        <f t="shared" ref="M671:M679" si="164">J671*K671</f>
        <v>5859869.8555166367</v>
      </c>
    </row>
    <row r="672" spans="1:13" x14ac:dyDescent="0.25">
      <c r="A672" s="16" t="s">
        <v>135</v>
      </c>
      <c r="B672" s="17" t="s">
        <v>136</v>
      </c>
      <c r="C672" s="17" t="s">
        <v>29</v>
      </c>
      <c r="D672" s="17">
        <f t="shared" si="160"/>
        <v>1775</v>
      </c>
      <c r="E672" s="17">
        <v>200</v>
      </c>
      <c r="F672" s="17" t="s">
        <v>17</v>
      </c>
      <c r="G672" s="17" t="s">
        <v>26</v>
      </c>
      <c r="H672" s="17"/>
      <c r="I672" s="18">
        <v>43626</v>
      </c>
      <c r="J672" s="17">
        <f t="shared" ref="J672:J689" si="165">D672+E672</f>
        <v>1975</v>
      </c>
      <c r="K672" s="94">
        <f>((M671+L672)/J672)</f>
        <v>3077.8885344388036</v>
      </c>
      <c r="L672" s="94">
        <f>E672*1094.8</f>
        <v>218960</v>
      </c>
      <c r="M672" s="95">
        <f t="shared" si="164"/>
        <v>6078829.8555166367</v>
      </c>
    </row>
    <row r="673" spans="1:13" x14ac:dyDescent="0.25">
      <c r="A673" s="16" t="s">
        <v>135</v>
      </c>
      <c r="B673" s="17" t="s">
        <v>136</v>
      </c>
      <c r="C673" s="17" t="s">
        <v>29</v>
      </c>
      <c r="D673" s="17">
        <f t="shared" si="160"/>
        <v>1975</v>
      </c>
      <c r="E673" s="17">
        <v>-200</v>
      </c>
      <c r="F673" s="17" t="s">
        <v>17</v>
      </c>
      <c r="G673" s="17"/>
      <c r="H673" s="17" t="s">
        <v>26</v>
      </c>
      <c r="I673" s="18">
        <v>43626</v>
      </c>
      <c r="J673" s="17">
        <f t="shared" si="165"/>
        <v>1775</v>
      </c>
      <c r="K673" s="94">
        <f>IF(OR(F673="FPCO"),((M672+L673)/J673),K672)</f>
        <v>3077.8885344388036</v>
      </c>
      <c r="L673" s="94"/>
      <c r="M673" s="95">
        <f t="shared" si="164"/>
        <v>5463252.1486288765</v>
      </c>
    </row>
    <row r="674" spans="1:13" ht="30" x14ac:dyDescent="0.25">
      <c r="A674" s="16" t="s">
        <v>135</v>
      </c>
      <c r="B674" s="17" t="s">
        <v>136</v>
      </c>
      <c r="C674" s="17" t="s">
        <v>29</v>
      </c>
      <c r="D674" s="17">
        <f t="shared" si="160"/>
        <v>1775</v>
      </c>
      <c r="E674" s="17">
        <v>-1000</v>
      </c>
      <c r="F674" s="17" t="s">
        <v>17</v>
      </c>
      <c r="G674" s="17"/>
      <c r="H674" s="17" t="s">
        <v>28</v>
      </c>
      <c r="I674" s="18">
        <v>43634</v>
      </c>
      <c r="J674" s="17">
        <f t="shared" si="165"/>
        <v>775</v>
      </c>
      <c r="K674" s="94">
        <f t="shared" si="158"/>
        <v>3077.8885344388036</v>
      </c>
      <c r="L674" s="94"/>
      <c r="M674" s="95">
        <f t="shared" si="164"/>
        <v>2385363.6141900728</v>
      </c>
    </row>
    <row r="675" spans="1:13" ht="30" x14ac:dyDescent="0.25">
      <c r="A675" s="16" t="s">
        <v>135</v>
      </c>
      <c r="B675" s="17" t="s">
        <v>136</v>
      </c>
      <c r="C675" s="17" t="s">
        <v>29</v>
      </c>
      <c r="D675" s="17">
        <f t="shared" si="160"/>
        <v>775</v>
      </c>
      <c r="E675" s="17">
        <v>-500</v>
      </c>
      <c r="F675" s="17" t="s">
        <v>17</v>
      </c>
      <c r="G675" s="17"/>
      <c r="H675" s="17" t="s">
        <v>28</v>
      </c>
      <c r="I675" s="18">
        <v>43641</v>
      </c>
      <c r="J675" s="17">
        <f t="shared" si="165"/>
        <v>275</v>
      </c>
      <c r="K675" s="94">
        <f t="shared" si="158"/>
        <v>3077.8885344388036</v>
      </c>
      <c r="L675" s="94"/>
      <c r="M675" s="95">
        <f t="shared" si="164"/>
        <v>846419.34697067097</v>
      </c>
    </row>
    <row r="676" spans="1:13" ht="30" x14ac:dyDescent="0.25">
      <c r="A676" s="16" t="s">
        <v>135</v>
      </c>
      <c r="B676" s="17" t="s">
        <v>136</v>
      </c>
      <c r="C676" s="17" t="s">
        <v>29</v>
      </c>
      <c r="D676" s="17">
        <f t="shared" si="160"/>
        <v>275</v>
      </c>
      <c r="E676" s="17">
        <v>-125</v>
      </c>
      <c r="F676" s="17" t="s">
        <v>17</v>
      </c>
      <c r="G676" s="17"/>
      <c r="H676" s="17" t="s">
        <v>25</v>
      </c>
      <c r="I676" s="18">
        <v>43642</v>
      </c>
      <c r="J676" s="17">
        <f t="shared" si="165"/>
        <v>150</v>
      </c>
      <c r="K676" s="94">
        <f t="shared" si="158"/>
        <v>3077.8885344388036</v>
      </c>
      <c r="L676" s="94"/>
      <c r="M676" s="95">
        <f t="shared" si="164"/>
        <v>461683.28016582056</v>
      </c>
    </row>
    <row r="677" spans="1:13" ht="30" x14ac:dyDescent="0.25">
      <c r="A677" s="16" t="s">
        <v>135</v>
      </c>
      <c r="B677" s="17" t="s">
        <v>136</v>
      </c>
      <c r="C677" s="17" t="s">
        <v>29</v>
      </c>
      <c r="D677" s="17">
        <f t="shared" si="160"/>
        <v>150</v>
      </c>
      <c r="E677" s="17">
        <v>-150</v>
      </c>
      <c r="F677" s="17" t="s">
        <v>17</v>
      </c>
      <c r="G677" s="17"/>
      <c r="H677" s="17" t="s">
        <v>25</v>
      </c>
      <c r="I677" s="18">
        <v>43704</v>
      </c>
      <c r="J677" s="17">
        <f t="shared" si="165"/>
        <v>0</v>
      </c>
      <c r="K677" s="94">
        <f t="shared" si="158"/>
        <v>3077.8885344388036</v>
      </c>
      <c r="L677" s="94"/>
      <c r="M677" s="95">
        <f t="shared" si="164"/>
        <v>0</v>
      </c>
    </row>
    <row r="678" spans="1:13" x14ac:dyDescent="0.25">
      <c r="A678" s="16" t="s">
        <v>135</v>
      </c>
      <c r="B678" s="17" t="s">
        <v>136</v>
      </c>
      <c r="C678" s="17" t="s">
        <v>29</v>
      </c>
      <c r="D678" s="17">
        <f t="shared" si="160"/>
        <v>0</v>
      </c>
      <c r="E678" s="17">
        <v>100</v>
      </c>
      <c r="F678" s="17" t="s">
        <v>17</v>
      </c>
      <c r="G678" s="17" t="s">
        <v>26</v>
      </c>
      <c r="H678" s="17"/>
      <c r="I678" s="18">
        <v>44019</v>
      </c>
      <c r="J678" s="17">
        <f t="shared" si="165"/>
        <v>100</v>
      </c>
      <c r="K678" s="94">
        <f>((M677+L678)/J678)</f>
        <v>1713.6</v>
      </c>
      <c r="L678" s="94">
        <f>E678*1713.6</f>
        <v>171360</v>
      </c>
      <c r="M678" s="95">
        <f t="shared" si="164"/>
        <v>171360</v>
      </c>
    </row>
    <row r="679" spans="1:13" ht="30.75" thickBot="1" x14ac:dyDescent="0.3">
      <c r="A679" s="40" t="s">
        <v>135</v>
      </c>
      <c r="B679" s="41" t="s">
        <v>136</v>
      </c>
      <c r="C679" s="41" t="s">
        <v>29</v>
      </c>
      <c r="D679" s="41">
        <f t="shared" si="160"/>
        <v>100</v>
      </c>
      <c r="E679" s="41">
        <v>-100</v>
      </c>
      <c r="F679" s="41" t="s">
        <v>17</v>
      </c>
      <c r="G679" s="41"/>
      <c r="H679" s="41" t="s">
        <v>28</v>
      </c>
      <c r="I679" s="42">
        <v>44081</v>
      </c>
      <c r="J679" s="41">
        <f t="shared" si="165"/>
        <v>0</v>
      </c>
      <c r="K679" s="94">
        <f t="shared" si="158"/>
        <v>1713.6</v>
      </c>
      <c r="L679" s="94"/>
      <c r="M679" s="95">
        <f t="shared" si="164"/>
        <v>0</v>
      </c>
    </row>
    <row r="680" spans="1:13" x14ac:dyDescent="0.25">
      <c r="A680" s="1" t="s">
        <v>137</v>
      </c>
      <c r="B680" s="2" t="s">
        <v>138</v>
      </c>
      <c r="C680" s="2" t="s">
        <v>29</v>
      </c>
      <c r="D680" s="2">
        <v>2252</v>
      </c>
      <c r="E680" s="2"/>
      <c r="F680" s="2" t="s">
        <v>14</v>
      </c>
      <c r="G680" s="2"/>
      <c r="H680" s="2"/>
      <c r="I680" s="43">
        <v>43100</v>
      </c>
      <c r="J680" s="2">
        <f t="shared" si="165"/>
        <v>2252</v>
      </c>
      <c r="K680" s="106">
        <f>M680/J680</f>
        <v>3047.6087921847247</v>
      </c>
      <c r="L680" s="106"/>
      <c r="M680" s="107">
        <v>6863215</v>
      </c>
    </row>
    <row r="681" spans="1:13" x14ac:dyDescent="0.25">
      <c r="A681" s="16" t="s">
        <v>137</v>
      </c>
      <c r="B681" s="17" t="s">
        <v>138</v>
      </c>
      <c r="C681" s="17" t="s">
        <v>29</v>
      </c>
      <c r="D681" s="17">
        <f>J680</f>
        <v>2252</v>
      </c>
      <c r="E681" s="17">
        <v>-2</v>
      </c>
      <c r="F681" s="17" t="s">
        <v>16</v>
      </c>
      <c r="G681" s="17"/>
      <c r="H681" s="17"/>
      <c r="I681" s="18">
        <v>43153</v>
      </c>
      <c r="J681" s="17">
        <f t="shared" si="165"/>
        <v>2250</v>
      </c>
      <c r="K681" s="94">
        <f>IF(OR(F681="FPCO"),((M680+L681)/J681),K680)</f>
        <v>3047.6087921847247</v>
      </c>
      <c r="L681" s="94"/>
      <c r="M681" s="95">
        <f>J681*K681</f>
        <v>6857119.7824156303</v>
      </c>
    </row>
    <row r="682" spans="1:13" x14ac:dyDescent="0.25">
      <c r="A682" s="16" t="s">
        <v>137</v>
      </c>
      <c r="B682" s="17" t="s">
        <v>138</v>
      </c>
      <c r="C682" s="17" t="s">
        <v>29</v>
      </c>
      <c r="D682" s="17">
        <f t="shared" ref="D682:D714" si="166">J681</f>
        <v>2250</v>
      </c>
      <c r="E682" s="17">
        <v>-23</v>
      </c>
      <c r="F682" s="17" t="s">
        <v>16</v>
      </c>
      <c r="G682" s="17"/>
      <c r="H682" s="17"/>
      <c r="I682" s="18">
        <v>43462</v>
      </c>
      <c r="J682" s="17">
        <f t="shared" si="165"/>
        <v>2227</v>
      </c>
      <c r="K682" s="94">
        <f t="shared" ref="K682:K694" si="167">IF(OR(F682="FPCO"),((M681+L682)/J682),K681)</f>
        <v>3047.6087921847247</v>
      </c>
      <c r="L682" s="94"/>
      <c r="M682" s="95">
        <f t="shared" ref="M682:M693" si="168">J682*K682</f>
        <v>6787024.7801953824</v>
      </c>
    </row>
    <row r="683" spans="1:13" ht="30" x14ac:dyDescent="0.25">
      <c r="A683" s="16" t="s">
        <v>137</v>
      </c>
      <c r="B683" s="17" t="s">
        <v>138</v>
      </c>
      <c r="C683" s="17" t="s">
        <v>29</v>
      </c>
      <c r="D683" s="17">
        <f t="shared" si="166"/>
        <v>2227</v>
      </c>
      <c r="E683" s="17">
        <v>-50</v>
      </c>
      <c r="F683" s="17" t="s">
        <v>17</v>
      </c>
      <c r="G683" s="17"/>
      <c r="H683" s="17" t="s">
        <v>23</v>
      </c>
      <c r="I683" s="18">
        <v>43462</v>
      </c>
      <c r="J683" s="17">
        <f t="shared" si="165"/>
        <v>2177</v>
      </c>
      <c r="K683" s="94">
        <f t="shared" si="167"/>
        <v>3047.6087921847247</v>
      </c>
      <c r="L683" s="94"/>
      <c r="M683" s="95">
        <f t="shared" ref="M683:M691" si="169">J683*K683</f>
        <v>6634644.3405861454</v>
      </c>
    </row>
    <row r="684" spans="1:13" ht="30" x14ac:dyDescent="0.25">
      <c r="A684" s="16" t="s">
        <v>137</v>
      </c>
      <c r="B684" s="17" t="s">
        <v>138</v>
      </c>
      <c r="C684" s="17" t="s">
        <v>29</v>
      </c>
      <c r="D684" s="17">
        <f t="shared" si="166"/>
        <v>2177</v>
      </c>
      <c r="E684" s="17">
        <v>-402</v>
      </c>
      <c r="F684" s="17" t="s">
        <v>17</v>
      </c>
      <c r="G684" s="17"/>
      <c r="H684" s="17" t="s">
        <v>25</v>
      </c>
      <c r="I684" s="18">
        <v>43532</v>
      </c>
      <c r="J684" s="17">
        <f t="shared" si="165"/>
        <v>1775</v>
      </c>
      <c r="K684" s="94">
        <f t="shared" si="167"/>
        <v>3047.6087921847247</v>
      </c>
      <c r="L684" s="94"/>
      <c r="M684" s="95">
        <f t="shared" si="169"/>
        <v>5409505.6061278861</v>
      </c>
    </row>
    <row r="685" spans="1:13" x14ac:dyDescent="0.25">
      <c r="A685" s="16" t="s">
        <v>137</v>
      </c>
      <c r="B685" s="17" t="s">
        <v>138</v>
      </c>
      <c r="C685" s="17" t="s">
        <v>29</v>
      </c>
      <c r="D685" s="17">
        <f t="shared" si="166"/>
        <v>1775</v>
      </c>
      <c r="E685" s="17">
        <v>500</v>
      </c>
      <c r="F685" s="17" t="s">
        <v>17</v>
      </c>
      <c r="G685" s="17" t="s">
        <v>26</v>
      </c>
      <c r="H685" s="17"/>
      <c r="I685" s="18">
        <v>43609</v>
      </c>
      <c r="J685" s="17">
        <f t="shared" si="165"/>
        <v>2275</v>
      </c>
      <c r="K685" s="94">
        <f>((M684+L685)/J685)</f>
        <v>2750.235431265005</v>
      </c>
      <c r="L685" s="94">
        <f>E685*1694.56</f>
        <v>847280</v>
      </c>
      <c r="M685" s="95">
        <f t="shared" si="169"/>
        <v>6256785.6061278861</v>
      </c>
    </row>
    <row r="686" spans="1:13" ht="30" x14ac:dyDescent="0.25">
      <c r="A686" s="16" t="s">
        <v>137</v>
      </c>
      <c r="B686" s="17" t="s">
        <v>138</v>
      </c>
      <c r="C686" s="17" t="s">
        <v>29</v>
      </c>
      <c r="D686" s="17">
        <f t="shared" si="166"/>
        <v>2275</v>
      </c>
      <c r="E686" s="17">
        <v>-775</v>
      </c>
      <c r="F686" s="17" t="s">
        <v>17</v>
      </c>
      <c r="G686" s="17"/>
      <c r="H686" s="17" t="s">
        <v>28</v>
      </c>
      <c r="I686" s="18">
        <v>43759</v>
      </c>
      <c r="J686" s="17">
        <f t="shared" si="165"/>
        <v>1500</v>
      </c>
      <c r="K686" s="94">
        <f t="shared" si="167"/>
        <v>2750.235431265005</v>
      </c>
      <c r="L686" s="94"/>
      <c r="M686" s="95">
        <f t="shared" si="169"/>
        <v>4125353.1468975074</v>
      </c>
    </row>
    <row r="687" spans="1:13" ht="30" x14ac:dyDescent="0.25">
      <c r="A687" s="16" t="s">
        <v>137</v>
      </c>
      <c r="B687" s="17" t="s">
        <v>138</v>
      </c>
      <c r="C687" s="17" t="s">
        <v>29</v>
      </c>
      <c r="D687" s="17">
        <f t="shared" si="166"/>
        <v>1500</v>
      </c>
      <c r="E687" s="17">
        <v>-225</v>
      </c>
      <c r="F687" s="17" t="s">
        <v>17</v>
      </c>
      <c r="G687" s="17"/>
      <c r="H687" s="17" t="s">
        <v>28</v>
      </c>
      <c r="I687" s="18">
        <v>43759</v>
      </c>
      <c r="J687" s="17">
        <f t="shared" si="165"/>
        <v>1275</v>
      </c>
      <c r="K687" s="94">
        <f t="shared" si="167"/>
        <v>2750.235431265005</v>
      </c>
      <c r="L687" s="94"/>
      <c r="M687" s="95">
        <f t="shared" si="169"/>
        <v>3506550.1748628812</v>
      </c>
    </row>
    <row r="688" spans="1:13" x14ac:dyDescent="0.25">
      <c r="A688" s="16" t="s">
        <v>137</v>
      </c>
      <c r="B688" s="17" t="s">
        <v>138</v>
      </c>
      <c r="C688" s="17" t="s">
        <v>29</v>
      </c>
      <c r="D688" s="17">
        <f t="shared" si="166"/>
        <v>1275</v>
      </c>
      <c r="E688" s="17">
        <v>1000</v>
      </c>
      <c r="F688" s="17" t="s">
        <v>17</v>
      </c>
      <c r="G688" s="17" t="s">
        <v>26</v>
      </c>
      <c r="H688" s="17"/>
      <c r="I688" s="18">
        <v>43815</v>
      </c>
      <c r="J688" s="17">
        <f t="shared" si="165"/>
        <v>2275</v>
      </c>
      <c r="K688" s="94">
        <f>((M687+L688)/J688)</f>
        <v>2252.3068900496182</v>
      </c>
      <c r="L688" s="94">
        <f>E688*1617.448</f>
        <v>1617448</v>
      </c>
      <c r="M688" s="95">
        <f t="shared" si="169"/>
        <v>5123998.1748628812</v>
      </c>
    </row>
    <row r="689" spans="1:13" ht="30" x14ac:dyDescent="0.25">
      <c r="A689" s="16" t="s">
        <v>137</v>
      </c>
      <c r="B689" s="17" t="s">
        <v>138</v>
      </c>
      <c r="C689" s="17" t="s">
        <v>29</v>
      </c>
      <c r="D689" s="17">
        <f t="shared" si="166"/>
        <v>2275</v>
      </c>
      <c r="E689" s="17">
        <v>-775</v>
      </c>
      <c r="F689" s="17" t="s">
        <v>17</v>
      </c>
      <c r="G689" s="17"/>
      <c r="H689" s="17" t="s">
        <v>28</v>
      </c>
      <c r="I689" s="18">
        <v>43831</v>
      </c>
      <c r="J689" s="17">
        <f t="shared" si="165"/>
        <v>1500</v>
      </c>
      <c r="K689" s="94">
        <f t="shared" si="167"/>
        <v>2252.3068900496182</v>
      </c>
      <c r="L689" s="94"/>
      <c r="M689" s="95">
        <f t="shared" si="169"/>
        <v>3378460.3350744275</v>
      </c>
    </row>
    <row r="690" spans="1:13" x14ac:dyDescent="0.25">
      <c r="A690" s="16" t="s">
        <v>137</v>
      </c>
      <c r="B690" s="17" t="s">
        <v>138</v>
      </c>
      <c r="C690" s="17" t="s">
        <v>29</v>
      </c>
      <c r="D690" s="17">
        <f t="shared" si="166"/>
        <v>1500</v>
      </c>
      <c r="E690" s="17">
        <v>-50</v>
      </c>
      <c r="F690" s="17" t="s">
        <v>17</v>
      </c>
      <c r="G690" s="17"/>
      <c r="H690" s="17" t="s">
        <v>22</v>
      </c>
      <c r="I690" s="18">
        <v>43885</v>
      </c>
      <c r="J690" s="17">
        <f t="shared" ref="J690:J713" si="170">D690+E690</f>
        <v>1450</v>
      </c>
      <c r="K690" s="94">
        <f t="shared" si="167"/>
        <v>2252.3068900496182</v>
      </c>
      <c r="L690" s="94"/>
      <c r="M690" s="95">
        <f t="shared" si="169"/>
        <v>3265844.9905719464</v>
      </c>
    </row>
    <row r="691" spans="1:13" x14ac:dyDescent="0.25">
      <c r="A691" s="16" t="s">
        <v>137</v>
      </c>
      <c r="B691" s="17" t="s">
        <v>138</v>
      </c>
      <c r="C691" s="17" t="s">
        <v>29</v>
      </c>
      <c r="D691" s="17">
        <f t="shared" si="166"/>
        <v>1450</v>
      </c>
      <c r="E691" s="17">
        <v>-200</v>
      </c>
      <c r="F691" s="17" t="s">
        <v>17</v>
      </c>
      <c r="G691" s="17"/>
      <c r="H691" s="17" t="s">
        <v>22</v>
      </c>
      <c r="I691" s="18">
        <v>43888</v>
      </c>
      <c r="J691" s="17">
        <f t="shared" si="170"/>
        <v>1250</v>
      </c>
      <c r="K691" s="94">
        <f t="shared" si="167"/>
        <v>2252.3068900496182</v>
      </c>
      <c r="L691" s="94"/>
      <c r="M691" s="95">
        <f t="shared" si="169"/>
        <v>2815383.6125620226</v>
      </c>
    </row>
    <row r="692" spans="1:13" x14ac:dyDescent="0.25">
      <c r="A692" s="16" t="s">
        <v>137</v>
      </c>
      <c r="B692" s="17" t="s">
        <v>138</v>
      </c>
      <c r="C692" s="17" t="s">
        <v>29</v>
      </c>
      <c r="D692" s="17">
        <f t="shared" si="166"/>
        <v>1250</v>
      </c>
      <c r="E692" s="17">
        <v>-125</v>
      </c>
      <c r="F692" s="17" t="s">
        <v>16</v>
      </c>
      <c r="G692" s="17"/>
      <c r="H692" s="17"/>
      <c r="I692" s="18">
        <v>43899</v>
      </c>
      <c r="J692" s="17">
        <f t="shared" si="170"/>
        <v>1125</v>
      </c>
      <c r="K692" s="94">
        <f t="shared" si="167"/>
        <v>2252.3068900496182</v>
      </c>
      <c r="L692" s="94"/>
      <c r="M692" s="95">
        <f t="shared" si="168"/>
        <v>2533845.2513058204</v>
      </c>
    </row>
    <row r="693" spans="1:13" x14ac:dyDescent="0.25">
      <c r="A693" s="16" t="s">
        <v>137</v>
      </c>
      <c r="B693" s="17" t="s">
        <v>138</v>
      </c>
      <c r="C693" s="17" t="s">
        <v>29</v>
      </c>
      <c r="D693" s="17">
        <f t="shared" si="166"/>
        <v>1125</v>
      </c>
      <c r="E693" s="17">
        <v>-125</v>
      </c>
      <c r="F693" s="17" t="s">
        <v>16</v>
      </c>
      <c r="G693" s="17"/>
      <c r="H693" s="17"/>
      <c r="I693" s="18">
        <v>43899</v>
      </c>
      <c r="J693" s="17">
        <f t="shared" si="170"/>
        <v>1000</v>
      </c>
      <c r="K693" s="94">
        <f t="shared" si="167"/>
        <v>2252.3068900496182</v>
      </c>
      <c r="L693" s="94"/>
      <c r="M693" s="95">
        <f t="shared" si="168"/>
        <v>2252306.8900496182</v>
      </c>
    </row>
    <row r="694" spans="1:13" ht="30.75" thickBot="1" x14ac:dyDescent="0.3">
      <c r="A694" s="40" t="s">
        <v>137</v>
      </c>
      <c r="B694" s="41" t="s">
        <v>138</v>
      </c>
      <c r="C694" s="41" t="s">
        <v>29</v>
      </c>
      <c r="D694" s="41">
        <f t="shared" si="166"/>
        <v>1000</v>
      </c>
      <c r="E694" s="41">
        <v>-50</v>
      </c>
      <c r="F694" s="41" t="s">
        <v>17</v>
      </c>
      <c r="G694" s="41"/>
      <c r="H694" s="41" t="s">
        <v>20</v>
      </c>
      <c r="I694" s="42">
        <v>44089</v>
      </c>
      <c r="J694" s="41">
        <f t="shared" si="170"/>
        <v>950</v>
      </c>
      <c r="K694" s="94">
        <f t="shared" si="167"/>
        <v>2252.3068900496182</v>
      </c>
      <c r="L694" s="94"/>
      <c r="M694" s="95">
        <f>J694*K694</f>
        <v>2139691.5455471375</v>
      </c>
    </row>
    <row r="695" spans="1:13" x14ac:dyDescent="0.25">
      <c r="A695" s="1" t="s">
        <v>139</v>
      </c>
      <c r="B695" s="2" t="s">
        <v>140</v>
      </c>
      <c r="C695" s="2" t="s">
        <v>29</v>
      </c>
      <c r="D695" s="2">
        <v>3720</v>
      </c>
      <c r="E695" s="2"/>
      <c r="F695" s="2" t="s">
        <v>14</v>
      </c>
      <c r="G695" s="2"/>
      <c r="H695" s="2"/>
      <c r="I695" s="43">
        <v>43100</v>
      </c>
      <c r="J695" s="2">
        <f t="shared" si="170"/>
        <v>3720</v>
      </c>
      <c r="K695" s="106">
        <f>M695/J695</f>
        <v>2139.8755376344088</v>
      </c>
      <c r="L695" s="106"/>
      <c r="M695" s="107">
        <v>7960337</v>
      </c>
    </row>
    <row r="696" spans="1:13" x14ac:dyDescent="0.25">
      <c r="A696" s="16" t="s">
        <v>139</v>
      </c>
      <c r="B696" s="17" t="s">
        <v>140</v>
      </c>
      <c r="C696" s="17" t="s">
        <v>29</v>
      </c>
      <c r="D696" s="17">
        <f t="shared" si="166"/>
        <v>3720</v>
      </c>
      <c r="E696" s="17">
        <v>1</v>
      </c>
      <c r="F696" s="17" t="s">
        <v>17</v>
      </c>
      <c r="G696" s="17" t="s">
        <v>26</v>
      </c>
      <c r="H696" s="17"/>
      <c r="I696" s="18">
        <v>43350</v>
      </c>
      <c r="J696" s="17">
        <f t="shared" si="170"/>
        <v>3721</v>
      </c>
      <c r="K696" s="94">
        <f>((M695+L696)/J696)</f>
        <v>2139.790916420317</v>
      </c>
      <c r="L696" s="99">
        <f>E696*1825</f>
        <v>1825</v>
      </c>
      <c r="M696" s="100">
        <f t="shared" ref="M696:M708" si="171">J696*K696</f>
        <v>7962161.9999999991</v>
      </c>
    </row>
    <row r="697" spans="1:13" ht="30" x14ac:dyDescent="0.25">
      <c r="A697" s="16" t="s">
        <v>139</v>
      </c>
      <c r="B697" s="17" t="s">
        <v>140</v>
      </c>
      <c r="C697" s="17" t="s">
        <v>29</v>
      </c>
      <c r="D697" s="17">
        <f t="shared" si="166"/>
        <v>3721</v>
      </c>
      <c r="E697" s="17">
        <v>-1</v>
      </c>
      <c r="F697" s="17" t="s">
        <v>17</v>
      </c>
      <c r="G697" s="17"/>
      <c r="H697" s="17" t="s">
        <v>72</v>
      </c>
      <c r="I697" s="18">
        <v>43362</v>
      </c>
      <c r="J697" s="17">
        <f t="shared" si="170"/>
        <v>3720</v>
      </c>
      <c r="K697" s="94">
        <f t="shared" ref="K697:K699" si="172">IF(OR(F697="FPCO"),((M696+L697)/J697),K696)</f>
        <v>2139.790916420317</v>
      </c>
      <c r="L697" s="99"/>
      <c r="M697" s="100">
        <f t="shared" si="171"/>
        <v>7960022.2090835795</v>
      </c>
    </row>
    <row r="698" spans="1:13" x14ac:dyDescent="0.25">
      <c r="A698" s="16" t="s">
        <v>139</v>
      </c>
      <c r="B698" s="17" t="s">
        <v>140</v>
      </c>
      <c r="C698" s="17" t="s">
        <v>29</v>
      </c>
      <c r="D698" s="17">
        <f t="shared" si="166"/>
        <v>3720</v>
      </c>
      <c r="E698" s="17">
        <v>49</v>
      </c>
      <c r="F698" s="17" t="s">
        <v>17</v>
      </c>
      <c r="G698" s="17" t="s">
        <v>26</v>
      </c>
      <c r="H698" s="17"/>
      <c r="I698" s="18">
        <v>43370</v>
      </c>
      <c r="J698" s="17">
        <f t="shared" si="170"/>
        <v>3769</v>
      </c>
      <c r="K698" s="94">
        <f>((M697+L698)/J698)</f>
        <v>2135.7113847396072</v>
      </c>
      <c r="L698" s="99">
        <f>E698*1826</f>
        <v>89474</v>
      </c>
      <c r="M698" s="100">
        <f t="shared" si="171"/>
        <v>8049496.2090835795</v>
      </c>
    </row>
    <row r="699" spans="1:13" x14ac:dyDescent="0.25">
      <c r="A699" s="16" t="s">
        <v>139</v>
      </c>
      <c r="B699" s="17" t="s">
        <v>140</v>
      </c>
      <c r="C699" s="17" t="s">
        <v>29</v>
      </c>
      <c r="D699" s="17">
        <f t="shared" si="166"/>
        <v>3769</v>
      </c>
      <c r="E699" s="17">
        <v>-49</v>
      </c>
      <c r="F699" s="17" t="s">
        <v>16</v>
      </c>
      <c r="G699" s="17"/>
      <c r="H699" s="17"/>
      <c r="I699" s="18">
        <v>43374</v>
      </c>
      <c r="J699" s="17">
        <f t="shared" si="170"/>
        <v>3720</v>
      </c>
      <c r="K699" s="94">
        <f t="shared" si="172"/>
        <v>2135.7113847396072</v>
      </c>
      <c r="L699" s="99"/>
      <c r="M699" s="100">
        <f t="shared" si="171"/>
        <v>7944846.3512313385</v>
      </c>
    </row>
    <row r="700" spans="1:13" x14ac:dyDescent="0.25">
      <c r="A700" s="16" t="s">
        <v>139</v>
      </c>
      <c r="B700" s="17" t="s">
        <v>140</v>
      </c>
      <c r="C700" s="17" t="s">
        <v>29</v>
      </c>
      <c r="D700" s="17">
        <f t="shared" si="166"/>
        <v>3720</v>
      </c>
      <c r="E700" s="17">
        <v>-300</v>
      </c>
      <c r="F700" s="17" t="s">
        <v>17</v>
      </c>
      <c r="G700" s="17"/>
      <c r="H700" s="17" t="s">
        <v>22</v>
      </c>
      <c r="I700" s="18">
        <v>43462</v>
      </c>
      <c r="J700" s="17">
        <f t="shared" si="170"/>
        <v>3420</v>
      </c>
      <c r="K700" s="94">
        <f t="shared" ref="K700:K714" si="173">IF(OR(F700="FPCO"),((M699+L700)/J700),K699)</f>
        <v>2135.7113847396072</v>
      </c>
      <c r="L700" s="99"/>
      <c r="M700" s="100">
        <f t="shared" si="171"/>
        <v>7304132.9358094567</v>
      </c>
    </row>
    <row r="701" spans="1:13" x14ac:dyDescent="0.25">
      <c r="A701" s="16" t="s">
        <v>139</v>
      </c>
      <c r="B701" s="17" t="s">
        <v>140</v>
      </c>
      <c r="C701" s="17" t="s">
        <v>29</v>
      </c>
      <c r="D701" s="17">
        <f t="shared" si="166"/>
        <v>3420</v>
      </c>
      <c r="E701" s="17">
        <v>1600</v>
      </c>
      <c r="F701" s="17" t="s">
        <v>17</v>
      </c>
      <c r="G701" s="17" t="s">
        <v>26</v>
      </c>
      <c r="H701" s="17"/>
      <c r="I701" s="18">
        <v>43510</v>
      </c>
      <c r="J701" s="17">
        <f t="shared" si="170"/>
        <v>5020</v>
      </c>
      <c r="K701" s="94">
        <f t="shared" si="173"/>
        <v>2135.7113847396072</v>
      </c>
      <c r="L701" s="99">
        <f>E701*1964</f>
        <v>3142400</v>
      </c>
      <c r="M701" s="100">
        <f t="shared" si="171"/>
        <v>10721271.151392829</v>
      </c>
    </row>
    <row r="702" spans="1:13" x14ac:dyDescent="0.25">
      <c r="A702" s="16" t="s">
        <v>139</v>
      </c>
      <c r="B702" s="17" t="s">
        <v>140</v>
      </c>
      <c r="C702" s="17" t="s">
        <v>29</v>
      </c>
      <c r="D702" s="17">
        <f t="shared" si="166"/>
        <v>5020</v>
      </c>
      <c r="E702" s="17">
        <v>-20</v>
      </c>
      <c r="F702" s="17" t="s">
        <v>17</v>
      </c>
      <c r="G702" s="17"/>
      <c r="H702" s="17" t="s">
        <v>22</v>
      </c>
      <c r="I702" s="18">
        <v>43515</v>
      </c>
      <c r="J702" s="17">
        <f t="shared" si="170"/>
        <v>5000</v>
      </c>
      <c r="K702" s="94">
        <f t="shared" si="173"/>
        <v>2135.7113847396072</v>
      </c>
      <c r="L702" s="99"/>
      <c r="M702" s="100">
        <f t="shared" si="171"/>
        <v>10678556.923698036</v>
      </c>
    </row>
    <row r="703" spans="1:13" x14ac:dyDescent="0.25">
      <c r="A703" s="16" t="s">
        <v>139</v>
      </c>
      <c r="B703" s="17" t="s">
        <v>140</v>
      </c>
      <c r="C703" s="17" t="s">
        <v>29</v>
      </c>
      <c r="D703" s="17">
        <f t="shared" si="166"/>
        <v>5000</v>
      </c>
      <c r="E703" s="17">
        <v>-1050</v>
      </c>
      <c r="F703" s="17" t="s">
        <v>17</v>
      </c>
      <c r="G703" s="17"/>
      <c r="H703" s="17" t="s">
        <v>22</v>
      </c>
      <c r="I703" s="18">
        <v>43515</v>
      </c>
      <c r="J703" s="17">
        <f t="shared" si="170"/>
        <v>3950</v>
      </c>
      <c r="K703" s="94">
        <f t="shared" si="173"/>
        <v>2135.7113847396072</v>
      </c>
      <c r="L703" s="99"/>
      <c r="M703" s="100">
        <f t="shared" si="171"/>
        <v>8436059.9697214477</v>
      </c>
    </row>
    <row r="704" spans="1:13" ht="30" x14ac:dyDescent="0.25">
      <c r="A704" s="16" t="s">
        <v>139</v>
      </c>
      <c r="B704" s="17" t="s">
        <v>140</v>
      </c>
      <c r="C704" s="17" t="s">
        <v>29</v>
      </c>
      <c r="D704" s="17">
        <f t="shared" si="166"/>
        <v>3950</v>
      </c>
      <c r="E704" s="17">
        <v>-100</v>
      </c>
      <c r="F704" s="17" t="s">
        <v>17</v>
      </c>
      <c r="G704" s="17"/>
      <c r="H704" s="17" t="s">
        <v>28</v>
      </c>
      <c r="I704" s="18">
        <v>43531</v>
      </c>
      <c r="J704" s="17">
        <f t="shared" si="170"/>
        <v>3850</v>
      </c>
      <c r="K704" s="94">
        <f t="shared" si="173"/>
        <v>2135.7113847396072</v>
      </c>
      <c r="L704" s="99"/>
      <c r="M704" s="100">
        <f t="shared" si="171"/>
        <v>8222488.831247488</v>
      </c>
    </row>
    <row r="705" spans="1:13" ht="30" x14ac:dyDescent="0.25">
      <c r="A705" s="16" t="s">
        <v>139</v>
      </c>
      <c r="B705" s="17" t="s">
        <v>140</v>
      </c>
      <c r="C705" s="17" t="s">
        <v>29</v>
      </c>
      <c r="D705" s="17">
        <f t="shared" si="166"/>
        <v>3850</v>
      </c>
      <c r="E705" s="17">
        <v>100</v>
      </c>
      <c r="F705" s="17" t="s">
        <v>17</v>
      </c>
      <c r="G705" s="17" t="s">
        <v>28</v>
      </c>
      <c r="H705" s="17"/>
      <c r="I705" s="18">
        <v>43537</v>
      </c>
      <c r="J705" s="17">
        <f t="shared" si="170"/>
        <v>3950</v>
      </c>
      <c r="K705" s="94">
        <f t="shared" si="173"/>
        <v>2135.7113847396072</v>
      </c>
      <c r="L705" s="99">
        <f>K705*E705</f>
        <v>213571.13847396072</v>
      </c>
      <c r="M705" s="100">
        <f t="shared" si="171"/>
        <v>8436059.9697214477</v>
      </c>
    </row>
    <row r="706" spans="1:13" x14ac:dyDescent="0.25">
      <c r="A706" s="16" t="s">
        <v>139</v>
      </c>
      <c r="B706" s="17" t="s">
        <v>140</v>
      </c>
      <c r="C706" s="17" t="s">
        <v>29</v>
      </c>
      <c r="D706" s="17">
        <f t="shared" si="166"/>
        <v>3950</v>
      </c>
      <c r="E706" s="17">
        <v>-200</v>
      </c>
      <c r="F706" s="17" t="s">
        <v>17</v>
      </c>
      <c r="G706" s="17"/>
      <c r="H706" s="17" t="s">
        <v>26</v>
      </c>
      <c r="I706" s="18">
        <v>43626</v>
      </c>
      <c r="J706" s="17">
        <f t="shared" si="170"/>
        <v>3750</v>
      </c>
      <c r="K706" s="94">
        <f t="shared" si="173"/>
        <v>2135.7113847396072</v>
      </c>
      <c r="L706" s="99"/>
      <c r="M706" s="100">
        <f t="shared" si="171"/>
        <v>8008917.6927735265</v>
      </c>
    </row>
    <row r="707" spans="1:13" x14ac:dyDescent="0.25">
      <c r="A707" s="16" t="s">
        <v>139</v>
      </c>
      <c r="B707" s="17" t="s">
        <v>140</v>
      </c>
      <c r="C707" s="17" t="s">
        <v>29</v>
      </c>
      <c r="D707" s="17">
        <f t="shared" si="166"/>
        <v>3750</v>
      </c>
      <c r="E707" s="17">
        <v>500</v>
      </c>
      <c r="F707" s="17" t="s">
        <v>17</v>
      </c>
      <c r="G707" s="17" t="s">
        <v>26</v>
      </c>
      <c r="H707" s="17"/>
      <c r="I707" s="18">
        <v>43655</v>
      </c>
      <c r="J707" s="17">
        <f t="shared" si="170"/>
        <v>4250</v>
      </c>
      <c r="K707" s="94">
        <f>((M706+L707)/J707)</f>
        <v>2099.3919277114178</v>
      </c>
      <c r="L707" s="99">
        <f>E707*1826.996</f>
        <v>913498</v>
      </c>
      <c r="M707" s="100">
        <f t="shared" si="171"/>
        <v>8922415.6927735265</v>
      </c>
    </row>
    <row r="708" spans="1:13" ht="30" x14ac:dyDescent="0.25">
      <c r="A708" s="16" t="s">
        <v>139</v>
      </c>
      <c r="B708" s="17" t="s">
        <v>140</v>
      </c>
      <c r="C708" s="17" t="s">
        <v>29</v>
      </c>
      <c r="D708" s="17">
        <f t="shared" si="166"/>
        <v>4250</v>
      </c>
      <c r="E708" s="17">
        <v>-100</v>
      </c>
      <c r="F708" s="17" t="s">
        <v>17</v>
      </c>
      <c r="G708" s="17"/>
      <c r="H708" s="17" t="s">
        <v>28</v>
      </c>
      <c r="I708" s="18">
        <v>43692</v>
      </c>
      <c r="J708" s="17">
        <f t="shared" si="170"/>
        <v>4150</v>
      </c>
      <c r="K708" s="94">
        <f t="shared" si="173"/>
        <v>2099.3919277114178</v>
      </c>
      <c r="L708" s="99"/>
      <c r="M708" s="100">
        <f t="shared" si="171"/>
        <v>8712476.5000023842</v>
      </c>
    </row>
    <row r="709" spans="1:13" x14ac:dyDescent="0.25">
      <c r="A709" s="16" t="s">
        <v>139</v>
      </c>
      <c r="B709" s="17" t="s">
        <v>140</v>
      </c>
      <c r="C709" s="17" t="s">
        <v>29</v>
      </c>
      <c r="D709" s="17">
        <f t="shared" si="166"/>
        <v>4150</v>
      </c>
      <c r="E709" s="17">
        <v>-550</v>
      </c>
      <c r="F709" s="17" t="s">
        <v>16</v>
      </c>
      <c r="G709" s="17"/>
      <c r="H709" s="17"/>
      <c r="I709" s="18">
        <v>43706</v>
      </c>
      <c r="J709" s="17">
        <f t="shared" si="170"/>
        <v>3600</v>
      </c>
      <c r="K709" s="94">
        <f t="shared" si="173"/>
        <v>2099.3919277114178</v>
      </c>
      <c r="L709" s="99"/>
      <c r="M709" s="100">
        <f t="shared" ref="M709:M711" si="174">J709*K709</f>
        <v>7557810.9397611041</v>
      </c>
    </row>
    <row r="710" spans="1:13" ht="30" x14ac:dyDescent="0.25">
      <c r="A710" s="16" t="s">
        <v>139</v>
      </c>
      <c r="B710" s="17" t="s">
        <v>140</v>
      </c>
      <c r="C710" s="17" t="s">
        <v>29</v>
      </c>
      <c r="D710" s="17">
        <f t="shared" si="166"/>
        <v>3600</v>
      </c>
      <c r="E710" s="17">
        <v>-1500</v>
      </c>
      <c r="F710" s="17" t="s">
        <v>17</v>
      </c>
      <c r="G710" s="17"/>
      <c r="H710" s="17" t="s">
        <v>28</v>
      </c>
      <c r="I710" s="18">
        <v>43712</v>
      </c>
      <c r="J710" s="17">
        <f t="shared" si="170"/>
        <v>2100</v>
      </c>
      <c r="K710" s="94">
        <f t="shared" si="173"/>
        <v>2099.3919277114178</v>
      </c>
      <c r="L710" s="99"/>
      <c r="M710" s="100">
        <f>J710*K710</f>
        <v>4408723.0481939772</v>
      </c>
    </row>
    <row r="711" spans="1:13" x14ac:dyDescent="0.25">
      <c r="A711" s="16" t="s">
        <v>139</v>
      </c>
      <c r="B711" s="17" t="s">
        <v>140</v>
      </c>
      <c r="C711" s="17" t="s">
        <v>29</v>
      </c>
      <c r="D711" s="17">
        <f t="shared" si="166"/>
        <v>2100</v>
      </c>
      <c r="E711" s="17">
        <v>-500</v>
      </c>
      <c r="F711" s="17" t="s">
        <v>16</v>
      </c>
      <c r="G711" s="17"/>
      <c r="H711" s="17"/>
      <c r="I711" s="18">
        <v>43733</v>
      </c>
      <c r="J711" s="17">
        <f t="shared" si="170"/>
        <v>1600</v>
      </c>
      <c r="K711" s="94">
        <f t="shared" si="173"/>
        <v>2099.3919277114178</v>
      </c>
      <c r="L711" s="99"/>
      <c r="M711" s="100">
        <f t="shared" si="174"/>
        <v>3359027.0843382683</v>
      </c>
    </row>
    <row r="712" spans="1:13" x14ac:dyDescent="0.25">
      <c r="A712" s="16" t="s">
        <v>139</v>
      </c>
      <c r="B712" s="17" t="s">
        <v>140</v>
      </c>
      <c r="C712" s="17" t="s">
        <v>29</v>
      </c>
      <c r="D712" s="17">
        <f t="shared" si="166"/>
        <v>1600</v>
      </c>
      <c r="E712" s="17">
        <v>600</v>
      </c>
      <c r="F712" s="17" t="s">
        <v>17</v>
      </c>
      <c r="G712" s="17" t="s">
        <v>26</v>
      </c>
      <c r="H712" s="17"/>
      <c r="I712" s="18">
        <v>43788</v>
      </c>
      <c r="J712" s="17">
        <f t="shared" si="170"/>
        <v>2200</v>
      </c>
      <c r="K712" s="94">
        <f>((M711+L712)/J712)</f>
        <v>2025.0077656083038</v>
      </c>
      <c r="L712" s="99">
        <f>E712*1826.65</f>
        <v>1095990</v>
      </c>
      <c r="M712" s="100">
        <f>J712*K712</f>
        <v>4455017.0843382683</v>
      </c>
    </row>
    <row r="713" spans="1:13" ht="30" x14ac:dyDescent="0.25">
      <c r="A713" s="16" t="s">
        <v>139</v>
      </c>
      <c r="B713" s="17" t="s">
        <v>140</v>
      </c>
      <c r="C713" s="17" t="s">
        <v>29</v>
      </c>
      <c r="D713" s="17">
        <f t="shared" si="166"/>
        <v>2200</v>
      </c>
      <c r="E713" s="17">
        <v>-1500</v>
      </c>
      <c r="F713" s="17" t="s">
        <v>17</v>
      </c>
      <c r="G713" s="17"/>
      <c r="H713" s="17" t="s">
        <v>28</v>
      </c>
      <c r="I713" s="18">
        <v>43831</v>
      </c>
      <c r="J713" s="17">
        <f t="shared" si="170"/>
        <v>700</v>
      </c>
      <c r="K713" s="94">
        <f t="shared" si="173"/>
        <v>2025.0077656083038</v>
      </c>
      <c r="L713" s="99"/>
      <c r="M713" s="100">
        <f>J713*K713</f>
        <v>1417505.4359258127</v>
      </c>
    </row>
    <row r="714" spans="1:13" ht="30.75" thickBot="1" x14ac:dyDescent="0.3">
      <c r="A714" s="40" t="s">
        <v>139</v>
      </c>
      <c r="B714" s="41" t="s">
        <v>140</v>
      </c>
      <c r="C714" s="41" t="s">
        <v>29</v>
      </c>
      <c r="D714" s="41">
        <f t="shared" si="166"/>
        <v>700</v>
      </c>
      <c r="E714" s="41">
        <v>-100</v>
      </c>
      <c r="F714" s="41" t="s">
        <v>17</v>
      </c>
      <c r="G714" s="41"/>
      <c r="H714" s="41" t="s">
        <v>53</v>
      </c>
      <c r="I714" s="42">
        <v>43959</v>
      </c>
      <c r="J714" s="41">
        <f>D714+E714</f>
        <v>600</v>
      </c>
      <c r="K714" s="94">
        <f t="shared" si="173"/>
        <v>2025.0077656083038</v>
      </c>
      <c r="L714" s="99"/>
      <c r="M714" s="100">
        <f>J714*K714</f>
        <v>1215004.6593649823</v>
      </c>
    </row>
    <row r="715" spans="1:13" x14ac:dyDescent="0.25">
      <c r="A715" s="1" t="s">
        <v>141</v>
      </c>
      <c r="B715" s="2" t="s">
        <v>142</v>
      </c>
      <c r="C715" s="2" t="s">
        <v>29</v>
      </c>
      <c r="D715" s="2">
        <v>100</v>
      </c>
      <c r="E715" s="2"/>
      <c r="F715" s="2" t="s">
        <v>14</v>
      </c>
      <c r="G715" s="2"/>
      <c r="H715" s="2"/>
      <c r="I715" s="43">
        <v>43100</v>
      </c>
      <c r="J715" s="2">
        <f t="shared" ref="J715:J741" si="175">D715+E715</f>
        <v>100</v>
      </c>
      <c r="K715" s="106">
        <f>M715/J715</f>
        <v>44196.6</v>
      </c>
      <c r="L715" s="106"/>
      <c r="M715" s="107">
        <v>4419660</v>
      </c>
    </row>
    <row r="716" spans="1:13" ht="30.75" thickBot="1" x14ac:dyDescent="0.3">
      <c r="A716" s="40" t="s">
        <v>141</v>
      </c>
      <c r="B716" s="41" t="s">
        <v>142</v>
      </c>
      <c r="C716" s="41" t="s">
        <v>29</v>
      </c>
      <c r="D716" s="41">
        <f>J715</f>
        <v>100</v>
      </c>
      <c r="E716" s="41">
        <v>-100</v>
      </c>
      <c r="F716" s="41" t="s">
        <v>17</v>
      </c>
      <c r="G716" s="41"/>
      <c r="H716" s="41" t="s">
        <v>23</v>
      </c>
      <c r="I716" s="42">
        <v>43462</v>
      </c>
      <c r="J716" s="41">
        <f t="shared" si="175"/>
        <v>0</v>
      </c>
      <c r="K716" s="94">
        <f t="shared" ref="K716" si="176">IF(OR(F716="FPCO"),((M715+L716)/J716),K715)</f>
        <v>44196.6</v>
      </c>
      <c r="L716" s="94"/>
      <c r="M716" s="95">
        <f>J716*K716</f>
        <v>0</v>
      </c>
    </row>
    <row r="717" spans="1:13" x14ac:dyDescent="0.25">
      <c r="A717" s="1" t="s">
        <v>143</v>
      </c>
      <c r="B717" s="2" t="s">
        <v>144</v>
      </c>
      <c r="C717" s="2" t="s">
        <v>29</v>
      </c>
      <c r="D717" s="2">
        <v>7005</v>
      </c>
      <c r="E717" s="2"/>
      <c r="F717" s="2" t="s">
        <v>14</v>
      </c>
      <c r="G717" s="2"/>
      <c r="H717" s="2"/>
      <c r="I717" s="43">
        <v>43100</v>
      </c>
      <c r="J717" s="2">
        <f t="shared" si="175"/>
        <v>7005</v>
      </c>
      <c r="K717" s="106">
        <f>M717/J717</f>
        <v>1650.6773733047823</v>
      </c>
      <c r="L717" s="106"/>
      <c r="M717" s="107">
        <v>11562995</v>
      </c>
    </row>
    <row r="718" spans="1:13" x14ac:dyDescent="0.25">
      <c r="A718" s="16" t="s">
        <v>143</v>
      </c>
      <c r="B718" s="17" t="s">
        <v>144</v>
      </c>
      <c r="C718" s="17" t="s">
        <v>29</v>
      </c>
      <c r="D718" s="17">
        <f>J717</f>
        <v>7005</v>
      </c>
      <c r="E718" s="17">
        <v>-100</v>
      </c>
      <c r="F718" s="17" t="s">
        <v>16</v>
      </c>
      <c r="G718" s="17"/>
      <c r="H718" s="17"/>
      <c r="I718" s="18">
        <v>43159</v>
      </c>
      <c r="J718" s="17">
        <f t="shared" si="175"/>
        <v>6905</v>
      </c>
      <c r="K718" s="94">
        <f t="shared" ref="K718" si="177">IF(OR(F718="FPCO"),((M717+L718)/J718),K717)</f>
        <v>1650.6773733047823</v>
      </c>
      <c r="L718" s="94"/>
      <c r="M718" s="95">
        <f t="shared" ref="M718" si="178">J718*K718</f>
        <v>11397927.262669522</v>
      </c>
    </row>
    <row r="719" spans="1:13" ht="30" x14ac:dyDescent="0.25">
      <c r="A719" s="16" t="s">
        <v>143</v>
      </c>
      <c r="B719" s="17" t="s">
        <v>144</v>
      </c>
      <c r="C719" s="17" t="s">
        <v>29</v>
      </c>
      <c r="D719" s="17">
        <f>J718</f>
        <v>6905</v>
      </c>
      <c r="E719" s="17">
        <v>-40</v>
      </c>
      <c r="F719" s="17" t="s">
        <v>17</v>
      </c>
      <c r="G719" s="17"/>
      <c r="H719" s="17" t="s">
        <v>20</v>
      </c>
      <c r="I719" s="18">
        <v>43207</v>
      </c>
      <c r="J719" s="17">
        <f t="shared" si="175"/>
        <v>6865</v>
      </c>
      <c r="K719" s="94">
        <f t="shared" ref="K719:K740" si="179">IF(OR(F719="FPCO"),((M718+L719)/J719),K718)</f>
        <v>1650.6773733047823</v>
      </c>
      <c r="L719" s="94"/>
      <c r="M719" s="95">
        <f t="shared" ref="M719:M729" si="180">J719*K719</f>
        <v>11331900.167737331</v>
      </c>
    </row>
    <row r="720" spans="1:13" ht="30" x14ac:dyDescent="0.25">
      <c r="A720" s="16" t="s">
        <v>143</v>
      </c>
      <c r="B720" s="17" t="s">
        <v>144</v>
      </c>
      <c r="C720" s="17" t="s">
        <v>29</v>
      </c>
      <c r="D720" s="17">
        <f>J719</f>
        <v>6865</v>
      </c>
      <c r="E720" s="17">
        <v>-15</v>
      </c>
      <c r="F720" s="17" t="s">
        <v>17</v>
      </c>
      <c r="G720" s="17"/>
      <c r="H720" s="17" t="s">
        <v>20</v>
      </c>
      <c r="I720" s="18">
        <v>43227</v>
      </c>
      <c r="J720" s="17">
        <f t="shared" si="175"/>
        <v>6850</v>
      </c>
      <c r="K720" s="94">
        <f t="shared" si="179"/>
        <v>1650.6773733047823</v>
      </c>
      <c r="L720" s="94"/>
      <c r="M720" s="95">
        <f t="shared" si="180"/>
        <v>11307140.007137759</v>
      </c>
    </row>
    <row r="721" spans="1:13" ht="30" x14ac:dyDescent="0.25">
      <c r="A721" s="16" t="s">
        <v>143</v>
      </c>
      <c r="B721" s="17" t="s">
        <v>144</v>
      </c>
      <c r="C721" s="17" t="s">
        <v>29</v>
      </c>
      <c r="D721" s="17">
        <f>J720</f>
        <v>6850</v>
      </c>
      <c r="E721" s="17">
        <v>-2</v>
      </c>
      <c r="F721" s="17" t="s">
        <v>17</v>
      </c>
      <c r="G721" s="17"/>
      <c r="H721" s="17" t="s">
        <v>20</v>
      </c>
      <c r="I721" s="18">
        <v>43276</v>
      </c>
      <c r="J721" s="17">
        <f t="shared" si="175"/>
        <v>6848</v>
      </c>
      <c r="K721" s="94">
        <f t="shared" si="179"/>
        <v>1650.6773733047823</v>
      </c>
      <c r="L721" s="94"/>
      <c r="M721" s="95">
        <f t="shared" si="180"/>
        <v>11303838.652391149</v>
      </c>
    </row>
    <row r="722" spans="1:13" ht="30" x14ac:dyDescent="0.25">
      <c r="A722" s="16" t="s">
        <v>143</v>
      </c>
      <c r="B722" s="17" t="s">
        <v>144</v>
      </c>
      <c r="C722" s="17" t="s">
        <v>29</v>
      </c>
      <c r="D722" s="17">
        <f t="shared" ref="D722:D741" si="181">J721</f>
        <v>6848</v>
      </c>
      <c r="E722" s="17">
        <v>-1000</v>
      </c>
      <c r="F722" s="17" t="s">
        <v>17</v>
      </c>
      <c r="G722" s="17"/>
      <c r="H722" s="17" t="s">
        <v>21</v>
      </c>
      <c r="I722" s="18">
        <v>43462</v>
      </c>
      <c r="J722" s="17">
        <f t="shared" si="175"/>
        <v>5848</v>
      </c>
      <c r="K722" s="94">
        <f t="shared" si="179"/>
        <v>1650.6773733047823</v>
      </c>
      <c r="L722" s="94"/>
      <c r="M722" s="95">
        <f t="shared" si="180"/>
        <v>9653161.2790863663</v>
      </c>
    </row>
    <row r="723" spans="1:13" ht="30" x14ac:dyDescent="0.25">
      <c r="A723" s="16" t="s">
        <v>143</v>
      </c>
      <c r="B723" s="17" t="s">
        <v>144</v>
      </c>
      <c r="C723" s="17" t="s">
        <v>29</v>
      </c>
      <c r="D723" s="17">
        <f t="shared" si="181"/>
        <v>5848</v>
      </c>
      <c r="E723" s="17">
        <v>-2000</v>
      </c>
      <c r="F723" s="17" t="s">
        <v>17</v>
      </c>
      <c r="G723" s="17"/>
      <c r="H723" s="17" t="s">
        <v>21</v>
      </c>
      <c r="I723" s="18">
        <v>43462</v>
      </c>
      <c r="J723" s="17">
        <f t="shared" si="175"/>
        <v>3848</v>
      </c>
      <c r="K723" s="94">
        <f t="shared" si="179"/>
        <v>1650.6773733047823</v>
      </c>
      <c r="L723" s="94"/>
      <c r="M723" s="95">
        <f t="shared" si="180"/>
        <v>6351806.5324768024</v>
      </c>
    </row>
    <row r="724" spans="1:13" x14ac:dyDescent="0.25">
      <c r="A724" s="16" t="s">
        <v>143</v>
      </c>
      <c r="B724" s="17" t="s">
        <v>144</v>
      </c>
      <c r="C724" s="17" t="s">
        <v>29</v>
      </c>
      <c r="D724" s="17">
        <f t="shared" si="181"/>
        <v>3848</v>
      </c>
      <c r="E724" s="17">
        <v>-1000</v>
      </c>
      <c r="F724" s="17" t="s">
        <v>17</v>
      </c>
      <c r="G724" s="17"/>
      <c r="H724" s="17" t="s">
        <v>22</v>
      </c>
      <c r="I724" s="18">
        <v>43462</v>
      </c>
      <c r="J724" s="17">
        <f t="shared" si="175"/>
        <v>2848</v>
      </c>
      <c r="K724" s="94">
        <f t="shared" si="179"/>
        <v>1650.6773733047823</v>
      </c>
      <c r="L724" s="94"/>
      <c r="M724" s="95">
        <f t="shared" si="180"/>
        <v>4701129.1591720199</v>
      </c>
    </row>
    <row r="725" spans="1:13" x14ac:dyDescent="0.25">
      <c r="A725" s="16" t="s">
        <v>143</v>
      </c>
      <c r="B725" s="17" t="s">
        <v>144</v>
      </c>
      <c r="C725" s="17" t="s">
        <v>29</v>
      </c>
      <c r="D725" s="17">
        <f t="shared" si="181"/>
        <v>2848</v>
      </c>
      <c r="E725" s="17">
        <v>-1828</v>
      </c>
      <c r="F725" s="17" t="s">
        <v>17</v>
      </c>
      <c r="G725" s="17"/>
      <c r="H725" s="17" t="s">
        <v>22</v>
      </c>
      <c r="I725" s="18">
        <v>43515</v>
      </c>
      <c r="J725" s="17">
        <f t="shared" si="175"/>
        <v>1020</v>
      </c>
      <c r="K725" s="94">
        <f t="shared" si="179"/>
        <v>1650.6773733047823</v>
      </c>
      <c r="L725" s="94"/>
      <c r="M725" s="95">
        <f t="shared" si="180"/>
        <v>1683690.920770878</v>
      </c>
    </row>
    <row r="726" spans="1:13" x14ac:dyDescent="0.25">
      <c r="A726" s="16" t="s">
        <v>143</v>
      </c>
      <c r="B726" s="17" t="s">
        <v>144</v>
      </c>
      <c r="C726" s="17" t="s">
        <v>29</v>
      </c>
      <c r="D726" s="17">
        <f t="shared" si="181"/>
        <v>1020</v>
      </c>
      <c r="E726" s="17">
        <v>5000</v>
      </c>
      <c r="F726" s="17" t="s">
        <v>17</v>
      </c>
      <c r="G726" s="17" t="s">
        <v>26</v>
      </c>
      <c r="H726" s="17"/>
      <c r="I726" s="18">
        <v>43581</v>
      </c>
      <c r="J726" s="17">
        <f t="shared" si="175"/>
        <v>6020</v>
      </c>
      <c r="K726" s="94">
        <f>((M725+L726)/J726)</f>
        <v>484.27590046027871</v>
      </c>
      <c r="L726" s="94">
        <f>E726*246.33</f>
        <v>1231650</v>
      </c>
      <c r="M726" s="95">
        <f t="shared" si="180"/>
        <v>2915340.920770878</v>
      </c>
    </row>
    <row r="727" spans="1:13" x14ac:dyDescent="0.25">
      <c r="A727" s="16" t="s">
        <v>143</v>
      </c>
      <c r="B727" s="17" t="s">
        <v>144</v>
      </c>
      <c r="C727" s="17" t="s">
        <v>29</v>
      </c>
      <c r="D727" s="17">
        <f t="shared" si="181"/>
        <v>6020</v>
      </c>
      <c r="E727" s="17">
        <v>-20</v>
      </c>
      <c r="F727" s="17" t="s">
        <v>17</v>
      </c>
      <c r="G727" s="17"/>
      <c r="H727" s="17" t="s">
        <v>26</v>
      </c>
      <c r="I727" s="18">
        <v>43682</v>
      </c>
      <c r="J727" s="17">
        <f t="shared" si="175"/>
        <v>6000</v>
      </c>
      <c r="K727" s="94">
        <f t="shared" si="179"/>
        <v>484.27590046027871</v>
      </c>
      <c r="L727" s="94"/>
      <c r="M727" s="95">
        <f t="shared" si="180"/>
        <v>2905655.4027616722</v>
      </c>
    </row>
    <row r="728" spans="1:13" x14ac:dyDescent="0.25">
      <c r="A728" s="16" t="s">
        <v>143</v>
      </c>
      <c r="B728" s="17" t="s">
        <v>144</v>
      </c>
      <c r="C728" s="17" t="s">
        <v>29</v>
      </c>
      <c r="D728" s="17">
        <f t="shared" si="181"/>
        <v>6000</v>
      </c>
      <c r="E728" s="17">
        <v>-20</v>
      </c>
      <c r="F728" s="17" t="s">
        <v>17</v>
      </c>
      <c r="G728" s="17"/>
      <c r="H728" s="17" t="s">
        <v>22</v>
      </c>
      <c r="I728" s="18">
        <v>43691</v>
      </c>
      <c r="J728" s="17">
        <f t="shared" si="175"/>
        <v>5980</v>
      </c>
      <c r="K728" s="94">
        <f t="shared" si="179"/>
        <v>484.27590046027871</v>
      </c>
      <c r="L728" s="94"/>
      <c r="M728" s="95">
        <f t="shared" si="180"/>
        <v>2895969.8847524668</v>
      </c>
    </row>
    <row r="729" spans="1:13" x14ac:dyDescent="0.25">
      <c r="A729" s="16" t="s">
        <v>143</v>
      </c>
      <c r="B729" s="17" t="s">
        <v>144</v>
      </c>
      <c r="C729" s="17" t="s">
        <v>29</v>
      </c>
      <c r="D729" s="17">
        <f t="shared" si="181"/>
        <v>5980</v>
      </c>
      <c r="E729" s="17">
        <v>2</v>
      </c>
      <c r="F729" s="17" t="s">
        <v>17</v>
      </c>
      <c r="G729" s="17" t="s">
        <v>26</v>
      </c>
      <c r="H729" s="17"/>
      <c r="I729" s="18">
        <v>43753</v>
      </c>
      <c r="J729" s="17">
        <f t="shared" si="175"/>
        <v>5982</v>
      </c>
      <c r="K729" s="94">
        <f>((M728+L729)/J729)</f>
        <v>558.59342774197034</v>
      </c>
      <c r="L729" s="94">
        <f>E729*222768</f>
        <v>445536</v>
      </c>
      <c r="M729" s="95">
        <f t="shared" si="180"/>
        <v>3341505.8847524668</v>
      </c>
    </row>
    <row r="730" spans="1:13" x14ac:dyDescent="0.25">
      <c r="A730" s="16" t="s">
        <v>143</v>
      </c>
      <c r="B730" s="17" t="s">
        <v>144</v>
      </c>
      <c r="C730" s="17" t="s">
        <v>29</v>
      </c>
      <c r="D730" s="17">
        <f t="shared" si="181"/>
        <v>5982</v>
      </c>
      <c r="E730" s="17">
        <v>-170</v>
      </c>
      <c r="F730" s="17" t="s">
        <v>16</v>
      </c>
      <c r="G730" s="17"/>
      <c r="H730" s="17"/>
      <c r="I730" s="18">
        <v>43776</v>
      </c>
      <c r="J730" s="17">
        <f t="shared" si="175"/>
        <v>5812</v>
      </c>
      <c r="K730" s="94">
        <f t="shared" si="179"/>
        <v>558.59342774197034</v>
      </c>
      <c r="L730" s="94"/>
      <c r="M730" s="95">
        <f t="shared" ref="M730:M743" si="182">J730*K730</f>
        <v>3246545.0020363317</v>
      </c>
    </row>
    <row r="731" spans="1:13" x14ac:dyDescent="0.25">
      <c r="A731" s="16" t="s">
        <v>143</v>
      </c>
      <c r="B731" s="17" t="s">
        <v>144</v>
      </c>
      <c r="C731" s="17" t="s">
        <v>29</v>
      </c>
      <c r="D731" s="17">
        <f t="shared" si="181"/>
        <v>5812</v>
      </c>
      <c r="E731" s="17">
        <v>-2</v>
      </c>
      <c r="F731" s="17" t="s">
        <v>17</v>
      </c>
      <c r="G731" s="17"/>
      <c r="H731" s="17" t="s">
        <v>26</v>
      </c>
      <c r="I731" s="18">
        <v>43777</v>
      </c>
      <c r="J731" s="17">
        <f t="shared" si="175"/>
        <v>5810</v>
      </c>
      <c r="K731" s="94">
        <f t="shared" si="179"/>
        <v>558.59342774197034</v>
      </c>
      <c r="L731" s="94"/>
      <c r="M731" s="95">
        <f t="shared" ref="M731:M736" si="183">J731*K731</f>
        <v>3245427.8151808479</v>
      </c>
    </row>
    <row r="732" spans="1:13" x14ac:dyDescent="0.25">
      <c r="A732" s="16" t="s">
        <v>143</v>
      </c>
      <c r="B732" s="17" t="s">
        <v>144</v>
      </c>
      <c r="C732" s="17" t="s">
        <v>29</v>
      </c>
      <c r="D732" s="17">
        <f t="shared" si="181"/>
        <v>5810</v>
      </c>
      <c r="E732" s="17">
        <v>2000</v>
      </c>
      <c r="F732" s="17" t="s">
        <v>17</v>
      </c>
      <c r="G732" s="17" t="s">
        <v>26</v>
      </c>
      <c r="H732" s="17"/>
      <c r="I732" s="18">
        <v>43781</v>
      </c>
      <c r="J732" s="17">
        <f t="shared" si="175"/>
        <v>7810</v>
      </c>
      <c r="K732" s="94">
        <f>((M731+L732)/J732)</f>
        <v>472.59459861470526</v>
      </c>
      <c r="L732" s="94">
        <f>E732*222.768</f>
        <v>445536</v>
      </c>
      <c r="M732" s="95">
        <f t="shared" si="183"/>
        <v>3690963.8151808479</v>
      </c>
    </row>
    <row r="733" spans="1:13" ht="30" x14ac:dyDescent="0.25">
      <c r="A733" s="16" t="s">
        <v>143</v>
      </c>
      <c r="B733" s="17" t="s">
        <v>144</v>
      </c>
      <c r="C733" s="17" t="s">
        <v>29</v>
      </c>
      <c r="D733" s="17">
        <f t="shared" si="181"/>
        <v>7810</v>
      </c>
      <c r="E733" s="17">
        <v>-310</v>
      </c>
      <c r="F733" s="17" t="s">
        <v>17</v>
      </c>
      <c r="G733" s="17"/>
      <c r="H733" s="17" t="s">
        <v>20</v>
      </c>
      <c r="I733" s="18">
        <v>43794</v>
      </c>
      <c r="J733" s="17">
        <f t="shared" si="175"/>
        <v>7500</v>
      </c>
      <c r="K733" s="94">
        <f t="shared" si="179"/>
        <v>472.59459861470526</v>
      </c>
      <c r="L733" s="94"/>
      <c r="M733" s="95">
        <f t="shared" si="183"/>
        <v>3544459.4896102897</v>
      </c>
    </row>
    <row r="734" spans="1:13" ht="30" x14ac:dyDescent="0.25">
      <c r="A734" s="16" t="s">
        <v>143</v>
      </c>
      <c r="B734" s="17" t="s">
        <v>144</v>
      </c>
      <c r="C734" s="17" t="s">
        <v>29</v>
      </c>
      <c r="D734" s="17">
        <f t="shared" si="181"/>
        <v>7500</v>
      </c>
      <c r="E734" s="17">
        <v>-500</v>
      </c>
      <c r="F734" s="17" t="s">
        <v>17</v>
      </c>
      <c r="G734" s="17"/>
      <c r="H734" s="17" t="s">
        <v>21</v>
      </c>
      <c r="I734" s="18">
        <v>43852</v>
      </c>
      <c r="J734" s="17">
        <f t="shared" si="175"/>
        <v>7000</v>
      </c>
      <c r="K734" s="94">
        <f t="shared" si="179"/>
        <v>472.59459861470526</v>
      </c>
      <c r="L734" s="94"/>
      <c r="M734" s="95">
        <f t="shared" si="183"/>
        <v>3308162.1903029368</v>
      </c>
    </row>
    <row r="735" spans="1:13" ht="30" x14ac:dyDescent="0.25">
      <c r="A735" s="16" t="s">
        <v>143</v>
      </c>
      <c r="B735" s="17" t="s">
        <v>144</v>
      </c>
      <c r="C735" s="17" t="s">
        <v>29</v>
      </c>
      <c r="D735" s="17">
        <f t="shared" si="181"/>
        <v>7000</v>
      </c>
      <c r="E735" s="17">
        <v>-2000</v>
      </c>
      <c r="F735" s="17" t="s">
        <v>17</v>
      </c>
      <c r="G735" s="17"/>
      <c r="H735" s="17" t="s">
        <v>20</v>
      </c>
      <c r="I735" s="18">
        <v>43852</v>
      </c>
      <c r="J735" s="17">
        <f t="shared" si="175"/>
        <v>5000</v>
      </c>
      <c r="K735" s="94">
        <f t="shared" si="179"/>
        <v>472.59459861470526</v>
      </c>
      <c r="L735" s="94"/>
      <c r="M735" s="95">
        <f t="shared" si="183"/>
        <v>2362972.9930735263</v>
      </c>
    </row>
    <row r="736" spans="1:13" ht="30" x14ac:dyDescent="0.25">
      <c r="A736" s="16" t="s">
        <v>143</v>
      </c>
      <c r="B736" s="17" t="s">
        <v>144</v>
      </c>
      <c r="C736" s="17" t="s">
        <v>29</v>
      </c>
      <c r="D736" s="17">
        <f t="shared" si="181"/>
        <v>5000</v>
      </c>
      <c r="E736" s="17">
        <v>-1000</v>
      </c>
      <c r="F736" s="17" t="s">
        <v>17</v>
      </c>
      <c r="G736" s="17"/>
      <c r="H736" s="17" t="s">
        <v>21</v>
      </c>
      <c r="I736" s="18">
        <v>43872</v>
      </c>
      <c r="J736" s="17">
        <f t="shared" si="175"/>
        <v>4000</v>
      </c>
      <c r="K736" s="94">
        <f t="shared" si="179"/>
        <v>472.59459861470526</v>
      </c>
      <c r="L736" s="94"/>
      <c r="M736" s="95">
        <f t="shared" si="183"/>
        <v>1890378.394458821</v>
      </c>
    </row>
    <row r="737" spans="1:13" x14ac:dyDescent="0.25">
      <c r="A737" s="16" t="s">
        <v>143</v>
      </c>
      <c r="B737" s="17" t="s">
        <v>144</v>
      </c>
      <c r="C737" s="17" t="s">
        <v>29</v>
      </c>
      <c r="D737" s="17">
        <f t="shared" si="181"/>
        <v>4000</v>
      </c>
      <c r="E737" s="17">
        <v>-4000</v>
      </c>
      <c r="F737" s="17" t="s">
        <v>16</v>
      </c>
      <c r="G737" s="17"/>
      <c r="H737" s="17"/>
      <c r="I737" s="18">
        <v>43951</v>
      </c>
      <c r="J737" s="17">
        <f t="shared" si="175"/>
        <v>0</v>
      </c>
      <c r="K737" s="94">
        <f t="shared" si="179"/>
        <v>472.59459861470526</v>
      </c>
      <c r="L737" s="94"/>
      <c r="M737" s="95">
        <f t="shared" si="182"/>
        <v>0</v>
      </c>
    </row>
    <row r="738" spans="1:13" x14ac:dyDescent="0.25">
      <c r="A738" s="16" t="s">
        <v>143</v>
      </c>
      <c r="B738" s="17" t="s">
        <v>144</v>
      </c>
      <c r="C738" s="17" t="s">
        <v>29</v>
      </c>
      <c r="D738" s="17">
        <f t="shared" si="181"/>
        <v>0</v>
      </c>
      <c r="E738" s="17">
        <v>1000</v>
      </c>
      <c r="F738" s="17" t="s">
        <v>17</v>
      </c>
      <c r="G738" s="17" t="s">
        <v>26</v>
      </c>
      <c r="H738" s="17"/>
      <c r="I738" s="18">
        <v>44022</v>
      </c>
      <c r="J738" s="17">
        <f t="shared" si="175"/>
        <v>1000</v>
      </c>
      <c r="K738" s="94">
        <f>((M737+L738)/J738)</f>
        <v>357</v>
      </c>
      <c r="L738" s="94">
        <f>E738*357</f>
        <v>357000</v>
      </c>
      <c r="M738" s="95">
        <f>J738*K738</f>
        <v>357000</v>
      </c>
    </row>
    <row r="739" spans="1:13" x14ac:dyDescent="0.25">
      <c r="A739" s="16" t="s">
        <v>143</v>
      </c>
      <c r="B739" s="17" t="s">
        <v>144</v>
      </c>
      <c r="C739" s="17" t="s">
        <v>29</v>
      </c>
      <c r="D739" s="17">
        <f t="shared" si="181"/>
        <v>1000</v>
      </c>
      <c r="E739" s="17">
        <v>3</v>
      </c>
      <c r="F739" s="17" t="s">
        <v>17</v>
      </c>
      <c r="G739" s="17" t="s">
        <v>26</v>
      </c>
      <c r="H739" s="17"/>
      <c r="I739" s="18">
        <v>44153</v>
      </c>
      <c r="J739" s="17">
        <f t="shared" si="175"/>
        <v>1003</v>
      </c>
      <c r="K739" s="94">
        <f>((M738+L739)/J739)</f>
        <v>1316.949152542373</v>
      </c>
      <c r="L739" s="94">
        <f>E739*321300</f>
        <v>963900</v>
      </c>
      <c r="M739" s="95">
        <f>J739*K739</f>
        <v>1320900</v>
      </c>
    </row>
    <row r="740" spans="1:13" ht="30" x14ac:dyDescent="0.25">
      <c r="A740" s="16" t="s">
        <v>143</v>
      </c>
      <c r="B740" s="17" t="s">
        <v>144</v>
      </c>
      <c r="C740" s="17" t="s">
        <v>29</v>
      </c>
      <c r="D740" s="17">
        <f t="shared" si="181"/>
        <v>1003</v>
      </c>
      <c r="E740" s="17">
        <v>-3</v>
      </c>
      <c r="F740" s="17" t="s">
        <v>17</v>
      </c>
      <c r="G740" s="17"/>
      <c r="H740" s="17" t="s">
        <v>21</v>
      </c>
      <c r="I740" s="18">
        <v>44158</v>
      </c>
      <c r="J740" s="17">
        <f t="shared" si="175"/>
        <v>1000</v>
      </c>
      <c r="K740" s="94">
        <f t="shared" si="179"/>
        <v>1316.949152542373</v>
      </c>
      <c r="L740" s="94"/>
      <c r="M740" s="95">
        <f>J740*K740</f>
        <v>1316949.1525423729</v>
      </c>
    </row>
    <row r="741" spans="1:13" ht="30.75" thickBot="1" x14ac:dyDescent="0.3">
      <c r="A741" s="40" t="s">
        <v>143</v>
      </c>
      <c r="B741" s="41" t="s">
        <v>144</v>
      </c>
      <c r="C741" s="41" t="s">
        <v>29</v>
      </c>
      <c r="D741" s="41">
        <f t="shared" si="181"/>
        <v>1000</v>
      </c>
      <c r="E741" s="41">
        <v>3</v>
      </c>
      <c r="F741" s="41" t="s">
        <v>17</v>
      </c>
      <c r="G741" s="41" t="s">
        <v>32</v>
      </c>
      <c r="H741" s="41"/>
      <c r="I741" s="42">
        <v>44159</v>
      </c>
      <c r="J741" s="41">
        <f t="shared" si="175"/>
        <v>1003</v>
      </c>
      <c r="K741" s="94">
        <f>((M740+L741)/J741)</f>
        <v>1316.949152542373</v>
      </c>
      <c r="L741" s="94">
        <f>E741*1316.94915254237</f>
        <v>3950.8474576271101</v>
      </c>
      <c r="M741" s="95">
        <f>J741*K741</f>
        <v>1320900</v>
      </c>
    </row>
    <row r="742" spans="1:13" x14ac:dyDescent="0.25">
      <c r="A742" s="1" t="s">
        <v>145</v>
      </c>
      <c r="B742" s="2" t="s">
        <v>146</v>
      </c>
      <c r="C742" s="2" t="s">
        <v>29</v>
      </c>
      <c r="D742" s="2">
        <v>2310</v>
      </c>
      <c r="E742" s="2"/>
      <c r="F742" s="2" t="s">
        <v>14</v>
      </c>
      <c r="G742" s="2"/>
      <c r="H742" s="2"/>
      <c r="I742" s="43">
        <v>43100</v>
      </c>
      <c r="J742" s="2">
        <f t="shared" ref="J742:J761" si="184">D742+E742</f>
        <v>2310</v>
      </c>
      <c r="K742" s="106">
        <f>M742/J742</f>
        <v>575.23376623376623</v>
      </c>
      <c r="L742" s="106"/>
      <c r="M742" s="107">
        <v>1328790</v>
      </c>
    </row>
    <row r="743" spans="1:13" x14ac:dyDescent="0.25">
      <c r="A743" s="16" t="s">
        <v>145</v>
      </c>
      <c r="B743" s="17" t="s">
        <v>146</v>
      </c>
      <c r="C743" s="17" t="s">
        <v>29</v>
      </c>
      <c r="D743" s="17">
        <f>J742</f>
        <v>2310</v>
      </c>
      <c r="E743" s="17">
        <v>-10</v>
      </c>
      <c r="F743" s="17" t="s">
        <v>16</v>
      </c>
      <c r="G743" s="17"/>
      <c r="H743" s="17"/>
      <c r="I743" s="18">
        <v>43154</v>
      </c>
      <c r="J743" s="17">
        <f t="shared" si="184"/>
        <v>2300</v>
      </c>
      <c r="K743" s="94">
        <f t="shared" ref="K743" si="185">IF(OR(F743="FPCO"),((M742+L743)/J743),K742)</f>
        <v>575.23376623376623</v>
      </c>
      <c r="L743" s="94"/>
      <c r="M743" s="95">
        <f t="shared" si="182"/>
        <v>1323037.6623376624</v>
      </c>
    </row>
    <row r="744" spans="1:13" ht="30" x14ac:dyDescent="0.25">
      <c r="A744" s="16" t="s">
        <v>145</v>
      </c>
      <c r="B744" s="17" t="s">
        <v>146</v>
      </c>
      <c r="C744" s="17" t="s">
        <v>29</v>
      </c>
      <c r="D744" s="17">
        <f t="shared" ref="D744:D765" si="186">J743</f>
        <v>2300</v>
      </c>
      <c r="E744" s="17">
        <v>-100</v>
      </c>
      <c r="F744" s="17" t="s">
        <v>17</v>
      </c>
      <c r="G744" s="17"/>
      <c r="H744" s="17" t="s">
        <v>21</v>
      </c>
      <c r="I744" s="18">
        <v>43462</v>
      </c>
      <c r="J744" s="17">
        <f t="shared" si="184"/>
        <v>2200</v>
      </c>
      <c r="K744" s="94">
        <f t="shared" ref="K744:K751" si="187">IF(OR(F744="FPCO"),((M743+L744)/J744),K743)</f>
        <v>575.23376623376623</v>
      </c>
      <c r="L744" s="94"/>
      <c r="M744" s="95">
        <f>J744*K744</f>
        <v>1265514.2857142857</v>
      </c>
    </row>
    <row r="745" spans="1:13" x14ac:dyDescent="0.25">
      <c r="A745" s="16" t="s">
        <v>145</v>
      </c>
      <c r="B745" s="17" t="s">
        <v>146</v>
      </c>
      <c r="C745" s="17" t="s">
        <v>29</v>
      </c>
      <c r="D745" s="17">
        <f t="shared" si="186"/>
        <v>2200</v>
      </c>
      <c r="E745" s="17">
        <v>-60</v>
      </c>
      <c r="F745" s="17" t="s">
        <v>17</v>
      </c>
      <c r="G745" s="17"/>
      <c r="H745" s="17" t="s">
        <v>22</v>
      </c>
      <c r="I745" s="18">
        <v>43462</v>
      </c>
      <c r="J745" s="17">
        <f t="shared" si="184"/>
        <v>2140</v>
      </c>
      <c r="K745" s="94">
        <f t="shared" si="187"/>
        <v>575.23376623376623</v>
      </c>
      <c r="L745" s="94"/>
      <c r="M745" s="95">
        <f>J745*K745</f>
        <v>1231000.2597402597</v>
      </c>
    </row>
    <row r="746" spans="1:13" x14ac:dyDescent="0.25">
      <c r="A746" s="16" t="s">
        <v>145</v>
      </c>
      <c r="B746" s="17" t="s">
        <v>146</v>
      </c>
      <c r="C746" s="17" t="s">
        <v>29</v>
      </c>
      <c r="D746" s="17">
        <f t="shared" si="186"/>
        <v>2140</v>
      </c>
      <c r="E746" s="17">
        <v>-940</v>
      </c>
      <c r="F746" s="17" t="s">
        <v>17</v>
      </c>
      <c r="G746" s="17"/>
      <c r="H746" s="17" t="s">
        <v>22</v>
      </c>
      <c r="I746" s="18">
        <v>43515</v>
      </c>
      <c r="J746" s="17">
        <f t="shared" si="184"/>
        <v>1200</v>
      </c>
      <c r="K746" s="94">
        <f t="shared" si="187"/>
        <v>575.23376623376623</v>
      </c>
      <c r="L746" s="94"/>
      <c r="M746" s="95">
        <f>J746*K746</f>
        <v>690280.51948051946</v>
      </c>
    </row>
    <row r="747" spans="1:13" x14ac:dyDescent="0.25">
      <c r="A747" s="16" t="s">
        <v>145</v>
      </c>
      <c r="B747" s="17" t="s">
        <v>146</v>
      </c>
      <c r="C747" s="17" t="s">
        <v>29</v>
      </c>
      <c r="D747" s="17">
        <f t="shared" si="186"/>
        <v>1200</v>
      </c>
      <c r="E747" s="17">
        <v>-80</v>
      </c>
      <c r="F747" s="17" t="s">
        <v>17</v>
      </c>
      <c r="G747" s="17"/>
      <c r="H747" s="17" t="s">
        <v>26</v>
      </c>
      <c r="I747" s="18">
        <v>43682</v>
      </c>
      <c r="J747" s="17">
        <f t="shared" si="184"/>
        <v>1120</v>
      </c>
      <c r="K747" s="94">
        <f t="shared" si="187"/>
        <v>575.23376623376623</v>
      </c>
      <c r="L747" s="94"/>
      <c r="M747" s="95">
        <f>J747*K747</f>
        <v>644261.81818181823</v>
      </c>
    </row>
    <row r="748" spans="1:13" ht="30" x14ac:dyDescent="0.25">
      <c r="A748" s="16" t="s">
        <v>145</v>
      </c>
      <c r="B748" s="17" t="s">
        <v>146</v>
      </c>
      <c r="C748" s="17" t="s">
        <v>29</v>
      </c>
      <c r="D748" s="17">
        <f t="shared" si="186"/>
        <v>1120</v>
      </c>
      <c r="E748" s="17">
        <v>-10</v>
      </c>
      <c r="F748" s="17" t="s">
        <v>17</v>
      </c>
      <c r="G748" s="17"/>
      <c r="H748" s="17" t="s">
        <v>19</v>
      </c>
      <c r="I748" s="18">
        <v>43682</v>
      </c>
      <c r="J748" s="17">
        <f t="shared" si="184"/>
        <v>1110</v>
      </c>
      <c r="K748" s="94">
        <f t="shared" si="187"/>
        <v>575.23376623376623</v>
      </c>
      <c r="L748" s="94"/>
      <c r="M748" s="95">
        <f>J748*K748</f>
        <v>638509.48051948054</v>
      </c>
    </row>
    <row r="749" spans="1:13" ht="30" x14ac:dyDescent="0.25">
      <c r="A749" s="16" t="s">
        <v>145</v>
      </c>
      <c r="B749" s="17" t="s">
        <v>146</v>
      </c>
      <c r="C749" s="17" t="s">
        <v>29</v>
      </c>
      <c r="D749" s="17">
        <f t="shared" si="186"/>
        <v>1110</v>
      </c>
      <c r="E749" s="17">
        <v>-30</v>
      </c>
      <c r="F749" s="17" t="s">
        <v>16</v>
      </c>
      <c r="G749" s="17"/>
      <c r="H749" s="17" t="s">
        <v>21</v>
      </c>
      <c r="I749" s="18">
        <v>43746</v>
      </c>
      <c r="J749" s="17">
        <f t="shared" si="184"/>
        <v>1080</v>
      </c>
      <c r="K749" s="94">
        <f t="shared" si="187"/>
        <v>575.23376623376623</v>
      </c>
      <c r="L749" s="94"/>
      <c r="M749" s="95">
        <f t="shared" ref="M749" si="188">J749*K749</f>
        <v>621252.46753246756</v>
      </c>
    </row>
    <row r="750" spans="1:13" ht="30" x14ac:dyDescent="0.25">
      <c r="A750" s="16" t="s">
        <v>145</v>
      </c>
      <c r="B750" s="17" t="s">
        <v>146</v>
      </c>
      <c r="C750" s="17" t="s">
        <v>29</v>
      </c>
      <c r="D750" s="17">
        <f t="shared" si="186"/>
        <v>1080</v>
      </c>
      <c r="E750" s="17">
        <v>-100</v>
      </c>
      <c r="F750" s="17" t="s">
        <v>17</v>
      </c>
      <c r="G750" s="17"/>
      <c r="H750" s="17" t="s">
        <v>21</v>
      </c>
      <c r="I750" s="18">
        <v>43776</v>
      </c>
      <c r="J750" s="17">
        <f t="shared" si="184"/>
        <v>980</v>
      </c>
      <c r="K750" s="94">
        <f t="shared" si="187"/>
        <v>575.23376623376623</v>
      </c>
      <c r="L750" s="94"/>
      <c r="M750" s="95">
        <f>J750*K750</f>
        <v>563729.09090909094</v>
      </c>
    </row>
    <row r="751" spans="1:13" ht="30.75" thickBot="1" x14ac:dyDescent="0.3">
      <c r="A751" s="40" t="s">
        <v>145</v>
      </c>
      <c r="B751" s="41" t="s">
        <v>146</v>
      </c>
      <c r="C751" s="41" t="s">
        <v>29</v>
      </c>
      <c r="D751" s="41">
        <f t="shared" si="186"/>
        <v>980</v>
      </c>
      <c r="E751" s="41">
        <v>-80</v>
      </c>
      <c r="F751" s="41" t="s">
        <v>17</v>
      </c>
      <c r="G751" s="41"/>
      <c r="H751" s="41" t="s">
        <v>25</v>
      </c>
      <c r="I751" s="42">
        <v>44119</v>
      </c>
      <c r="J751" s="41">
        <f t="shared" si="184"/>
        <v>900</v>
      </c>
      <c r="K751" s="94">
        <f t="shared" si="187"/>
        <v>575.23376623376623</v>
      </c>
      <c r="L751" s="94"/>
      <c r="M751" s="95">
        <f>J751*K751</f>
        <v>517710.3896103896</v>
      </c>
    </row>
    <row r="752" spans="1:13" x14ac:dyDescent="0.25">
      <c r="A752" s="1" t="s">
        <v>147</v>
      </c>
      <c r="B752" s="2" t="s">
        <v>148</v>
      </c>
      <c r="C752" s="2" t="s">
        <v>29</v>
      </c>
      <c r="D752" s="2">
        <v>4</v>
      </c>
      <c r="E752" s="2"/>
      <c r="F752" s="2" t="s">
        <v>14</v>
      </c>
      <c r="G752" s="2"/>
      <c r="H752" s="2"/>
      <c r="I752" s="43">
        <v>43100</v>
      </c>
      <c r="J752" s="2">
        <f t="shared" si="184"/>
        <v>4</v>
      </c>
      <c r="K752" s="106">
        <f>M752/J752</f>
        <v>382800</v>
      </c>
      <c r="L752" s="106"/>
      <c r="M752" s="107">
        <v>1531200</v>
      </c>
    </row>
    <row r="753" spans="1:13" ht="30" x14ac:dyDescent="0.25">
      <c r="A753" s="16" t="s">
        <v>147</v>
      </c>
      <c r="B753" s="17" t="s">
        <v>148</v>
      </c>
      <c r="C753" s="17" t="s">
        <v>29</v>
      </c>
      <c r="D753" s="17">
        <f>J752</f>
        <v>4</v>
      </c>
      <c r="E753" s="17">
        <v>-4</v>
      </c>
      <c r="F753" s="17" t="s">
        <v>17</v>
      </c>
      <c r="G753" s="17"/>
      <c r="H753" s="17" t="s">
        <v>21</v>
      </c>
      <c r="I753" s="18">
        <v>43229</v>
      </c>
      <c r="J753" s="17">
        <f t="shared" si="184"/>
        <v>0</v>
      </c>
      <c r="K753" s="94">
        <f t="shared" ref="K753" si="189">IF(OR(F753="FPCO"),((M752+L753)/J753),K752)</f>
        <v>382800</v>
      </c>
      <c r="L753" s="94"/>
      <c r="M753" s="95">
        <f t="shared" ref="M753:M761" si="190">J753*K753</f>
        <v>0</v>
      </c>
    </row>
    <row r="754" spans="1:13" x14ac:dyDescent="0.25">
      <c r="A754" s="16" t="s">
        <v>147</v>
      </c>
      <c r="B754" s="17" t="s">
        <v>148</v>
      </c>
      <c r="C754" s="17" t="s">
        <v>29</v>
      </c>
      <c r="D754" s="17">
        <f>J753</f>
        <v>0</v>
      </c>
      <c r="E754" s="17">
        <v>500</v>
      </c>
      <c r="F754" s="17" t="s">
        <v>17</v>
      </c>
      <c r="G754" s="17" t="s">
        <v>26</v>
      </c>
      <c r="H754" s="17"/>
      <c r="I754" s="18">
        <v>43880</v>
      </c>
      <c r="J754" s="17">
        <f t="shared" si="184"/>
        <v>500</v>
      </c>
      <c r="K754" s="94">
        <f>((M753+L754)/J754)</f>
        <v>600.15</v>
      </c>
      <c r="L754" s="94">
        <f>E754*600.15</f>
        <v>300075</v>
      </c>
      <c r="M754" s="95">
        <f t="shared" si="190"/>
        <v>300075</v>
      </c>
    </row>
    <row r="755" spans="1:13" x14ac:dyDescent="0.25">
      <c r="A755" s="16" t="s">
        <v>147</v>
      </c>
      <c r="B755" s="17" t="s">
        <v>148</v>
      </c>
      <c r="C755" s="17" t="s">
        <v>29</v>
      </c>
      <c r="D755" s="17">
        <f t="shared" ref="D755:D761" si="191">J754</f>
        <v>500</v>
      </c>
      <c r="E755" s="17">
        <v>-100</v>
      </c>
      <c r="F755" s="17" t="s">
        <v>17</v>
      </c>
      <c r="G755" s="17"/>
      <c r="H755" s="17" t="s">
        <v>22</v>
      </c>
      <c r="I755" s="18">
        <v>43885</v>
      </c>
      <c r="J755" s="17">
        <f t="shared" si="184"/>
        <v>400</v>
      </c>
      <c r="K755" s="94">
        <f t="shared" ref="K755:K761" si="192">IF(OR(F755="FPCO"),((M754+L755)/J755),K754)</f>
        <v>600.15</v>
      </c>
      <c r="L755" s="94"/>
      <c r="M755" s="95">
        <f t="shared" si="190"/>
        <v>240060</v>
      </c>
    </row>
    <row r="756" spans="1:13" x14ac:dyDescent="0.25">
      <c r="A756" s="16" t="s">
        <v>147</v>
      </c>
      <c r="B756" s="17" t="s">
        <v>148</v>
      </c>
      <c r="C756" s="17" t="s">
        <v>29</v>
      </c>
      <c r="D756" s="17">
        <f t="shared" si="191"/>
        <v>400</v>
      </c>
      <c r="E756" s="17">
        <v>-100</v>
      </c>
      <c r="F756" s="17" t="s">
        <v>17</v>
      </c>
      <c r="G756" s="17"/>
      <c r="H756" s="17" t="s">
        <v>22</v>
      </c>
      <c r="I756" s="18">
        <v>44021</v>
      </c>
      <c r="J756" s="17">
        <f t="shared" si="184"/>
        <v>300</v>
      </c>
      <c r="K756" s="94">
        <f t="shared" si="192"/>
        <v>600.15</v>
      </c>
      <c r="L756" s="94"/>
      <c r="M756" s="95">
        <f t="shared" si="190"/>
        <v>180045</v>
      </c>
    </row>
    <row r="757" spans="1:13" x14ac:dyDescent="0.25">
      <c r="A757" s="16" t="s">
        <v>147</v>
      </c>
      <c r="B757" s="17" t="s">
        <v>148</v>
      </c>
      <c r="C757" s="17" t="s">
        <v>29</v>
      </c>
      <c r="D757" s="17">
        <f t="shared" si="191"/>
        <v>300</v>
      </c>
      <c r="E757" s="17">
        <v>100</v>
      </c>
      <c r="F757" s="17" t="s">
        <v>17</v>
      </c>
      <c r="G757" s="17" t="s">
        <v>26</v>
      </c>
      <c r="H757" s="17"/>
      <c r="I757" s="18">
        <v>44026</v>
      </c>
      <c r="J757" s="17">
        <f t="shared" si="184"/>
        <v>400</v>
      </c>
      <c r="K757" s="94">
        <f>((M756+L757)/J757)</f>
        <v>655.7</v>
      </c>
      <c r="L757" s="94">
        <f>E757*822.35</f>
        <v>82235</v>
      </c>
      <c r="M757" s="95">
        <f t="shared" si="190"/>
        <v>262280</v>
      </c>
    </row>
    <row r="758" spans="1:13" ht="30" x14ac:dyDescent="0.25">
      <c r="A758" s="16" t="s">
        <v>147</v>
      </c>
      <c r="B758" s="17" t="s">
        <v>148</v>
      </c>
      <c r="C758" s="17" t="s">
        <v>29</v>
      </c>
      <c r="D758" s="17">
        <f t="shared" si="191"/>
        <v>400</v>
      </c>
      <c r="E758" s="17">
        <v>-100</v>
      </c>
      <c r="F758" s="17" t="s">
        <v>17</v>
      </c>
      <c r="G758" s="17"/>
      <c r="H758" s="17" t="s">
        <v>72</v>
      </c>
      <c r="I758" s="18">
        <v>44036</v>
      </c>
      <c r="J758" s="17">
        <f t="shared" si="184"/>
        <v>300</v>
      </c>
      <c r="K758" s="94">
        <f t="shared" si="192"/>
        <v>655.7</v>
      </c>
      <c r="L758" s="94"/>
      <c r="M758" s="95">
        <f t="shared" si="190"/>
        <v>196710</v>
      </c>
    </row>
    <row r="759" spans="1:13" ht="30" x14ac:dyDescent="0.25">
      <c r="A759" s="16" t="s">
        <v>147</v>
      </c>
      <c r="B759" s="17" t="s">
        <v>148</v>
      </c>
      <c r="C759" s="17" t="s">
        <v>29</v>
      </c>
      <c r="D759" s="17">
        <f t="shared" si="191"/>
        <v>300</v>
      </c>
      <c r="E759" s="17">
        <v>-100</v>
      </c>
      <c r="F759" s="17" t="s">
        <v>17</v>
      </c>
      <c r="G759" s="17"/>
      <c r="H759" s="17" t="s">
        <v>23</v>
      </c>
      <c r="I759" s="18">
        <v>44089</v>
      </c>
      <c r="J759" s="17">
        <f t="shared" si="184"/>
        <v>200</v>
      </c>
      <c r="K759" s="94">
        <f t="shared" si="192"/>
        <v>655.7</v>
      </c>
      <c r="L759" s="94"/>
      <c r="M759" s="95">
        <f t="shared" si="190"/>
        <v>131140</v>
      </c>
    </row>
    <row r="760" spans="1:13" ht="30" x14ac:dyDescent="0.25">
      <c r="A760" s="16" t="s">
        <v>147</v>
      </c>
      <c r="B760" s="17" t="s">
        <v>148</v>
      </c>
      <c r="C760" s="17" t="s">
        <v>29</v>
      </c>
      <c r="D760" s="17">
        <f t="shared" si="191"/>
        <v>200</v>
      </c>
      <c r="E760" s="17">
        <v>-100</v>
      </c>
      <c r="F760" s="17" t="s">
        <v>17</v>
      </c>
      <c r="G760" s="17"/>
      <c r="H760" s="17" t="s">
        <v>21</v>
      </c>
      <c r="I760" s="18">
        <v>44112</v>
      </c>
      <c r="J760" s="17">
        <f t="shared" si="184"/>
        <v>100</v>
      </c>
      <c r="K760" s="94">
        <f t="shared" si="192"/>
        <v>655.7</v>
      </c>
      <c r="L760" s="94"/>
      <c r="M760" s="95">
        <f t="shared" si="190"/>
        <v>65570</v>
      </c>
    </row>
    <row r="761" spans="1:13" ht="30.75" thickBot="1" x14ac:dyDescent="0.3">
      <c r="A761" s="40" t="s">
        <v>147</v>
      </c>
      <c r="B761" s="41" t="s">
        <v>148</v>
      </c>
      <c r="C761" s="41" t="s">
        <v>29</v>
      </c>
      <c r="D761" s="41">
        <f t="shared" si="191"/>
        <v>100</v>
      </c>
      <c r="E761" s="41">
        <v>-100</v>
      </c>
      <c r="F761" s="41" t="s">
        <v>17</v>
      </c>
      <c r="G761" s="41"/>
      <c r="H761" s="41" t="s">
        <v>20</v>
      </c>
      <c r="I761" s="42">
        <v>44112</v>
      </c>
      <c r="J761" s="41">
        <f t="shared" si="184"/>
        <v>0</v>
      </c>
      <c r="K761" s="94">
        <f t="shared" si="192"/>
        <v>655.7</v>
      </c>
      <c r="L761" s="94"/>
      <c r="M761" s="95">
        <f t="shared" si="190"/>
        <v>0</v>
      </c>
    </row>
    <row r="762" spans="1:13" x14ac:dyDescent="0.25">
      <c r="A762" s="1" t="s">
        <v>149</v>
      </c>
      <c r="B762" s="2" t="s">
        <v>150</v>
      </c>
      <c r="C762" s="2" t="s">
        <v>29</v>
      </c>
      <c r="D762" s="2">
        <f t="shared" si="186"/>
        <v>0</v>
      </c>
      <c r="E762" s="2">
        <v>3</v>
      </c>
      <c r="F762" s="2" t="s">
        <v>14</v>
      </c>
      <c r="G762" s="2"/>
      <c r="H762" s="2"/>
      <c r="I762" s="43">
        <v>43100</v>
      </c>
      <c r="J762" s="2">
        <f>D762+E762</f>
        <v>3</v>
      </c>
      <c r="K762" s="106">
        <f>M762/J762</f>
        <v>13685</v>
      </c>
      <c r="L762" s="106"/>
      <c r="M762" s="107">
        <v>41055</v>
      </c>
    </row>
    <row r="763" spans="1:13" ht="15.75" thickBot="1" x14ac:dyDescent="0.3">
      <c r="A763" s="40" t="s">
        <v>149</v>
      </c>
      <c r="B763" s="41" t="s">
        <v>150</v>
      </c>
      <c r="C763" s="41" t="s">
        <v>29</v>
      </c>
      <c r="D763" s="41">
        <f t="shared" si="186"/>
        <v>3</v>
      </c>
      <c r="E763" s="41">
        <v>-3</v>
      </c>
      <c r="F763" s="41" t="s">
        <v>16</v>
      </c>
      <c r="G763" s="41"/>
      <c r="H763" s="41"/>
      <c r="I763" s="42">
        <v>43462</v>
      </c>
      <c r="J763" s="41">
        <f>D763+E763</f>
        <v>0</v>
      </c>
      <c r="K763" s="94">
        <f t="shared" ref="K763" si="193">IF(OR(F763="FPCO"),((M762+L763)/J763),K762)</f>
        <v>13685</v>
      </c>
      <c r="L763" s="94"/>
      <c r="M763" s="95">
        <f t="shared" ref="M763" si="194">J763*K763</f>
        <v>0</v>
      </c>
    </row>
    <row r="764" spans="1:13" x14ac:dyDescent="0.25">
      <c r="A764" s="1" t="s">
        <v>151</v>
      </c>
      <c r="B764" s="2" t="s">
        <v>152</v>
      </c>
      <c r="C764" s="2" t="s">
        <v>29</v>
      </c>
      <c r="D764" s="2">
        <f t="shared" si="186"/>
        <v>0</v>
      </c>
      <c r="E764" s="2">
        <v>1</v>
      </c>
      <c r="F764" s="2" t="s">
        <v>14</v>
      </c>
      <c r="G764" s="2"/>
      <c r="H764" s="2"/>
      <c r="I764" s="43">
        <v>43100</v>
      </c>
      <c r="J764" s="2">
        <f>D764+E764</f>
        <v>1</v>
      </c>
      <c r="K764" s="106">
        <f>M764/J764</f>
        <v>13685</v>
      </c>
      <c r="L764" s="106"/>
      <c r="M764" s="107">
        <v>13685</v>
      </c>
    </row>
    <row r="765" spans="1:13" ht="15.75" thickBot="1" x14ac:dyDescent="0.3">
      <c r="A765" s="40" t="s">
        <v>151</v>
      </c>
      <c r="B765" s="41" t="s">
        <v>152</v>
      </c>
      <c r="C765" s="41" t="s">
        <v>29</v>
      </c>
      <c r="D765" s="41">
        <f t="shared" si="186"/>
        <v>1</v>
      </c>
      <c r="E765" s="41">
        <v>-1</v>
      </c>
      <c r="F765" s="41" t="s">
        <v>17</v>
      </c>
      <c r="G765" s="41"/>
      <c r="H765" s="41" t="s">
        <v>22</v>
      </c>
      <c r="I765" s="42">
        <v>43158</v>
      </c>
      <c r="J765" s="41">
        <f>D765+E765</f>
        <v>0</v>
      </c>
      <c r="K765" s="94">
        <f t="shared" ref="K765" si="195">IF(OR(F765="FPCO"),((M764+L765)/J765),K764)</f>
        <v>13685</v>
      </c>
      <c r="L765" s="94"/>
      <c r="M765" s="95">
        <f>J765*K765</f>
        <v>0</v>
      </c>
    </row>
    <row r="766" spans="1:13" x14ac:dyDescent="0.25">
      <c r="A766" s="1" t="s">
        <v>153</v>
      </c>
      <c r="B766" s="2" t="s">
        <v>154</v>
      </c>
      <c r="C766" s="2" t="s">
        <v>29</v>
      </c>
      <c r="D766" s="2">
        <v>3</v>
      </c>
      <c r="E766" s="2"/>
      <c r="F766" s="2" t="s">
        <v>14</v>
      </c>
      <c r="G766" s="2"/>
      <c r="H766" s="2"/>
      <c r="I766" s="43">
        <v>43100</v>
      </c>
      <c r="J766" s="2">
        <f t="shared" ref="J766:J775" si="196">D766+E766</f>
        <v>3</v>
      </c>
      <c r="K766" s="106">
        <f>M766/J766</f>
        <v>13685</v>
      </c>
      <c r="L766" s="106"/>
      <c r="M766" s="107">
        <v>41055</v>
      </c>
    </row>
    <row r="767" spans="1:13" x14ac:dyDescent="0.25">
      <c r="A767" s="16" t="s">
        <v>153</v>
      </c>
      <c r="B767" s="17" t="s">
        <v>154</v>
      </c>
      <c r="C767" s="17" t="s">
        <v>29</v>
      </c>
      <c r="D767" s="17">
        <f>J766</f>
        <v>3</v>
      </c>
      <c r="E767" s="17">
        <v>-1</v>
      </c>
      <c r="F767" s="17" t="s">
        <v>16</v>
      </c>
      <c r="G767" s="17"/>
      <c r="H767" s="17"/>
      <c r="I767" s="18">
        <v>43271</v>
      </c>
      <c r="J767" s="17">
        <f t="shared" si="196"/>
        <v>2</v>
      </c>
      <c r="K767" s="94">
        <f t="shared" ref="K767" si="197">IF(OR(F767="FPCO"),((M766+L767)/J767),K766)</f>
        <v>13685</v>
      </c>
      <c r="L767" s="94"/>
      <c r="M767" s="95">
        <f t="shared" ref="M767" si="198">J767*K767</f>
        <v>27370</v>
      </c>
    </row>
    <row r="768" spans="1:13" x14ac:dyDescent="0.25">
      <c r="A768" s="16" t="s">
        <v>153</v>
      </c>
      <c r="B768" s="17" t="s">
        <v>154</v>
      </c>
      <c r="C768" s="17" t="s">
        <v>29</v>
      </c>
      <c r="D768" s="17">
        <f t="shared" ref="D768:D788" si="199">J767</f>
        <v>2</v>
      </c>
      <c r="E768" s="17">
        <v>-1</v>
      </c>
      <c r="F768" s="17" t="s">
        <v>16</v>
      </c>
      <c r="G768" s="17"/>
      <c r="H768" s="17"/>
      <c r="I768" s="18">
        <v>43462</v>
      </c>
      <c r="J768" s="17">
        <f t="shared" si="196"/>
        <v>1</v>
      </c>
      <c r="K768" s="94">
        <f t="shared" ref="K768:K770" si="200">IF(OR(F768="FPCO"),((M767+L768)/J768),K767)</f>
        <v>13685</v>
      </c>
      <c r="L768" s="94"/>
      <c r="M768" s="95">
        <f t="shared" ref="M768:M770" si="201">J768*K768</f>
        <v>13685</v>
      </c>
    </row>
    <row r="769" spans="1:13" x14ac:dyDescent="0.25">
      <c r="A769" s="16" t="s">
        <v>153</v>
      </c>
      <c r="B769" s="17" t="s">
        <v>154</v>
      </c>
      <c r="C769" s="17" t="s">
        <v>29</v>
      </c>
      <c r="D769" s="17">
        <f t="shared" si="199"/>
        <v>1</v>
      </c>
      <c r="E769" s="17">
        <v>1</v>
      </c>
      <c r="F769" s="17" t="s">
        <v>17</v>
      </c>
      <c r="G769" s="17" t="s">
        <v>26</v>
      </c>
      <c r="H769" s="17"/>
      <c r="I769" s="18">
        <v>43641</v>
      </c>
      <c r="J769" s="17">
        <f t="shared" si="196"/>
        <v>2</v>
      </c>
      <c r="K769" s="94">
        <f>((M768+L769)/J769)</f>
        <v>20743</v>
      </c>
      <c r="L769" s="94">
        <f>E769*27801</f>
        <v>27801</v>
      </c>
      <c r="M769" s="95">
        <f>J769*K769</f>
        <v>41486</v>
      </c>
    </row>
    <row r="770" spans="1:13" ht="15.75" thickBot="1" x14ac:dyDescent="0.3">
      <c r="A770" s="40" t="s">
        <v>153</v>
      </c>
      <c r="B770" s="41" t="s">
        <v>154</v>
      </c>
      <c r="C770" s="41" t="s">
        <v>29</v>
      </c>
      <c r="D770" s="41">
        <f t="shared" si="199"/>
        <v>2</v>
      </c>
      <c r="E770" s="41">
        <v>-1</v>
      </c>
      <c r="F770" s="41" t="s">
        <v>16</v>
      </c>
      <c r="G770" s="41"/>
      <c r="H770" s="41"/>
      <c r="I770" s="42">
        <v>43644</v>
      </c>
      <c r="J770" s="41">
        <f t="shared" si="196"/>
        <v>1</v>
      </c>
      <c r="K770" s="94">
        <f t="shared" si="200"/>
        <v>20743</v>
      </c>
      <c r="L770" s="94"/>
      <c r="M770" s="95">
        <f t="shared" si="201"/>
        <v>20743</v>
      </c>
    </row>
    <row r="771" spans="1:13" x14ac:dyDescent="0.25">
      <c r="A771" s="1" t="s">
        <v>155</v>
      </c>
      <c r="B771" s="2" t="s">
        <v>156</v>
      </c>
      <c r="C771" s="2" t="s">
        <v>29</v>
      </c>
      <c r="D771" s="2">
        <v>4</v>
      </c>
      <c r="E771" s="2"/>
      <c r="F771" s="2" t="s">
        <v>14</v>
      </c>
      <c r="G771" s="2"/>
      <c r="H771" s="2"/>
      <c r="I771" s="43">
        <v>43100</v>
      </c>
      <c r="J771" s="2">
        <f t="shared" si="196"/>
        <v>4</v>
      </c>
      <c r="K771" s="106">
        <f>M771/J771</f>
        <v>41.75</v>
      </c>
      <c r="L771" s="106"/>
      <c r="M771" s="107">
        <v>167</v>
      </c>
    </row>
    <row r="772" spans="1:13" ht="30" x14ac:dyDescent="0.25">
      <c r="A772" s="16" t="s">
        <v>155</v>
      </c>
      <c r="B772" s="17" t="s">
        <v>156</v>
      </c>
      <c r="C772" s="17" t="s">
        <v>29</v>
      </c>
      <c r="D772" s="17">
        <f>J771</f>
        <v>4</v>
      </c>
      <c r="E772" s="17">
        <v>-1</v>
      </c>
      <c r="F772" s="17" t="s">
        <v>17</v>
      </c>
      <c r="G772" s="17"/>
      <c r="H772" s="17" t="s">
        <v>19</v>
      </c>
      <c r="I772" s="18">
        <v>43560</v>
      </c>
      <c r="J772" s="17">
        <f t="shared" si="196"/>
        <v>3</v>
      </c>
      <c r="K772" s="94">
        <f t="shared" ref="K772" si="202">IF(OR(F772="FPCO"),((M771+L772)/J772),K771)</f>
        <v>41.75</v>
      </c>
      <c r="L772" s="94"/>
      <c r="M772" s="95">
        <f>J772*K772</f>
        <v>125.25</v>
      </c>
    </row>
    <row r="773" spans="1:13" x14ac:dyDescent="0.25">
      <c r="A773" s="16" t="s">
        <v>155</v>
      </c>
      <c r="B773" s="17" t="s">
        <v>156</v>
      </c>
      <c r="C773" s="17" t="s">
        <v>29</v>
      </c>
      <c r="D773" s="17">
        <f>J772</f>
        <v>3</v>
      </c>
      <c r="E773" s="17">
        <v>-1</v>
      </c>
      <c r="F773" s="17" t="s">
        <v>17</v>
      </c>
      <c r="G773" s="17"/>
      <c r="H773" s="17" t="s">
        <v>22</v>
      </c>
      <c r="I773" s="18">
        <v>43580</v>
      </c>
      <c r="J773" s="17">
        <f t="shared" si="196"/>
        <v>2</v>
      </c>
      <c r="K773" s="94">
        <f t="shared" ref="K773:K775" si="203">IF(OR(F773="FPCO"),((M772+L773)/J773),K772)</f>
        <v>41.75</v>
      </c>
      <c r="L773" s="94"/>
      <c r="M773" s="95">
        <f>J773*K773</f>
        <v>83.5</v>
      </c>
    </row>
    <row r="774" spans="1:13" ht="30" x14ac:dyDescent="0.25">
      <c r="A774" s="16" t="s">
        <v>155</v>
      </c>
      <c r="B774" s="17" t="s">
        <v>156</v>
      </c>
      <c r="C774" s="17" t="s">
        <v>29</v>
      </c>
      <c r="D774" s="17">
        <f>J773</f>
        <v>2</v>
      </c>
      <c r="E774" s="17">
        <v>-1</v>
      </c>
      <c r="F774" s="17" t="s">
        <v>17</v>
      </c>
      <c r="G774" s="17"/>
      <c r="H774" s="17" t="s">
        <v>21</v>
      </c>
      <c r="I774" s="18">
        <v>43683</v>
      </c>
      <c r="J774" s="17">
        <f t="shared" si="196"/>
        <v>1</v>
      </c>
      <c r="K774" s="94">
        <f t="shared" si="203"/>
        <v>41.75</v>
      </c>
      <c r="L774" s="94"/>
      <c r="M774" s="95">
        <f>J774*K774</f>
        <v>41.75</v>
      </c>
    </row>
    <row r="775" spans="1:13" ht="30.75" thickBot="1" x14ac:dyDescent="0.3">
      <c r="A775" s="40" t="s">
        <v>155</v>
      </c>
      <c r="B775" s="41" t="s">
        <v>156</v>
      </c>
      <c r="C775" s="41" t="s">
        <v>29</v>
      </c>
      <c r="D775" s="41">
        <f>J774</f>
        <v>1</v>
      </c>
      <c r="E775" s="41">
        <v>-1</v>
      </c>
      <c r="F775" s="41" t="s">
        <v>17</v>
      </c>
      <c r="G775" s="41"/>
      <c r="H775" s="41" t="s">
        <v>20</v>
      </c>
      <c r="I775" s="42">
        <v>43901</v>
      </c>
      <c r="J775" s="41">
        <f t="shared" si="196"/>
        <v>0</v>
      </c>
      <c r="K775" s="94">
        <f t="shared" si="203"/>
        <v>41.75</v>
      </c>
      <c r="L775" s="94"/>
      <c r="M775" s="95">
        <f>J775*K775</f>
        <v>0</v>
      </c>
    </row>
    <row r="776" spans="1:13" x14ac:dyDescent="0.25">
      <c r="A776" s="1" t="s">
        <v>157</v>
      </c>
      <c r="B776" s="2" t="s">
        <v>158</v>
      </c>
      <c r="C776" s="2" t="s">
        <v>29</v>
      </c>
      <c r="D776" s="2">
        <f t="shared" si="199"/>
        <v>0</v>
      </c>
      <c r="E776" s="2">
        <v>1</v>
      </c>
      <c r="F776" s="2" t="s">
        <v>14</v>
      </c>
      <c r="G776" s="2"/>
      <c r="H776" s="2"/>
      <c r="I776" s="43">
        <v>43100</v>
      </c>
      <c r="J776" s="2">
        <f t="shared" ref="J776:J788" si="204">D776+E776</f>
        <v>1</v>
      </c>
      <c r="K776" s="106">
        <f>M776/J776</f>
        <v>42</v>
      </c>
      <c r="L776" s="106"/>
      <c r="M776" s="107">
        <v>42</v>
      </c>
    </row>
    <row r="777" spans="1:13" ht="15.75" thickBot="1" x14ac:dyDescent="0.3">
      <c r="A777" s="40" t="s">
        <v>157</v>
      </c>
      <c r="B777" s="41" t="s">
        <v>158</v>
      </c>
      <c r="C777" s="41" t="s">
        <v>29</v>
      </c>
      <c r="D777" s="41">
        <f t="shared" si="199"/>
        <v>1</v>
      </c>
      <c r="E777" s="41">
        <v>-1</v>
      </c>
      <c r="F777" s="41" t="s">
        <v>16</v>
      </c>
      <c r="G777" s="41"/>
      <c r="H777" s="41"/>
      <c r="I777" s="42">
        <v>43223</v>
      </c>
      <c r="J777" s="41">
        <f t="shared" si="204"/>
        <v>0</v>
      </c>
      <c r="K777" s="94">
        <f t="shared" ref="K777" si="205">IF(OR(F777="FPCO"),((M776+L777)/J777),K776)</f>
        <v>42</v>
      </c>
      <c r="L777" s="94"/>
      <c r="M777" s="95">
        <f t="shared" ref="M777" si="206">J777*K777</f>
        <v>0</v>
      </c>
    </row>
    <row r="778" spans="1:13" x14ac:dyDescent="0.25">
      <c r="A778" s="1" t="s">
        <v>159</v>
      </c>
      <c r="B778" s="2" t="s">
        <v>160</v>
      </c>
      <c r="C778" s="2" t="s">
        <v>29</v>
      </c>
      <c r="D778" s="2">
        <f t="shared" si="199"/>
        <v>0</v>
      </c>
      <c r="E778" s="2">
        <v>4</v>
      </c>
      <c r="F778" s="2" t="s">
        <v>14</v>
      </c>
      <c r="G778" s="2"/>
      <c r="H778" s="2"/>
      <c r="I778" s="43">
        <v>43100</v>
      </c>
      <c r="J778" s="2">
        <f t="shared" si="204"/>
        <v>4</v>
      </c>
      <c r="K778" s="106">
        <f>M778/J778</f>
        <v>8270.5</v>
      </c>
      <c r="L778" s="106"/>
      <c r="M778" s="107">
        <v>33082</v>
      </c>
    </row>
    <row r="779" spans="1:13" ht="15.75" thickBot="1" x14ac:dyDescent="0.3">
      <c r="A779" s="40" t="s">
        <v>159</v>
      </c>
      <c r="B779" s="41" t="s">
        <v>160</v>
      </c>
      <c r="C779" s="41" t="s">
        <v>29</v>
      </c>
      <c r="D779" s="41">
        <f t="shared" si="199"/>
        <v>4</v>
      </c>
      <c r="E779" s="41">
        <v>-4</v>
      </c>
      <c r="F779" s="41" t="s">
        <v>16</v>
      </c>
      <c r="G779" s="41"/>
      <c r="H779" s="41"/>
      <c r="I779" s="42">
        <v>43153</v>
      </c>
      <c r="J779" s="41">
        <f t="shared" si="204"/>
        <v>0</v>
      </c>
      <c r="K779" s="94">
        <f t="shared" ref="K779" si="207">IF(OR(F779="FPCO"),((M778+L779)/J779),K778)</f>
        <v>8270.5</v>
      </c>
      <c r="L779" s="94"/>
      <c r="M779" s="95">
        <f t="shared" ref="M779" si="208">J779*K779</f>
        <v>0</v>
      </c>
    </row>
    <row r="780" spans="1:13" x14ac:dyDescent="0.25">
      <c r="A780" s="1" t="s">
        <v>161</v>
      </c>
      <c r="B780" s="2" t="s">
        <v>162</v>
      </c>
      <c r="C780" s="2" t="s">
        <v>29</v>
      </c>
      <c r="D780" s="2">
        <f t="shared" si="199"/>
        <v>0</v>
      </c>
      <c r="E780" s="2">
        <v>11</v>
      </c>
      <c r="F780" s="2" t="s">
        <v>14</v>
      </c>
      <c r="G780" s="2"/>
      <c r="H780" s="2"/>
      <c r="I780" s="43">
        <v>43100</v>
      </c>
      <c r="J780" s="2">
        <f t="shared" si="204"/>
        <v>11</v>
      </c>
      <c r="K780" s="106">
        <f>M780/J780</f>
        <v>15000</v>
      </c>
      <c r="L780" s="106"/>
      <c r="M780" s="107">
        <v>165000</v>
      </c>
    </row>
    <row r="781" spans="1:13" x14ac:dyDescent="0.25">
      <c r="A781" s="16" t="s">
        <v>161</v>
      </c>
      <c r="B781" s="17" t="s">
        <v>162</v>
      </c>
      <c r="C781" s="17" t="s">
        <v>29</v>
      </c>
      <c r="D781" s="17">
        <f t="shared" si="199"/>
        <v>11</v>
      </c>
      <c r="E781" s="17">
        <v>-5</v>
      </c>
      <c r="F781" s="17" t="s">
        <v>16</v>
      </c>
      <c r="G781" s="17"/>
      <c r="H781" s="17"/>
      <c r="I781" s="18">
        <v>43229</v>
      </c>
      <c r="J781" s="17">
        <f t="shared" si="204"/>
        <v>6</v>
      </c>
      <c r="K781" s="94">
        <f t="shared" ref="K781" si="209">IF(OR(F781="FPCO"),((M780+L781)/J781),K780)</f>
        <v>15000</v>
      </c>
      <c r="L781" s="94"/>
      <c r="M781" s="95">
        <f t="shared" ref="M781" si="210">J781*K781</f>
        <v>90000</v>
      </c>
    </row>
    <row r="782" spans="1:13" x14ac:dyDescent="0.25">
      <c r="A782" s="16" t="s">
        <v>161</v>
      </c>
      <c r="B782" s="17" t="s">
        <v>162</v>
      </c>
      <c r="C782" s="17" t="s">
        <v>29</v>
      </c>
      <c r="D782" s="17">
        <f t="shared" si="199"/>
        <v>6</v>
      </c>
      <c r="E782" s="17">
        <v>-1</v>
      </c>
      <c r="F782" s="17" t="s">
        <v>16</v>
      </c>
      <c r="G782" s="17"/>
      <c r="H782" s="17"/>
      <c r="I782" s="18">
        <v>43110</v>
      </c>
      <c r="J782" s="17">
        <f t="shared" si="204"/>
        <v>5</v>
      </c>
      <c r="K782" s="94">
        <f t="shared" ref="K782:K786" si="211">IF(OR(F782="FPCO"),((M781+L782)/J782),K781)</f>
        <v>15000</v>
      </c>
      <c r="L782" s="94"/>
      <c r="M782" s="95">
        <f t="shared" ref="M782:M786" si="212">J782*K782</f>
        <v>75000</v>
      </c>
    </row>
    <row r="783" spans="1:13" x14ac:dyDescent="0.25">
      <c r="A783" s="16" t="s">
        <v>161</v>
      </c>
      <c r="B783" s="17" t="s">
        <v>162</v>
      </c>
      <c r="C783" s="17" t="s">
        <v>29</v>
      </c>
      <c r="D783" s="17">
        <f t="shared" si="199"/>
        <v>5</v>
      </c>
      <c r="E783" s="17">
        <v>-1</v>
      </c>
      <c r="F783" s="17" t="s">
        <v>16</v>
      </c>
      <c r="G783" s="17"/>
      <c r="H783" s="17"/>
      <c r="I783" s="18">
        <v>43153</v>
      </c>
      <c r="J783" s="17">
        <f t="shared" si="204"/>
        <v>4</v>
      </c>
      <c r="K783" s="94">
        <f t="shared" si="211"/>
        <v>15000</v>
      </c>
      <c r="L783" s="94"/>
      <c r="M783" s="95">
        <f t="shared" si="212"/>
        <v>60000</v>
      </c>
    </row>
    <row r="784" spans="1:13" x14ac:dyDescent="0.25">
      <c r="A784" s="16" t="s">
        <v>161</v>
      </c>
      <c r="B784" s="17" t="s">
        <v>162</v>
      </c>
      <c r="C784" s="17" t="s">
        <v>29</v>
      </c>
      <c r="D784" s="17">
        <f t="shared" si="199"/>
        <v>4</v>
      </c>
      <c r="E784" s="17">
        <v>-1</v>
      </c>
      <c r="F784" s="17" t="s">
        <v>16</v>
      </c>
      <c r="G784" s="17"/>
      <c r="H784" s="17"/>
      <c r="I784" s="18">
        <v>43154</v>
      </c>
      <c r="J784" s="17">
        <f t="shared" si="204"/>
        <v>3</v>
      </c>
      <c r="K784" s="94">
        <f t="shared" si="211"/>
        <v>15000</v>
      </c>
      <c r="L784" s="94"/>
      <c r="M784" s="95">
        <f t="shared" si="212"/>
        <v>45000</v>
      </c>
    </row>
    <row r="785" spans="1:13" x14ac:dyDescent="0.25">
      <c r="A785" s="16" t="s">
        <v>161</v>
      </c>
      <c r="B785" s="17" t="s">
        <v>162</v>
      </c>
      <c r="C785" s="17" t="s">
        <v>29</v>
      </c>
      <c r="D785" s="17">
        <f t="shared" si="199"/>
        <v>3</v>
      </c>
      <c r="E785" s="17">
        <v>-1</v>
      </c>
      <c r="F785" s="17" t="s">
        <v>16</v>
      </c>
      <c r="G785" s="17"/>
      <c r="H785" s="17"/>
      <c r="I785" s="18">
        <v>43165</v>
      </c>
      <c r="J785" s="17">
        <f t="shared" si="204"/>
        <v>2</v>
      </c>
      <c r="K785" s="94">
        <f t="shared" si="211"/>
        <v>15000</v>
      </c>
      <c r="L785" s="94"/>
      <c r="M785" s="95">
        <f t="shared" si="212"/>
        <v>30000</v>
      </c>
    </row>
    <row r="786" spans="1:13" ht="15.75" thickBot="1" x14ac:dyDescent="0.3">
      <c r="A786" s="40" t="s">
        <v>161</v>
      </c>
      <c r="B786" s="41" t="s">
        <v>162</v>
      </c>
      <c r="C786" s="41" t="s">
        <v>29</v>
      </c>
      <c r="D786" s="41">
        <f t="shared" si="199"/>
        <v>2</v>
      </c>
      <c r="E786" s="41">
        <v>-2</v>
      </c>
      <c r="F786" s="41" t="s">
        <v>16</v>
      </c>
      <c r="G786" s="41"/>
      <c r="H786" s="41"/>
      <c r="I786" s="42">
        <v>43201</v>
      </c>
      <c r="J786" s="41">
        <f t="shared" si="204"/>
        <v>0</v>
      </c>
      <c r="K786" s="94">
        <f t="shared" si="211"/>
        <v>15000</v>
      </c>
      <c r="L786" s="94"/>
      <c r="M786" s="95">
        <f t="shared" si="212"/>
        <v>0</v>
      </c>
    </row>
    <row r="787" spans="1:13" x14ac:dyDescent="0.25">
      <c r="A787" s="1" t="s">
        <v>163</v>
      </c>
      <c r="B787" s="2" t="s">
        <v>164</v>
      </c>
      <c r="C787" s="2" t="s">
        <v>29</v>
      </c>
      <c r="D787" s="2">
        <f t="shared" si="199"/>
        <v>0</v>
      </c>
      <c r="E787" s="2">
        <v>2</v>
      </c>
      <c r="F787" s="2" t="s">
        <v>14</v>
      </c>
      <c r="G787" s="2"/>
      <c r="H787" s="2"/>
      <c r="I787" s="43">
        <v>43100</v>
      </c>
      <c r="J787" s="2">
        <f t="shared" si="204"/>
        <v>2</v>
      </c>
      <c r="K787" s="106">
        <f>M787/J787</f>
        <v>19300</v>
      </c>
      <c r="L787" s="106"/>
      <c r="M787" s="107">
        <v>38600</v>
      </c>
    </row>
    <row r="788" spans="1:13" ht="15.75" thickBot="1" x14ac:dyDescent="0.3">
      <c r="A788" s="40" t="s">
        <v>163</v>
      </c>
      <c r="B788" s="41" t="s">
        <v>164</v>
      </c>
      <c r="C788" s="41" t="s">
        <v>29</v>
      </c>
      <c r="D788" s="41">
        <f t="shared" si="199"/>
        <v>2</v>
      </c>
      <c r="E788" s="41">
        <v>-2</v>
      </c>
      <c r="F788" s="41" t="s">
        <v>17</v>
      </c>
      <c r="G788" s="41"/>
      <c r="H788" s="41" t="s">
        <v>26</v>
      </c>
      <c r="I788" s="42">
        <v>43889</v>
      </c>
      <c r="J788" s="41">
        <f t="shared" si="204"/>
        <v>0</v>
      </c>
      <c r="K788" s="108">
        <f t="shared" ref="K788" si="213">IF(OR(F788="FPCO"),((M787+L788)/J788),K787)</f>
        <v>19300</v>
      </c>
      <c r="L788" s="108"/>
      <c r="M788" s="109">
        <f>J788*K788</f>
        <v>0</v>
      </c>
    </row>
    <row r="789" spans="1:13" x14ac:dyDescent="0.25">
      <c r="A789" s="1" t="s">
        <v>165</v>
      </c>
      <c r="B789" s="2" t="s">
        <v>166</v>
      </c>
      <c r="C789" s="2" t="s">
        <v>29</v>
      </c>
      <c r="D789" s="2">
        <v>12</v>
      </c>
      <c r="E789" s="2"/>
      <c r="F789" s="2" t="s">
        <v>14</v>
      </c>
      <c r="G789" s="2"/>
      <c r="H789" s="2"/>
      <c r="I789" s="43">
        <v>43100</v>
      </c>
      <c r="J789" s="2">
        <f t="shared" ref="J789:J795" si="214">D789+E789</f>
        <v>12</v>
      </c>
      <c r="K789" s="106">
        <f>M789/J789</f>
        <v>3570</v>
      </c>
      <c r="L789" s="106"/>
      <c r="M789" s="107">
        <v>42840</v>
      </c>
    </row>
    <row r="790" spans="1:13" x14ac:dyDescent="0.25">
      <c r="A790" s="16" t="s">
        <v>165</v>
      </c>
      <c r="B790" s="17" t="s">
        <v>166</v>
      </c>
      <c r="C790" s="17" t="s">
        <v>29</v>
      </c>
      <c r="D790" s="17">
        <f t="shared" ref="D790:D795" si="215">J789</f>
        <v>12</v>
      </c>
      <c r="E790" s="17">
        <v>-4</v>
      </c>
      <c r="F790" s="17" t="s">
        <v>16</v>
      </c>
      <c r="G790" s="17"/>
      <c r="H790" s="17"/>
      <c r="I790" s="18">
        <v>43229</v>
      </c>
      <c r="J790" s="17">
        <f t="shared" si="214"/>
        <v>8</v>
      </c>
      <c r="K790" s="94">
        <f t="shared" ref="K790" si="216">IF(OR(F790="FPCO"),((M789+L790)/J790),K789)</f>
        <v>3570</v>
      </c>
      <c r="L790" s="94"/>
      <c r="M790" s="95">
        <f t="shared" ref="M790" si="217">J790*K790</f>
        <v>28560</v>
      </c>
    </row>
    <row r="791" spans="1:13" ht="30" x14ac:dyDescent="0.25">
      <c r="A791" s="16" t="s">
        <v>165</v>
      </c>
      <c r="B791" s="17" t="s">
        <v>166</v>
      </c>
      <c r="C791" s="17" t="s">
        <v>29</v>
      </c>
      <c r="D791" s="17">
        <f t="shared" si="215"/>
        <v>8</v>
      </c>
      <c r="E791" s="17">
        <v>-1</v>
      </c>
      <c r="F791" s="17" t="s">
        <v>17</v>
      </c>
      <c r="G791" s="17"/>
      <c r="H791" s="17" t="s">
        <v>19</v>
      </c>
      <c r="I791" s="18">
        <v>43230</v>
      </c>
      <c r="J791" s="17">
        <f t="shared" si="214"/>
        <v>7</v>
      </c>
      <c r="K791" s="94">
        <f t="shared" ref="K791:K795" si="218">IF(OR(F791="FPCO"),((M790+L791)/J791),K790)</f>
        <v>3570</v>
      </c>
      <c r="L791" s="94"/>
      <c r="M791" s="95">
        <f>J791*K791</f>
        <v>24990</v>
      </c>
    </row>
    <row r="792" spans="1:13" x14ac:dyDescent="0.25">
      <c r="A792" s="16" t="s">
        <v>165</v>
      </c>
      <c r="B792" s="17" t="s">
        <v>166</v>
      </c>
      <c r="C792" s="17" t="s">
        <v>29</v>
      </c>
      <c r="D792" s="17">
        <f t="shared" si="215"/>
        <v>7</v>
      </c>
      <c r="E792" s="17">
        <v>-2</v>
      </c>
      <c r="F792" s="17" t="s">
        <v>16</v>
      </c>
      <c r="G792" s="17"/>
      <c r="H792" s="17"/>
      <c r="I792" s="18">
        <v>43279</v>
      </c>
      <c r="J792" s="17">
        <f t="shared" si="214"/>
        <v>5</v>
      </c>
      <c r="K792" s="94">
        <f t="shared" si="218"/>
        <v>3570</v>
      </c>
      <c r="L792" s="94"/>
      <c r="M792" s="95">
        <f t="shared" ref="M792" si="219">J792*K792</f>
        <v>17850</v>
      </c>
    </row>
    <row r="793" spans="1:13" x14ac:dyDescent="0.25">
      <c r="A793" s="16" t="s">
        <v>165</v>
      </c>
      <c r="B793" s="17" t="s">
        <v>166</v>
      </c>
      <c r="C793" s="17" t="s">
        <v>29</v>
      </c>
      <c r="D793" s="17">
        <f t="shared" si="215"/>
        <v>5</v>
      </c>
      <c r="E793" s="17">
        <v>-2</v>
      </c>
      <c r="F793" s="17" t="s">
        <v>17</v>
      </c>
      <c r="G793" s="17"/>
      <c r="H793" s="17" t="s">
        <v>22</v>
      </c>
      <c r="I793" s="18">
        <v>43453</v>
      </c>
      <c r="J793" s="17">
        <f t="shared" si="214"/>
        <v>3</v>
      </c>
      <c r="K793" s="94">
        <f t="shared" si="218"/>
        <v>3570</v>
      </c>
      <c r="L793" s="94"/>
      <c r="M793" s="95">
        <f>J793*K793</f>
        <v>10710</v>
      </c>
    </row>
    <row r="794" spans="1:13" ht="30" x14ac:dyDescent="0.25">
      <c r="A794" s="16" t="s">
        <v>165</v>
      </c>
      <c r="B794" s="17" t="s">
        <v>166</v>
      </c>
      <c r="C794" s="17" t="s">
        <v>29</v>
      </c>
      <c r="D794" s="17">
        <f t="shared" si="215"/>
        <v>3</v>
      </c>
      <c r="E794" s="17">
        <v>-1</v>
      </c>
      <c r="F794" s="17" t="s">
        <v>17</v>
      </c>
      <c r="G794" s="17"/>
      <c r="H794" s="17" t="s">
        <v>23</v>
      </c>
      <c r="I794" s="18">
        <v>43453</v>
      </c>
      <c r="J794" s="17">
        <f t="shared" si="214"/>
        <v>2</v>
      </c>
      <c r="K794" s="94">
        <f t="shared" si="218"/>
        <v>3570</v>
      </c>
      <c r="L794" s="94"/>
      <c r="M794" s="95">
        <f>J794*K794</f>
        <v>7140</v>
      </c>
    </row>
    <row r="795" spans="1:13" ht="30.75" thickBot="1" x14ac:dyDescent="0.3">
      <c r="A795" s="40" t="s">
        <v>165</v>
      </c>
      <c r="B795" s="41" t="s">
        <v>166</v>
      </c>
      <c r="C795" s="41" t="s">
        <v>29</v>
      </c>
      <c r="D795" s="41">
        <f t="shared" si="215"/>
        <v>2</v>
      </c>
      <c r="E795" s="41">
        <v>-2</v>
      </c>
      <c r="F795" s="41" t="s">
        <v>17</v>
      </c>
      <c r="G795" s="41"/>
      <c r="H795" s="41" t="s">
        <v>19</v>
      </c>
      <c r="I795" s="42">
        <v>43453</v>
      </c>
      <c r="J795" s="41">
        <f t="shared" si="214"/>
        <v>0</v>
      </c>
      <c r="K795" s="94">
        <f t="shared" si="218"/>
        <v>3570</v>
      </c>
      <c r="L795" s="94"/>
      <c r="M795" s="95">
        <f>J795*K795</f>
        <v>0</v>
      </c>
    </row>
    <row r="796" spans="1:13" x14ac:dyDescent="0.25">
      <c r="A796" s="1" t="s">
        <v>167</v>
      </c>
      <c r="B796" s="2" t="s">
        <v>168</v>
      </c>
      <c r="C796" s="2" t="s">
        <v>29</v>
      </c>
      <c r="D796" s="2">
        <v>20</v>
      </c>
      <c r="E796" s="2"/>
      <c r="F796" s="2" t="s">
        <v>14</v>
      </c>
      <c r="G796" s="2"/>
      <c r="H796" s="2"/>
      <c r="I796" s="43">
        <v>43100</v>
      </c>
      <c r="J796" s="2">
        <f t="shared" ref="J796:J829" si="220">D796+E796</f>
        <v>20</v>
      </c>
      <c r="K796" s="106">
        <f>M796/J796</f>
        <v>13268.55</v>
      </c>
      <c r="L796" s="106"/>
      <c r="M796" s="107">
        <v>265371</v>
      </c>
    </row>
    <row r="797" spans="1:13" x14ac:dyDescent="0.25">
      <c r="A797" s="16" t="s">
        <v>167</v>
      </c>
      <c r="B797" s="17" t="s">
        <v>168</v>
      </c>
      <c r="C797" s="17" t="s">
        <v>29</v>
      </c>
      <c r="D797" s="17">
        <f>J796</f>
        <v>20</v>
      </c>
      <c r="E797" s="17">
        <v>-1</v>
      </c>
      <c r="F797" s="17" t="s">
        <v>16</v>
      </c>
      <c r="G797" s="17"/>
      <c r="H797" s="17"/>
      <c r="I797" s="18">
        <v>43175</v>
      </c>
      <c r="J797" s="17">
        <f t="shared" si="220"/>
        <v>19</v>
      </c>
      <c r="K797" s="94">
        <f t="shared" ref="K797" si="221">IF(OR(F797="FPCO"),((M796+L797)/J797),K796)</f>
        <v>13268.55</v>
      </c>
      <c r="L797" s="94"/>
      <c r="M797" s="95">
        <f t="shared" ref="M797" si="222">J797*K797</f>
        <v>252102.44999999998</v>
      </c>
    </row>
    <row r="798" spans="1:13" x14ac:dyDescent="0.25">
      <c r="A798" s="16" t="s">
        <v>167</v>
      </c>
      <c r="B798" s="17" t="s">
        <v>168</v>
      </c>
      <c r="C798" s="17" t="s">
        <v>29</v>
      </c>
      <c r="D798" s="17">
        <f>J797</f>
        <v>19</v>
      </c>
      <c r="E798" s="17">
        <v>-1</v>
      </c>
      <c r="F798" s="17" t="s">
        <v>16</v>
      </c>
      <c r="G798" s="17"/>
      <c r="H798" s="17"/>
      <c r="I798" s="18">
        <v>43181</v>
      </c>
      <c r="J798" s="17">
        <f t="shared" si="220"/>
        <v>18</v>
      </c>
      <c r="K798" s="94">
        <f t="shared" ref="K798:K801" si="223">IF(OR(F798="FPCO"),((M797+L798)/J798),K797)</f>
        <v>13268.55</v>
      </c>
      <c r="L798" s="94"/>
      <c r="M798" s="95">
        <f t="shared" ref="M798:M801" si="224">J798*K798</f>
        <v>238833.9</v>
      </c>
    </row>
    <row r="799" spans="1:13" ht="30" x14ac:dyDescent="0.25">
      <c r="A799" s="16" t="s">
        <v>167</v>
      </c>
      <c r="B799" s="17" t="s">
        <v>168</v>
      </c>
      <c r="C799" s="17" t="s">
        <v>29</v>
      </c>
      <c r="D799" s="17">
        <f>J798</f>
        <v>18</v>
      </c>
      <c r="E799" s="17">
        <v>-3</v>
      </c>
      <c r="F799" s="17" t="s">
        <v>17</v>
      </c>
      <c r="G799" s="17"/>
      <c r="H799" s="17" t="s">
        <v>19</v>
      </c>
      <c r="I799" s="18">
        <v>43440</v>
      </c>
      <c r="J799" s="17">
        <f t="shared" si="220"/>
        <v>15</v>
      </c>
      <c r="K799" s="94">
        <f t="shared" si="223"/>
        <v>13268.55</v>
      </c>
      <c r="L799" s="94"/>
      <c r="M799" s="95">
        <f>J799*K799</f>
        <v>199028.25</v>
      </c>
    </row>
    <row r="800" spans="1:13" x14ac:dyDescent="0.25">
      <c r="A800" s="16" t="s">
        <v>167</v>
      </c>
      <c r="B800" s="17" t="s">
        <v>168</v>
      </c>
      <c r="C800" s="17" t="s">
        <v>29</v>
      </c>
      <c r="D800" s="17">
        <f>J799</f>
        <v>15</v>
      </c>
      <c r="E800" s="17">
        <v>-14</v>
      </c>
      <c r="F800" s="17" t="s">
        <v>16</v>
      </c>
      <c r="G800" s="17"/>
      <c r="H800" s="17"/>
      <c r="I800" s="18">
        <v>43462</v>
      </c>
      <c r="J800" s="17">
        <f t="shared" si="220"/>
        <v>1</v>
      </c>
      <c r="K800" s="94">
        <f t="shared" si="223"/>
        <v>13268.55</v>
      </c>
      <c r="L800" s="94"/>
      <c r="M800" s="95">
        <f t="shared" si="224"/>
        <v>13268.55</v>
      </c>
    </row>
    <row r="801" spans="1:13" ht="15.75" thickBot="1" x14ac:dyDescent="0.3">
      <c r="A801" s="40" t="s">
        <v>167</v>
      </c>
      <c r="B801" s="41" t="s">
        <v>168</v>
      </c>
      <c r="C801" s="41" t="s">
        <v>29</v>
      </c>
      <c r="D801" s="41">
        <f>J800</f>
        <v>1</v>
      </c>
      <c r="E801" s="41">
        <v>-1</v>
      </c>
      <c r="F801" s="41" t="s">
        <v>16</v>
      </c>
      <c r="G801" s="41"/>
      <c r="H801" s="41"/>
      <c r="I801" s="42">
        <v>43488</v>
      </c>
      <c r="J801" s="41">
        <f t="shared" si="220"/>
        <v>0</v>
      </c>
      <c r="K801" s="94">
        <f t="shared" si="223"/>
        <v>13268.55</v>
      </c>
      <c r="L801" s="94"/>
      <c r="M801" s="95">
        <f t="shared" si="224"/>
        <v>0</v>
      </c>
    </row>
    <row r="802" spans="1:13" x14ac:dyDescent="0.25">
      <c r="A802" s="1" t="s">
        <v>169</v>
      </c>
      <c r="B802" s="2" t="s">
        <v>170</v>
      </c>
      <c r="C802" s="2" t="s">
        <v>29</v>
      </c>
      <c r="D802" s="2">
        <v>4</v>
      </c>
      <c r="E802" s="2"/>
      <c r="F802" s="2" t="s">
        <v>14</v>
      </c>
      <c r="G802" s="2"/>
      <c r="H802" s="2"/>
      <c r="I802" s="43">
        <v>43100</v>
      </c>
      <c r="J802" s="2">
        <f t="shared" si="220"/>
        <v>4</v>
      </c>
      <c r="K802" s="106">
        <f>M802/J802</f>
        <v>4547.5</v>
      </c>
      <c r="L802" s="106"/>
      <c r="M802" s="107">
        <v>18190</v>
      </c>
    </row>
    <row r="803" spans="1:13" x14ac:dyDescent="0.25">
      <c r="A803" s="16" t="s">
        <v>169</v>
      </c>
      <c r="B803" s="17" t="s">
        <v>170</v>
      </c>
      <c r="C803" s="17" t="s">
        <v>29</v>
      </c>
      <c r="D803" s="17">
        <f>J802</f>
        <v>4</v>
      </c>
      <c r="E803" s="17">
        <v>-2</v>
      </c>
      <c r="F803" s="17" t="s">
        <v>17</v>
      </c>
      <c r="G803" s="17"/>
      <c r="H803" s="17" t="s">
        <v>22</v>
      </c>
      <c r="I803" s="18">
        <v>43453</v>
      </c>
      <c r="J803" s="17">
        <f t="shared" si="220"/>
        <v>2</v>
      </c>
      <c r="K803" s="94">
        <f t="shared" ref="K803" si="225">IF(OR(F803="FPCO"),((M802+L803)/J803),K802)</f>
        <v>4547.5</v>
      </c>
      <c r="L803" s="94"/>
      <c r="M803" s="95">
        <f>J803*K803</f>
        <v>9095</v>
      </c>
    </row>
    <row r="804" spans="1:13" ht="30.75" thickBot="1" x14ac:dyDescent="0.3">
      <c r="A804" s="40" t="s">
        <v>169</v>
      </c>
      <c r="B804" s="41" t="s">
        <v>170</v>
      </c>
      <c r="C804" s="41" t="s">
        <v>29</v>
      </c>
      <c r="D804" s="41">
        <f>J803</f>
        <v>2</v>
      </c>
      <c r="E804" s="41">
        <v>-2</v>
      </c>
      <c r="F804" s="41" t="s">
        <v>17</v>
      </c>
      <c r="G804" s="41"/>
      <c r="H804" s="41" t="s">
        <v>21</v>
      </c>
      <c r="I804" s="42">
        <v>43453</v>
      </c>
      <c r="J804" s="41">
        <f t="shared" si="220"/>
        <v>0</v>
      </c>
      <c r="K804" s="94">
        <f t="shared" ref="K804" si="226">IF(OR(F804="FPCO"),((M803+L804)/J804),K803)</f>
        <v>4547.5</v>
      </c>
      <c r="L804" s="94"/>
      <c r="M804" s="95">
        <f>J804*K804</f>
        <v>0</v>
      </c>
    </row>
    <row r="805" spans="1:13" x14ac:dyDescent="0.25">
      <c r="A805" s="1" t="s">
        <v>171</v>
      </c>
      <c r="B805" s="2" t="s">
        <v>172</v>
      </c>
      <c r="C805" s="2" t="s">
        <v>29</v>
      </c>
      <c r="D805" s="2">
        <v>28</v>
      </c>
      <c r="E805" s="2"/>
      <c r="F805" s="2" t="s">
        <v>14</v>
      </c>
      <c r="G805" s="2"/>
      <c r="H805" s="2"/>
      <c r="I805" s="43">
        <v>43100</v>
      </c>
      <c r="J805" s="2">
        <f t="shared" si="220"/>
        <v>28</v>
      </c>
      <c r="K805" s="106">
        <f>M805/J805</f>
        <v>319900.5</v>
      </c>
      <c r="L805" s="106"/>
      <c r="M805" s="107">
        <v>8957214</v>
      </c>
    </row>
    <row r="806" spans="1:13" x14ac:dyDescent="0.25">
      <c r="A806" s="16" t="s">
        <v>171</v>
      </c>
      <c r="B806" s="17" t="s">
        <v>172</v>
      </c>
      <c r="C806" s="17" t="s">
        <v>29</v>
      </c>
      <c r="D806" s="17">
        <f t="shared" ref="D806:D813" si="227">J805</f>
        <v>28</v>
      </c>
      <c r="E806" s="17">
        <v>-6</v>
      </c>
      <c r="F806" s="17" t="s">
        <v>16</v>
      </c>
      <c r="G806" s="17"/>
      <c r="H806" s="17"/>
      <c r="I806" s="18">
        <v>43154</v>
      </c>
      <c r="J806" s="17">
        <f t="shared" si="220"/>
        <v>22</v>
      </c>
      <c r="K806" s="94">
        <f t="shared" ref="K806" si="228">IF(OR(F806="FPCO"),((M805+L806)/J806),K805)</f>
        <v>319900.5</v>
      </c>
      <c r="L806" s="94"/>
      <c r="M806" s="95">
        <f t="shared" ref="M806" si="229">J806*K806</f>
        <v>7037811</v>
      </c>
    </row>
    <row r="807" spans="1:13" x14ac:dyDescent="0.25">
      <c r="A807" s="16" t="s">
        <v>171</v>
      </c>
      <c r="B807" s="17" t="s">
        <v>172</v>
      </c>
      <c r="C807" s="17" t="s">
        <v>29</v>
      </c>
      <c r="D807" s="17">
        <f t="shared" si="227"/>
        <v>22</v>
      </c>
      <c r="E807" s="17">
        <v>-6</v>
      </c>
      <c r="F807" s="17" t="s">
        <v>16</v>
      </c>
      <c r="G807" s="17"/>
      <c r="H807" s="17"/>
      <c r="I807" s="18">
        <v>43453</v>
      </c>
      <c r="J807" s="17">
        <f t="shared" si="220"/>
        <v>16</v>
      </c>
      <c r="K807" s="94">
        <f t="shared" ref="K807:K812" si="230">IF(OR(F807="FPCO"),((M806+L807)/J807),K806)</f>
        <v>319900.5</v>
      </c>
      <c r="L807" s="94"/>
      <c r="M807" s="95">
        <f t="shared" ref="M807:M809" si="231">J807*K807</f>
        <v>5118408</v>
      </c>
    </row>
    <row r="808" spans="1:13" x14ac:dyDescent="0.25">
      <c r="A808" s="16" t="s">
        <v>171</v>
      </c>
      <c r="B808" s="17" t="s">
        <v>172</v>
      </c>
      <c r="C808" s="17" t="s">
        <v>29</v>
      </c>
      <c r="D808" s="17">
        <f t="shared" si="227"/>
        <v>16</v>
      </c>
      <c r="E808" s="17">
        <v>-2</v>
      </c>
      <c r="F808" s="17" t="s">
        <v>16</v>
      </c>
      <c r="G808" s="17"/>
      <c r="H808" s="17"/>
      <c r="I808" s="18">
        <v>43453</v>
      </c>
      <c r="J808" s="17">
        <f t="shared" si="220"/>
        <v>14</v>
      </c>
      <c r="K808" s="94">
        <f t="shared" si="230"/>
        <v>319900.5</v>
      </c>
      <c r="L808" s="94"/>
      <c r="M808" s="95">
        <f t="shared" si="231"/>
        <v>4478607</v>
      </c>
    </row>
    <row r="809" spans="1:13" x14ac:dyDescent="0.25">
      <c r="A809" s="16" t="s">
        <v>171</v>
      </c>
      <c r="B809" s="17" t="s">
        <v>172</v>
      </c>
      <c r="C809" s="17" t="s">
        <v>29</v>
      </c>
      <c r="D809" s="17">
        <f t="shared" si="227"/>
        <v>14</v>
      </c>
      <c r="E809" s="17">
        <v>-2</v>
      </c>
      <c r="F809" s="17" t="s">
        <v>16</v>
      </c>
      <c r="G809" s="17"/>
      <c r="H809" s="17"/>
      <c r="I809" s="18">
        <v>43495</v>
      </c>
      <c r="J809" s="17">
        <f t="shared" si="220"/>
        <v>12</v>
      </c>
      <c r="K809" s="94">
        <f t="shared" si="230"/>
        <v>319900.5</v>
      </c>
      <c r="L809" s="94"/>
      <c r="M809" s="95">
        <f t="shared" si="231"/>
        <v>3838806</v>
      </c>
    </row>
    <row r="810" spans="1:13" ht="30" x14ac:dyDescent="0.25">
      <c r="A810" s="16" t="s">
        <v>171</v>
      </c>
      <c r="B810" s="17" t="s">
        <v>172</v>
      </c>
      <c r="C810" s="17" t="s">
        <v>29</v>
      </c>
      <c r="D810" s="17">
        <f t="shared" si="227"/>
        <v>12</v>
      </c>
      <c r="E810" s="17">
        <v>-2</v>
      </c>
      <c r="F810" s="17" t="s">
        <v>17</v>
      </c>
      <c r="G810" s="17"/>
      <c r="H810" s="17" t="s">
        <v>25</v>
      </c>
      <c r="I810" s="18">
        <v>43531</v>
      </c>
      <c r="J810" s="17">
        <f t="shared" si="220"/>
        <v>10</v>
      </c>
      <c r="K810" s="94">
        <f t="shared" si="230"/>
        <v>319900.5</v>
      </c>
      <c r="L810" s="94"/>
      <c r="M810" s="95">
        <f>J810*K810</f>
        <v>3199005</v>
      </c>
    </row>
    <row r="811" spans="1:13" ht="30" x14ac:dyDescent="0.25">
      <c r="A811" s="16" t="s">
        <v>171</v>
      </c>
      <c r="B811" s="17" t="s">
        <v>172</v>
      </c>
      <c r="C811" s="17" t="s">
        <v>29</v>
      </c>
      <c r="D811" s="17">
        <f t="shared" si="227"/>
        <v>10</v>
      </c>
      <c r="E811" s="17">
        <v>-4</v>
      </c>
      <c r="F811" s="17" t="s">
        <v>17</v>
      </c>
      <c r="G811" s="17"/>
      <c r="H811" s="17" t="s">
        <v>25</v>
      </c>
      <c r="I811" s="18">
        <v>43558</v>
      </c>
      <c r="J811" s="17">
        <f t="shared" si="220"/>
        <v>6</v>
      </c>
      <c r="K811" s="94">
        <f t="shared" si="230"/>
        <v>319900.5</v>
      </c>
      <c r="L811" s="94"/>
      <c r="M811" s="95">
        <f>J811*K811</f>
        <v>1919403</v>
      </c>
    </row>
    <row r="812" spans="1:13" ht="30" x14ac:dyDescent="0.25">
      <c r="A812" s="16" t="s">
        <v>171</v>
      </c>
      <c r="B812" s="17" t="s">
        <v>172</v>
      </c>
      <c r="C812" s="17" t="s">
        <v>29</v>
      </c>
      <c r="D812" s="17">
        <f t="shared" si="227"/>
        <v>6</v>
      </c>
      <c r="E812" s="17">
        <v>-6</v>
      </c>
      <c r="F812" s="17" t="s">
        <v>17</v>
      </c>
      <c r="G812" s="17"/>
      <c r="H812" s="17" t="s">
        <v>25</v>
      </c>
      <c r="I812" s="18">
        <v>43692</v>
      </c>
      <c r="J812" s="17">
        <f t="shared" si="220"/>
        <v>0</v>
      </c>
      <c r="K812" s="94">
        <f t="shared" si="230"/>
        <v>319900.5</v>
      </c>
      <c r="L812" s="94"/>
      <c r="M812" s="95">
        <f>J812*K812</f>
        <v>0</v>
      </c>
    </row>
    <row r="813" spans="1:13" ht="15.75" thickBot="1" x14ac:dyDescent="0.3">
      <c r="A813" s="40" t="s">
        <v>171</v>
      </c>
      <c r="B813" s="41" t="s">
        <v>172</v>
      </c>
      <c r="C813" s="41" t="s">
        <v>29</v>
      </c>
      <c r="D813" s="41">
        <f t="shared" si="227"/>
        <v>0</v>
      </c>
      <c r="E813" s="41">
        <v>10</v>
      </c>
      <c r="F813" s="41" t="s">
        <v>17</v>
      </c>
      <c r="G813" s="41" t="s">
        <v>26</v>
      </c>
      <c r="H813" s="41"/>
      <c r="I813" s="42">
        <v>44096</v>
      </c>
      <c r="J813" s="41">
        <f t="shared" si="220"/>
        <v>10</v>
      </c>
      <c r="K813" s="94">
        <f>((M812+L813)/J813)</f>
        <v>53498.8</v>
      </c>
      <c r="L813" s="94">
        <f>E813*53498.8</f>
        <v>534988</v>
      </c>
      <c r="M813" s="95">
        <f>J813*K813</f>
        <v>534988</v>
      </c>
    </row>
    <row r="814" spans="1:13" x14ac:dyDescent="0.25">
      <c r="A814" s="1" t="s">
        <v>173</v>
      </c>
      <c r="B814" s="2" t="s">
        <v>174</v>
      </c>
      <c r="C814" s="2" t="s">
        <v>29</v>
      </c>
      <c r="D814" s="2">
        <v>4</v>
      </c>
      <c r="E814" s="2"/>
      <c r="F814" s="2" t="s">
        <v>14</v>
      </c>
      <c r="G814" s="2"/>
      <c r="H814" s="2"/>
      <c r="I814" s="43">
        <v>43100</v>
      </c>
      <c r="J814" s="2">
        <f t="shared" si="220"/>
        <v>4</v>
      </c>
      <c r="K814" s="106">
        <f>M814/J814</f>
        <v>23800</v>
      </c>
      <c r="L814" s="106"/>
      <c r="M814" s="107">
        <v>95200</v>
      </c>
    </row>
    <row r="815" spans="1:13" ht="15.75" thickBot="1" x14ac:dyDescent="0.3">
      <c r="A815" s="40" t="s">
        <v>173</v>
      </c>
      <c r="B815" s="41" t="s">
        <v>174</v>
      </c>
      <c r="C815" s="41" t="s">
        <v>29</v>
      </c>
      <c r="D815" s="41">
        <f>J814</f>
        <v>4</v>
      </c>
      <c r="E815" s="41">
        <v>-4</v>
      </c>
      <c r="F815" s="41" t="s">
        <v>17</v>
      </c>
      <c r="G815" s="41"/>
      <c r="H815" s="41" t="s">
        <v>22</v>
      </c>
      <c r="I815" s="42">
        <v>43158</v>
      </c>
      <c r="J815" s="41">
        <f t="shared" si="220"/>
        <v>0</v>
      </c>
      <c r="K815" s="94">
        <f t="shared" ref="K815" si="232">IF(OR(F815="FPCO"),((M814+L815)/J815),K814)</f>
        <v>23800</v>
      </c>
      <c r="L815" s="94"/>
      <c r="M815" s="95">
        <f>J815*K815</f>
        <v>0</v>
      </c>
    </row>
    <row r="816" spans="1:13" x14ac:dyDescent="0.25">
      <c r="A816" s="1" t="s">
        <v>175</v>
      </c>
      <c r="B816" s="2" t="s">
        <v>176</v>
      </c>
      <c r="C816" s="2" t="s">
        <v>29</v>
      </c>
      <c r="D816" s="2">
        <v>1</v>
      </c>
      <c r="E816" s="2"/>
      <c r="F816" s="2" t="s">
        <v>14</v>
      </c>
      <c r="G816" s="2"/>
      <c r="H816" s="2"/>
      <c r="I816" s="43">
        <v>43100</v>
      </c>
      <c r="J816" s="2">
        <f t="shared" si="220"/>
        <v>1</v>
      </c>
      <c r="K816" s="106">
        <f>M816/J816</f>
        <v>47600</v>
      </c>
      <c r="L816" s="106"/>
      <c r="M816" s="107">
        <v>47600</v>
      </c>
    </row>
    <row r="817" spans="1:13" x14ac:dyDescent="0.25">
      <c r="A817" s="16" t="s">
        <v>175</v>
      </c>
      <c r="B817" s="17" t="s">
        <v>176</v>
      </c>
      <c r="C817" s="17" t="s">
        <v>29</v>
      </c>
      <c r="D817" s="17">
        <f>J816</f>
        <v>1</v>
      </c>
      <c r="E817" s="17">
        <v>1</v>
      </c>
      <c r="F817" s="17" t="s">
        <v>17</v>
      </c>
      <c r="G817" s="17" t="s">
        <v>26</v>
      </c>
      <c r="H817" s="17"/>
      <c r="I817" s="18">
        <v>43412</v>
      </c>
      <c r="J817" s="17">
        <f t="shared" si="220"/>
        <v>2</v>
      </c>
      <c r="K817" s="94">
        <f>((M816+L817)/J817)</f>
        <v>33300</v>
      </c>
      <c r="L817" s="94">
        <f>E817*19000</f>
        <v>19000</v>
      </c>
      <c r="M817" s="95">
        <f>J817*K817</f>
        <v>66600</v>
      </c>
    </row>
    <row r="818" spans="1:13" x14ac:dyDescent="0.25">
      <c r="A818" s="16" t="s">
        <v>175</v>
      </c>
      <c r="B818" s="17" t="s">
        <v>176</v>
      </c>
      <c r="C818" s="17" t="s">
        <v>29</v>
      </c>
      <c r="D818" s="17">
        <f>J817</f>
        <v>2</v>
      </c>
      <c r="E818" s="17">
        <v>-1</v>
      </c>
      <c r="F818" s="17" t="s">
        <v>17</v>
      </c>
      <c r="G818" s="17"/>
      <c r="H818" s="17" t="s">
        <v>22</v>
      </c>
      <c r="I818" s="18">
        <v>43424</v>
      </c>
      <c r="J818" s="17">
        <f t="shared" si="220"/>
        <v>1</v>
      </c>
      <c r="K818" s="94">
        <f t="shared" ref="K818:K819" si="233">IF(OR(F818="FPCO"),((M817+L818)/J818),K817)</f>
        <v>33300</v>
      </c>
      <c r="L818" s="94"/>
      <c r="M818" s="95">
        <f>J818*K818</f>
        <v>33300</v>
      </c>
    </row>
    <row r="819" spans="1:13" ht="15.75" thickBot="1" x14ac:dyDescent="0.3">
      <c r="A819" s="40" t="s">
        <v>175</v>
      </c>
      <c r="B819" s="41" t="s">
        <v>176</v>
      </c>
      <c r="C819" s="41" t="s">
        <v>29</v>
      </c>
      <c r="D819" s="41">
        <f>J818</f>
        <v>1</v>
      </c>
      <c r="E819" s="41">
        <v>-1</v>
      </c>
      <c r="F819" s="41" t="s">
        <v>17</v>
      </c>
      <c r="G819" s="41"/>
      <c r="H819" s="41" t="s">
        <v>22</v>
      </c>
      <c r="I819" s="42">
        <v>43453</v>
      </c>
      <c r="J819" s="41">
        <f t="shared" si="220"/>
        <v>0</v>
      </c>
      <c r="K819" s="94">
        <f t="shared" si="233"/>
        <v>33300</v>
      </c>
      <c r="L819" s="94"/>
      <c r="M819" s="95">
        <f>J819*K819</f>
        <v>0</v>
      </c>
    </row>
    <row r="820" spans="1:13" x14ac:dyDescent="0.25">
      <c r="A820" s="1" t="s">
        <v>177</v>
      </c>
      <c r="B820" s="2" t="s">
        <v>178</v>
      </c>
      <c r="C820" s="2" t="s">
        <v>29</v>
      </c>
      <c r="D820" s="2">
        <v>32</v>
      </c>
      <c r="E820" s="2"/>
      <c r="F820" s="2" t="s">
        <v>14</v>
      </c>
      <c r="G820" s="2"/>
      <c r="H820" s="2"/>
      <c r="I820" s="43">
        <v>43100</v>
      </c>
      <c r="J820" s="2">
        <f t="shared" si="220"/>
        <v>32</v>
      </c>
      <c r="K820" s="106">
        <f>M820/J820</f>
        <v>3849.28125</v>
      </c>
      <c r="L820" s="106"/>
      <c r="M820" s="107">
        <v>123177</v>
      </c>
    </row>
    <row r="821" spans="1:13" x14ac:dyDescent="0.25">
      <c r="A821" s="16" t="s">
        <v>177</v>
      </c>
      <c r="B821" s="17" t="s">
        <v>178</v>
      </c>
      <c r="C821" s="17" t="s">
        <v>29</v>
      </c>
      <c r="D821" s="17">
        <f t="shared" ref="D821:D829" si="234">J820</f>
        <v>32</v>
      </c>
      <c r="E821" s="17">
        <v>-10</v>
      </c>
      <c r="F821" s="17" t="s">
        <v>16</v>
      </c>
      <c r="G821" s="17"/>
      <c r="H821" s="17"/>
      <c r="I821" s="18">
        <v>43153</v>
      </c>
      <c r="J821" s="17">
        <f t="shared" si="220"/>
        <v>22</v>
      </c>
      <c r="K821" s="94">
        <f t="shared" ref="K821" si="235">IF(OR(F821="FPCO"),((M820+L821)/J821),K820)</f>
        <v>3849.28125</v>
      </c>
      <c r="L821" s="94"/>
      <c r="M821" s="95">
        <f t="shared" ref="M821" si="236">J821*K821</f>
        <v>84684.1875</v>
      </c>
    </row>
    <row r="822" spans="1:13" x14ac:dyDescent="0.25">
      <c r="A822" s="16" t="s">
        <v>177</v>
      </c>
      <c r="B822" s="17" t="s">
        <v>178</v>
      </c>
      <c r="C822" s="17" t="s">
        <v>29</v>
      </c>
      <c r="D822" s="17">
        <f t="shared" si="234"/>
        <v>22</v>
      </c>
      <c r="E822" s="17">
        <v>-17</v>
      </c>
      <c r="F822" s="17" t="s">
        <v>17</v>
      </c>
      <c r="G822" s="17"/>
      <c r="H822" s="17" t="s">
        <v>22</v>
      </c>
      <c r="I822" s="18">
        <v>43159</v>
      </c>
      <c r="J822" s="17">
        <f t="shared" si="220"/>
        <v>5</v>
      </c>
      <c r="K822" s="94">
        <f t="shared" ref="K822:K829" si="237">IF(OR(F822="FPCO"),((M821+L822)/J822),K821)</f>
        <v>3849.28125</v>
      </c>
      <c r="L822" s="94"/>
      <c r="M822" s="95">
        <f t="shared" ref="M822:M827" si="238">J822*K822</f>
        <v>19246.40625</v>
      </c>
    </row>
    <row r="823" spans="1:13" x14ac:dyDescent="0.25">
      <c r="A823" s="16" t="s">
        <v>177</v>
      </c>
      <c r="B823" s="17" t="s">
        <v>178</v>
      </c>
      <c r="C823" s="17" t="s">
        <v>29</v>
      </c>
      <c r="D823" s="17">
        <f t="shared" si="234"/>
        <v>5</v>
      </c>
      <c r="E823" s="17">
        <v>6</v>
      </c>
      <c r="F823" s="17" t="s">
        <v>17</v>
      </c>
      <c r="G823" s="17" t="s">
        <v>26</v>
      </c>
      <c r="H823" s="17"/>
      <c r="I823" s="18">
        <v>43368</v>
      </c>
      <c r="J823" s="17">
        <f t="shared" si="220"/>
        <v>11</v>
      </c>
      <c r="K823" s="94">
        <f>((M822+L823)/J823)</f>
        <v>5779.937758264462</v>
      </c>
      <c r="L823" s="94">
        <f>E823*7388.81818181818</f>
        <v>44332.909090909081</v>
      </c>
      <c r="M823" s="95">
        <f t="shared" si="238"/>
        <v>63579.315340909081</v>
      </c>
    </row>
    <row r="824" spans="1:13" ht="30" x14ac:dyDescent="0.25">
      <c r="A824" s="16" t="s">
        <v>177</v>
      </c>
      <c r="B824" s="17" t="s">
        <v>178</v>
      </c>
      <c r="C824" s="17" t="s">
        <v>29</v>
      </c>
      <c r="D824" s="17">
        <f t="shared" si="234"/>
        <v>11</v>
      </c>
      <c r="E824" s="17">
        <v>-6</v>
      </c>
      <c r="F824" s="17" t="s">
        <v>17</v>
      </c>
      <c r="G824" s="17"/>
      <c r="H824" s="17" t="s">
        <v>72</v>
      </c>
      <c r="I824" s="18">
        <v>43374</v>
      </c>
      <c r="J824" s="17">
        <f t="shared" si="220"/>
        <v>5</v>
      </c>
      <c r="K824" s="94">
        <f t="shared" si="237"/>
        <v>5779.937758264462</v>
      </c>
      <c r="L824" s="94"/>
      <c r="M824" s="95">
        <f t="shared" si="238"/>
        <v>28899.688791322311</v>
      </c>
    </row>
    <row r="825" spans="1:13" x14ac:dyDescent="0.25">
      <c r="A825" s="16" t="s">
        <v>177</v>
      </c>
      <c r="B825" s="17" t="s">
        <v>178</v>
      </c>
      <c r="C825" s="17" t="s">
        <v>29</v>
      </c>
      <c r="D825" s="17">
        <f t="shared" si="234"/>
        <v>5</v>
      </c>
      <c r="E825" s="17">
        <v>5</v>
      </c>
      <c r="F825" s="17" t="s">
        <v>17</v>
      </c>
      <c r="G825" s="17" t="s">
        <v>26</v>
      </c>
      <c r="H825" s="17"/>
      <c r="I825" s="18">
        <v>43433</v>
      </c>
      <c r="J825" s="17">
        <f t="shared" si="220"/>
        <v>10</v>
      </c>
      <c r="K825" s="94">
        <f>((M824+L825)/J825)</f>
        <v>5889.9688791322315</v>
      </c>
      <c r="L825" s="94">
        <f>E825*6000</f>
        <v>30000</v>
      </c>
      <c r="M825" s="95">
        <f t="shared" si="238"/>
        <v>58899.688791322318</v>
      </c>
    </row>
    <row r="826" spans="1:13" x14ac:dyDescent="0.25">
      <c r="A826" s="16" t="s">
        <v>177</v>
      </c>
      <c r="B826" s="17" t="s">
        <v>178</v>
      </c>
      <c r="C826" s="17" t="s">
        <v>29</v>
      </c>
      <c r="D826" s="17">
        <f t="shared" si="234"/>
        <v>10</v>
      </c>
      <c r="E826" s="17">
        <v>-5</v>
      </c>
      <c r="F826" s="17" t="s">
        <v>17</v>
      </c>
      <c r="G826" s="17"/>
      <c r="H826" s="17"/>
      <c r="I826" s="18">
        <v>43434</v>
      </c>
      <c r="J826" s="17">
        <f t="shared" si="220"/>
        <v>5</v>
      </c>
      <c r="K826" s="94">
        <f t="shared" si="237"/>
        <v>5889.9688791322315</v>
      </c>
      <c r="L826" s="94"/>
      <c r="M826" s="95">
        <f t="shared" si="238"/>
        <v>29449.844395661159</v>
      </c>
    </row>
    <row r="827" spans="1:13" x14ac:dyDescent="0.25">
      <c r="A827" s="16" t="s">
        <v>177</v>
      </c>
      <c r="B827" s="17" t="s">
        <v>178</v>
      </c>
      <c r="C827" s="17" t="s">
        <v>29</v>
      </c>
      <c r="D827" s="17">
        <f t="shared" si="234"/>
        <v>5</v>
      </c>
      <c r="E827" s="17">
        <v>5</v>
      </c>
      <c r="F827" s="17" t="s">
        <v>17</v>
      </c>
      <c r="G827" s="17"/>
      <c r="H827" s="17"/>
      <c r="I827" s="18">
        <v>43434</v>
      </c>
      <c r="J827" s="17">
        <f t="shared" si="220"/>
        <v>10</v>
      </c>
      <c r="K827" s="94">
        <f t="shared" si="237"/>
        <v>5889.9688791322315</v>
      </c>
      <c r="L827" s="94"/>
      <c r="M827" s="95">
        <f t="shared" si="238"/>
        <v>58899.688791322318</v>
      </c>
    </row>
    <row r="828" spans="1:13" x14ac:dyDescent="0.25">
      <c r="A828" s="16" t="s">
        <v>177</v>
      </c>
      <c r="B828" s="17" t="s">
        <v>178</v>
      </c>
      <c r="C828" s="17" t="s">
        <v>29</v>
      </c>
      <c r="D828" s="17">
        <f t="shared" si="234"/>
        <v>10</v>
      </c>
      <c r="E828" s="17">
        <v>-5</v>
      </c>
      <c r="F828" s="17" t="s">
        <v>16</v>
      </c>
      <c r="G828" s="17"/>
      <c r="H828" s="17"/>
      <c r="I828" s="18">
        <v>43462</v>
      </c>
      <c r="J828" s="17">
        <f t="shared" si="220"/>
        <v>5</v>
      </c>
      <c r="K828" s="94">
        <f t="shared" si="237"/>
        <v>5889.9688791322315</v>
      </c>
      <c r="L828" s="94"/>
      <c r="M828" s="95">
        <f t="shared" ref="M828" si="239">J828*K828</f>
        <v>29449.844395661159</v>
      </c>
    </row>
    <row r="829" spans="1:13" ht="30.75" thickBot="1" x14ac:dyDescent="0.3">
      <c r="A829" s="40" t="s">
        <v>177</v>
      </c>
      <c r="B829" s="41" t="s">
        <v>178</v>
      </c>
      <c r="C829" s="41" t="s">
        <v>29</v>
      </c>
      <c r="D829" s="41">
        <f t="shared" si="234"/>
        <v>5</v>
      </c>
      <c r="E829" s="41">
        <v>-5</v>
      </c>
      <c r="F829" s="41" t="s">
        <v>17</v>
      </c>
      <c r="G829" s="41"/>
      <c r="H829" s="41" t="s">
        <v>21</v>
      </c>
      <c r="I829" s="42">
        <v>43783</v>
      </c>
      <c r="J829" s="41">
        <f t="shared" si="220"/>
        <v>0</v>
      </c>
      <c r="K829" s="94">
        <f t="shared" si="237"/>
        <v>5889.9688791322315</v>
      </c>
      <c r="L829" s="94"/>
      <c r="M829" s="95">
        <f>J829*K829</f>
        <v>0</v>
      </c>
    </row>
    <row r="830" spans="1:13" x14ac:dyDescent="0.25">
      <c r="A830" s="1" t="s">
        <v>179</v>
      </c>
      <c r="B830" s="2" t="s">
        <v>180</v>
      </c>
      <c r="C830" s="2" t="s">
        <v>29</v>
      </c>
      <c r="D830" s="2">
        <v>8</v>
      </c>
      <c r="E830" s="2"/>
      <c r="F830" s="2" t="s">
        <v>14</v>
      </c>
      <c r="G830" s="2"/>
      <c r="H830" s="2"/>
      <c r="I830" s="43">
        <v>43100</v>
      </c>
      <c r="J830" s="2">
        <f>D830+E830</f>
        <v>8</v>
      </c>
      <c r="K830" s="106">
        <f>M830/J830</f>
        <v>6426</v>
      </c>
      <c r="L830" s="106"/>
      <c r="M830" s="107">
        <v>51408</v>
      </c>
    </row>
    <row r="831" spans="1:13" ht="30.75" thickBot="1" x14ac:dyDescent="0.3">
      <c r="A831" s="40" t="s">
        <v>179</v>
      </c>
      <c r="B831" s="41" t="s">
        <v>180</v>
      </c>
      <c r="C831" s="41" t="s">
        <v>29</v>
      </c>
      <c r="D831" s="41">
        <f>J830</f>
        <v>8</v>
      </c>
      <c r="E831" s="41">
        <v>-8</v>
      </c>
      <c r="F831" s="41" t="s">
        <v>17</v>
      </c>
      <c r="G831" s="41"/>
      <c r="H831" s="41" t="s">
        <v>21</v>
      </c>
      <c r="I831" s="42">
        <v>43453</v>
      </c>
      <c r="J831" s="41">
        <f>D831+E831</f>
        <v>0</v>
      </c>
      <c r="K831" s="94">
        <f t="shared" ref="K831" si="240">IF(OR(F831="FPCO"),((M830+L831)/J831),K830)</f>
        <v>6426</v>
      </c>
      <c r="L831" s="94"/>
      <c r="M831" s="95">
        <f>J831*K831</f>
        <v>0</v>
      </c>
    </row>
    <row r="832" spans="1:13" x14ac:dyDescent="0.25">
      <c r="A832" s="1" t="s">
        <v>181</v>
      </c>
      <c r="B832" s="2" t="s">
        <v>182</v>
      </c>
      <c r="C832" s="2" t="s">
        <v>29</v>
      </c>
      <c r="D832" s="2">
        <v>62</v>
      </c>
      <c r="E832" s="2"/>
      <c r="F832" s="2" t="s">
        <v>14</v>
      </c>
      <c r="G832" s="2"/>
      <c r="H832" s="2"/>
      <c r="I832" s="43">
        <v>43100</v>
      </c>
      <c r="J832" s="2">
        <f t="shared" ref="J832:J863" si="241">D832+E832</f>
        <v>62</v>
      </c>
      <c r="K832" s="106">
        <f>M832/J832</f>
        <v>21658</v>
      </c>
      <c r="L832" s="106"/>
      <c r="M832" s="107">
        <v>1342796</v>
      </c>
    </row>
    <row r="833" spans="1:13" ht="30" x14ac:dyDescent="0.25">
      <c r="A833" s="16" t="s">
        <v>181</v>
      </c>
      <c r="B833" s="17" t="s">
        <v>182</v>
      </c>
      <c r="C833" s="17" t="s">
        <v>29</v>
      </c>
      <c r="D833" s="17">
        <f>J832</f>
        <v>62</v>
      </c>
      <c r="E833" s="17">
        <v>-1</v>
      </c>
      <c r="F833" s="17" t="s">
        <v>17</v>
      </c>
      <c r="G833" s="17"/>
      <c r="H833" s="17" t="s">
        <v>20</v>
      </c>
      <c r="I833" s="18">
        <v>43181</v>
      </c>
      <c r="J833" s="17">
        <f t="shared" si="241"/>
        <v>61</v>
      </c>
      <c r="K833" s="99">
        <f t="shared" ref="K833:K837" si="242">IF(OR(F833="FPCO"),((M832+L833)/J833),K832)</f>
        <v>21658</v>
      </c>
      <c r="L833" s="99"/>
      <c r="M833" s="100">
        <f>J833*K833</f>
        <v>1321138</v>
      </c>
    </row>
    <row r="834" spans="1:13" ht="30" x14ac:dyDescent="0.25">
      <c r="A834" s="16" t="s">
        <v>181</v>
      </c>
      <c r="B834" s="17" t="s">
        <v>182</v>
      </c>
      <c r="C834" s="17" t="s">
        <v>29</v>
      </c>
      <c r="D834" s="17">
        <f>J833</f>
        <v>61</v>
      </c>
      <c r="E834" s="17">
        <v>-10</v>
      </c>
      <c r="F834" s="17" t="s">
        <v>17</v>
      </c>
      <c r="G834" s="17"/>
      <c r="H834" s="17" t="s">
        <v>21</v>
      </c>
      <c r="I834" s="18">
        <v>43453</v>
      </c>
      <c r="J834" s="17">
        <f t="shared" si="241"/>
        <v>51</v>
      </c>
      <c r="K834" s="99">
        <f t="shared" si="242"/>
        <v>21658</v>
      </c>
      <c r="L834" s="99"/>
      <c r="M834" s="100">
        <f>J834*K834</f>
        <v>1104558</v>
      </c>
    </row>
    <row r="835" spans="1:13" x14ac:dyDescent="0.25">
      <c r="A835" s="16" t="s">
        <v>181</v>
      </c>
      <c r="B835" s="17" t="s">
        <v>182</v>
      </c>
      <c r="C835" s="17" t="s">
        <v>29</v>
      </c>
      <c r="D835" s="17">
        <f>J834</f>
        <v>51</v>
      </c>
      <c r="E835" s="17">
        <v>2</v>
      </c>
      <c r="F835" s="17" t="s">
        <v>17</v>
      </c>
      <c r="G835" s="17" t="s">
        <v>26</v>
      </c>
      <c r="H835" s="17"/>
      <c r="I835" s="18">
        <v>43693</v>
      </c>
      <c r="J835" s="17">
        <f t="shared" si="241"/>
        <v>53</v>
      </c>
      <c r="K835" s="99">
        <f>((M834+L835)/J835)</f>
        <v>21251.603773584906</v>
      </c>
      <c r="L835" s="99">
        <f>E835*10888.5</f>
        <v>21777</v>
      </c>
      <c r="M835" s="100">
        <f>J835*K835</f>
        <v>1126335</v>
      </c>
    </row>
    <row r="836" spans="1:13" x14ac:dyDescent="0.25">
      <c r="A836" s="16" t="s">
        <v>181</v>
      </c>
      <c r="B836" s="17" t="s">
        <v>182</v>
      </c>
      <c r="C836" s="17" t="s">
        <v>29</v>
      </c>
      <c r="D836" s="17">
        <f>J835</f>
        <v>53</v>
      </c>
      <c r="E836" s="17">
        <v>-3</v>
      </c>
      <c r="F836" s="17" t="s">
        <v>17</v>
      </c>
      <c r="G836" s="17"/>
      <c r="H836" s="17" t="s">
        <v>26</v>
      </c>
      <c r="I836" s="18">
        <v>43889</v>
      </c>
      <c r="J836" s="17">
        <f t="shared" si="241"/>
        <v>50</v>
      </c>
      <c r="K836" s="99">
        <f t="shared" si="242"/>
        <v>21251.603773584906</v>
      </c>
      <c r="L836" s="99"/>
      <c r="M836" s="100">
        <f>J836*K836</f>
        <v>1062580.1886792453</v>
      </c>
    </row>
    <row r="837" spans="1:13" ht="15.75" thickBot="1" x14ac:dyDescent="0.3">
      <c r="A837" s="40" t="s">
        <v>181</v>
      </c>
      <c r="B837" s="41" t="s">
        <v>182</v>
      </c>
      <c r="C837" s="41" t="s">
        <v>29</v>
      </c>
      <c r="D837" s="41">
        <f>J836</f>
        <v>50</v>
      </c>
      <c r="E837" s="41">
        <v>-20</v>
      </c>
      <c r="F837" s="41" t="s">
        <v>17</v>
      </c>
      <c r="G837" s="41"/>
      <c r="H837" s="41" t="s">
        <v>26</v>
      </c>
      <c r="I837" s="42">
        <v>44067</v>
      </c>
      <c r="J837" s="41">
        <f t="shared" si="241"/>
        <v>30</v>
      </c>
      <c r="K837" s="108">
        <f t="shared" si="242"/>
        <v>21251.603773584906</v>
      </c>
      <c r="L837" s="108"/>
      <c r="M837" s="109">
        <f>J837*K837</f>
        <v>637548.11320754723</v>
      </c>
    </row>
    <row r="838" spans="1:13" x14ac:dyDescent="0.25">
      <c r="A838" s="1" t="s">
        <v>183</v>
      </c>
      <c r="B838" s="2" t="s">
        <v>184</v>
      </c>
      <c r="C838" s="2" t="s">
        <v>29</v>
      </c>
      <c r="D838" s="2">
        <v>52</v>
      </c>
      <c r="E838" s="2"/>
      <c r="F838" s="2" t="s">
        <v>14</v>
      </c>
      <c r="G838" s="2"/>
      <c r="H838" s="2"/>
      <c r="I838" s="43">
        <v>43100</v>
      </c>
      <c r="J838" s="2">
        <f t="shared" si="241"/>
        <v>52</v>
      </c>
      <c r="K838" s="106">
        <f>M838/J838</f>
        <v>29750</v>
      </c>
      <c r="L838" s="106"/>
      <c r="M838" s="107">
        <v>1547000</v>
      </c>
    </row>
    <row r="839" spans="1:13" ht="30" x14ac:dyDescent="0.25">
      <c r="A839" s="16" t="s">
        <v>183</v>
      </c>
      <c r="B839" s="17" t="s">
        <v>184</v>
      </c>
      <c r="C839" s="17" t="s">
        <v>29</v>
      </c>
      <c r="D839" s="17">
        <f>J838</f>
        <v>52</v>
      </c>
      <c r="E839" s="17">
        <v>-10</v>
      </c>
      <c r="F839" s="17" t="s">
        <v>17</v>
      </c>
      <c r="G839" s="17"/>
      <c r="H839" s="17" t="s">
        <v>21</v>
      </c>
      <c r="I839" s="18">
        <v>43453</v>
      </c>
      <c r="J839" s="17">
        <f t="shared" si="241"/>
        <v>42</v>
      </c>
      <c r="K839" s="99">
        <f t="shared" ref="K839:K854" si="243">IF(OR(F839="FPCO"),((M838+L839)/J839),K838)</f>
        <v>29750</v>
      </c>
      <c r="L839" s="99"/>
      <c r="M839" s="100">
        <f t="shared" ref="M839:M852" si="244">J839*K839</f>
        <v>1249500</v>
      </c>
    </row>
    <row r="840" spans="1:13" ht="30" x14ac:dyDescent="0.25">
      <c r="A840" s="16" t="s">
        <v>183</v>
      </c>
      <c r="B840" s="17" t="s">
        <v>184</v>
      </c>
      <c r="C840" s="17" t="s">
        <v>29</v>
      </c>
      <c r="D840" s="17">
        <f>J839</f>
        <v>42</v>
      </c>
      <c r="E840" s="17">
        <v>-10</v>
      </c>
      <c r="F840" s="17" t="s">
        <v>17</v>
      </c>
      <c r="G840" s="17"/>
      <c r="H840" s="17" t="s">
        <v>19</v>
      </c>
      <c r="I840" s="18">
        <v>43453</v>
      </c>
      <c r="J840" s="17">
        <f t="shared" si="241"/>
        <v>32</v>
      </c>
      <c r="K840" s="99">
        <f t="shared" si="243"/>
        <v>29750</v>
      </c>
      <c r="L840" s="99"/>
      <c r="M840" s="100">
        <f t="shared" si="244"/>
        <v>952000</v>
      </c>
    </row>
    <row r="841" spans="1:13" ht="30" x14ac:dyDescent="0.25">
      <c r="A841" s="16" t="s">
        <v>183</v>
      </c>
      <c r="B841" s="17" t="s">
        <v>184</v>
      </c>
      <c r="C841" s="17" t="s">
        <v>29</v>
      </c>
      <c r="D841" s="17">
        <f>J840</f>
        <v>32</v>
      </c>
      <c r="E841" s="17">
        <v>-1</v>
      </c>
      <c r="F841" s="17" t="s">
        <v>17</v>
      </c>
      <c r="G841" s="17"/>
      <c r="H841" s="17" t="s">
        <v>21</v>
      </c>
      <c r="I841" s="18">
        <v>43517</v>
      </c>
      <c r="J841" s="17">
        <f t="shared" si="241"/>
        <v>31</v>
      </c>
      <c r="K841" s="99">
        <f t="shared" si="243"/>
        <v>29750</v>
      </c>
      <c r="L841" s="99"/>
      <c r="M841" s="100">
        <f t="shared" si="244"/>
        <v>922250</v>
      </c>
    </row>
    <row r="842" spans="1:13" ht="30" x14ac:dyDescent="0.25">
      <c r="A842" s="16" t="s">
        <v>183</v>
      </c>
      <c r="B842" s="17" t="s">
        <v>184</v>
      </c>
      <c r="C842" s="17" t="s">
        <v>29</v>
      </c>
      <c r="D842" s="17">
        <f>J841</f>
        <v>31</v>
      </c>
      <c r="E842" s="17">
        <v>-3</v>
      </c>
      <c r="F842" s="17" t="s">
        <v>17</v>
      </c>
      <c r="G842" s="17"/>
      <c r="H842" s="17" t="s">
        <v>19</v>
      </c>
      <c r="I842" s="18">
        <v>43613</v>
      </c>
      <c r="J842" s="17">
        <f t="shared" si="241"/>
        <v>28</v>
      </c>
      <c r="K842" s="99">
        <f t="shared" si="243"/>
        <v>29750</v>
      </c>
      <c r="L842" s="99"/>
      <c r="M842" s="100">
        <f t="shared" si="244"/>
        <v>833000</v>
      </c>
    </row>
    <row r="843" spans="1:13" x14ac:dyDescent="0.25">
      <c r="A843" s="16" t="s">
        <v>183</v>
      </c>
      <c r="B843" s="17" t="s">
        <v>184</v>
      </c>
      <c r="C843" s="17" t="s">
        <v>29</v>
      </c>
      <c r="D843" s="17">
        <f>J842</f>
        <v>28</v>
      </c>
      <c r="E843" s="17">
        <v>2</v>
      </c>
      <c r="F843" s="17" t="s">
        <v>17</v>
      </c>
      <c r="G843" s="17" t="s">
        <v>26</v>
      </c>
      <c r="H843" s="17"/>
      <c r="I843" s="18">
        <v>43644</v>
      </c>
      <c r="J843" s="17">
        <f t="shared" si="241"/>
        <v>30</v>
      </c>
      <c r="K843" s="99">
        <f>((M842+L843)/J843)</f>
        <v>29337.466666666667</v>
      </c>
      <c r="L843" s="99">
        <f>E843*23562</f>
        <v>47124</v>
      </c>
      <c r="M843" s="100">
        <f t="shared" si="244"/>
        <v>880124</v>
      </c>
    </row>
    <row r="844" spans="1:13" ht="30" x14ac:dyDescent="0.25">
      <c r="A844" s="16" t="s">
        <v>183</v>
      </c>
      <c r="B844" s="17" t="s">
        <v>184</v>
      </c>
      <c r="C844" s="17" t="s">
        <v>29</v>
      </c>
      <c r="D844" s="17">
        <f t="shared" ref="D844:D852" si="245">J843</f>
        <v>30</v>
      </c>
      <c r="E844" s="17">
        <v>-2</v>
      </c>
      <c r="F844" s="17" t="s">
        <v>17</v>
      </c>
      <c r="G844" s="17"/>
      <c r="H844" s="17" t="s">
        <v>19</v>
      </c>
      <c r="I844" s="18">
        <v>43655</v>
      </c>
      <c r="J844" s="17">
        <f t="shared" si="241"/>
        <v>28</v>
      </c>
      <c r="K844" s="99">
        <f t="shared" si="243"/>
        <v>29337.466666666667</v>
      </c>
      <c r="L844" s="99"/>
      <c r="M844" s="100">
        <f t="shared" si="244"/>
        <v>821449.06666666665</v>
      </c>
    </row>
    <row r="845" spans="1:13" x14ac:dyDescent="0.25">
      <c r="A845" s="16" t="s">
        <v>183</v>
      </c>
      <c r="B845" s="17" t="s">
        <v>184</v>
      </c>
      <c r="C845" s="17" t="s">
        <v>29</v>
      </c>
      <c r="D845" s="17">
        <f t="shared" si="245"/>
        <v>28</v>
      </c>
      <c r="E845" s="17">
        <v>2</v>
      </c>
      <c r="F845" s="17" t="s">
        <v>17</v>
      </c>
      <c r="G845" s="17" t="s">
        <v>26</v>
      </c>
      <c r="H845" s="17"/>
      <c r="I845" s="18">
        <v>43693</v>
      </c>
      <c r="J845" s="17">
        <f t="shared" si="241"/>
        <v>30</v>
      </c>
      <c r="K845" s="99">
        <f>((M844+L845)/J845)</f>
        <v>29501.635555555556</v>
      </c>
      <c r="L845" s="99">
        <f>E845*31800</f>
        <v>63600</v>
      </c>
      <c r="M845" s="100">
        <f t="shared" si="244"/>
        <v>885049.06666666665</v>
      </c>
    </row>
    <row r="846" spans="1:13" ht="30" x14ac:dyDescent="0.25">
      <c r="A846" s="16" t="s">
        <v>183</v>
      </c>
      <c r="B846" s="17" t="s">
        <v>184</v>
      </c>
      <c r="C846" s="17" t="s">
        <v>29</v>
      </c>
      <c r="D846" s="17">
        <f t="shared" si="245"/>
        <v>30</v>
      </c>
      <c r="E846" s="17">
        <v>-6</v>
      </c>
      <c r="F846" s="17" t="s">
        <v>17</v>
      </c>
      <c r="G846" s="17"/>
      <c r="H846" s="17" t="s">
        <v>19</v>
      </c>
      <c r="I846" s="18">
        <v>43713</v>
      </c>
      <c r="J846" s="17">
        <f t="shared" si="241"/>
        <v>24</v>
      </c>
      <c r="K846" s="99">
        <f t="shared" si="243"/>
        <v>29501.635555555556</v>
      </c>
      <c r="L846" s="99"/>
      <c r="M846" s="100">
        <f t="shared" si="244"/>
        <v>708039.25333333341</v>
      </c>
    </row>
    <row r="847" spans="1:13" ht="30" x14ac:dyDescent="0.25">
      <c r="A847" s="16" t="s">
        <v>183</v>
      </c>
      <c r="B847" s="17" t="s">
        <v>184</v>
      </c>
      <c r="C847" s="17" t="s">
        <v>29</v>
      </c>
      <c r="D847" s="17">
        <f t="shared" si="245"/>
        <v>24</v>
      </c>
      <c r="E847" s="17">
        <v>-7</v>
      </c>
      <c r="F847" s="17" t="s">
        <v>17</v>
      </c>
      <c r="G847" s="17"/>
      <c r="H847" s="17" t="s">
        <v>19</v>
      </c>
      <c r="I847" s="18">
        <v>43782</v>
      </c>
      <c r="J847" s="17">
        <f t="shared" si="241"/>
        <v>17</v>
      </c>
      <c r="K847" s="99">
        <f t="shared" si="243"/>
        <v>29501.635555555556</v>
      </c>
      <c r="L847" s="99"/>
      <c r="M847" s="100">
        <f t="shared" si="244"/>
        <v>501527.80444444448</v>
      </c>
    </row>
    <row r="848" spans="1:13" x14ac:dyDescent="0.25">
      <c r="A848" s="16" t="s">
        <v>183</v>
      </c>
      <c r="B848" s="17" t="s">
        <v>184</v>
      </c>
      <c r="C848" s="17" t="s">
        <v>29</v>
      </c>
      <c r="D848" s="17">
        <f t="shared" si="245"/>
        <v>17</v>
      </c>
      <c r="E848" s="17">
        <v>-3</v>
      </c>
      <c r="F848" s="17" t="s">
        <v>17</v>
      </c>
      <c r="G848" s="17"/>
      <c r="H848" s="17" t="s">
        <v>26</v>
      </c>
      <c r="I848" s="18">
        <v>43889</v>
      </c>
      <c r="J848" s="17">
        <f t="shared" si="241"/>
        <v>14</v>
      </c>
      <c r="K848" s="99">
        <f t="shared" si="243"/>
        <v>29501.635555555556</v>
      </c>
      <c r="L848" s="99"/>
      <c r="M848" s="100">
        <f t="shared" si="244"/>
        <v>413022.89777777781</v>
      </c>
    </row>
    <row r="849" spans="1:13" ht="30" x14ac:dyDescent="0.25">
      <c r="A849" s="16" t="s">
        <v>183</v>
      </c>
      <c r="B849" s="17" t="s">
        <v>184</v>
      </c>
      <c r="C849" s="17" t="s">
        <v>29</v>
      </c>
      <c r="D849" s="17">
        <f t="shared" si="245"/>
        <v>14</v>
      </c>
      <c r="E849" s="17">
        <v>-3</v>
      </c>
      <c r="F849" s="17" t="s">
        <v>17</v>
      </c>
      <c r="G849" s="17"/>
      <c r="H849" s="17" t="s">
        <v>25</v>
      </c>
      <c r="I849" s="18">
        <v>43901</v>
      </c>
      <c r="J849" s="17">
        <f t="shared" si="241"/>
        <v>11</v>
      </c>
      <c r="K849" s="99">
        <f t="shared" si="243"/>
        <v>29501.635555555556</v>
      </c>
      <c r="L849" s="99"/>
      <c r="M849" s="100">
        <f t="shared" si="244"/>
        <v>324517.99111111113</v>
      </c>
    </row>
    <row r="850" spans="1:13" ht="30" x14ac:dyDescent="0.25">
      <c r="A850" s="16" t="s">
        <v>183</v>
      </c>
      <c r="B850" s="17" t="s">
        <v>184</v>
      </c>
      <c r="C850" s="17" t="s">
        <v>29</v>
      </c>
      <c r="D850" s="17">
        <f t="shared" si="245"/>
        <v>11</v>
      </c>
      <c r="E850" s="17">
        <v>-5</v>
      </c>
      <c r="F850" s="17" t="s">
        <v>17</v>
      </c>
      <c r="G850" s="17"/>
      <c r="H850" s="17" t="s">
        <v>19</v>
      </c>
      <c r="I850" s="18">
        <v>44053</v>
      </c>
      <c r="J850" s="17">
        <f t="shared" si="241"/>
        <v>6</v>
      </c>
      <c r="K850" s="99">
        <f t="shared" si="243"/>
        <v>29501.635555555556</v>
      </c>
      <c r="L850" s="99"/>
      <c r="M850" s="100">
        <f t="shared" si="244"/>
        <v>177009.81333333335</v>
      </c>
    </row>
    <row r="851" spans="1:13" x14ac:dyDescent="0.25">
      <c r="A851" s="16" t="s">
        <v>183</v>
      </c>
      <c r="B851" s="17" t="s">
        <v>184</v>
      </c>
      <c r="C851" s="17" t="s">
        <v>29</v>
      </c>
      <c r="D851" s="17">
        <f t="shared" si="245"/>
        <v>6</v>
      </c>
      <c r="E851" s="17">
        <v>-4</v>
      </c>
      <c r="F851" s="17" t="s">
        <v>17</v>
      </c>
      <c r="G851" s="17"/>
      <c r="H851" s="17" t="s">
        <v>26</v>
      </c>
      <c r="I851" s="18">
        <v>44067</v>
      </c>
      <c r="J851" s="17">
        <f t="shared" si="241"/>
        <v>2</v>
      </c>
      <c r="K851" s="99">
        <f t="shared" si="243"/>
        <v>29501.635555555556</v>
      </c>
      <c r="L851" s="99"/>
      <c r="M851" s="100">
        <f t="shared" si="244"/>
        <v>59003.271111111113</v>
      </c>
    </row>
    <row r="852" spans="1:13" ht="15.75" thickBot="1" x14ac:dyDescent="0.3">
      <c r="A852" s="40" t="s">
        <v>183</v>
      </c>
      <c r="B852" s="41" t="s">
        <v>184</v>
      </c>
      <c r="C852" s="41" t="s">
        <v>29</v>
      </c>
      <c r="D852" s="41">
        <f t="shared" si="245"/>
        <v>2</v>
      </c>
      <c r="E852" s="41">
        <v>5</v>
      </c>
      <c r="F852" s="41" t="s">
        <v>17</v>
      </c>
      <c r="G852" s="41" t="s">
        <v>26</v>
      </c>
      <c r="H852" s="41"/>
      <c r="I852" s="42">
        <v>44165</v>
      </c>
      <c r="J852" s="41">
        <f t="shared" si="241"/>
        <v>7</v>
      </c>
      <c r="K852" s="108">
        <f>((M851+L852)/J852)</f>
        <v>42542.61015873016</v>
      </c>
      <c r="L852" s="108">
        <f>E852*47759</f>
        <v>238795</v>
      </c>
      <c r="M852" s="109">
        <f t="shared" si="244"/>
        <v>297798.2711111111</v>
      </c>
    </row>
    <row r="853" spans="1:13" x14ac:dyDescent="0.25">
      <c r="A853" s="1" t="s">
        <v>185</v>
      </c>
      <c r="B853" s="2" t="s">
        <v>186</v>
      </c>
      <c r="C853" s="2" t="s">
        <v>29</v>
      </c>
      <c r="D853" s="2">
        <v>28</v>
      </c>
      <c r="E853" s="2"/>
      <c r="F853" s="2" t="s">
        <v>14</v>
      </c>
      <c r="G853" s="2"/>
      <c r="H853" s="2"/>
      <c r="I853" s="43">
        <v>43100</v>
      </c>
      <c r="J853" s="2">
        <f t="shared" si="241"/>
        <v>28</v>
      </c>
      <c r="K853" s="106">
        <f>M853/J853</f>
        <v>21658</v>
      </c>
      <c r="L853" s="106"/>
      <c r="M853" s="107">
        <v>606424</v>
      </c>
    </row>
    <row r="854" spans="1:13" ht="30" x14ac:dyDescent="0.25">
      <c r="A854" s="16" t="s">
        <v>185</v>
      </c>
      <c r="B854" s="17" t="s">
        <v>186</v>
      </c>
      <c r="C854" s="17" t="s">
        <v>29</v>
      </c>
      <c r="D854" s="17">
        <f t="shared" ref="D854:D861" si="246">J853</f>
        <v>28</v>
      </c>
      <c r="E854" s="17">
        <v>-3</v>
      </c>
      <c r="F854" s="17" t="s">
        <v>17</v>
      </c>
      <c r="G854" s="17"/>
      <c r="H854" s="17" t="s">
        <v>25</v>
      </c>
      <c r="I854" s="18">
        <v>43554</v>
      </c>
      <c r="J854" s="17">
        <f t="shared" si="241"/>
        <v>25</v>
      </c>
      <c r="K854" s="99">
        <f t="shared" si="243"/>
        <v>21658</v>
      </c>
      <c r="L854" s="99"/>
      <c r="M854" s="100">
        <f t="shared" ref="M854:M859" si="247">J854*K854</f>
        <v>541450</v>
      </c>
    </row>
    <row r="855" spans="1:13" ht="30" x14ac:dyDescent="0.25">
      <c r="A855" s="16" t="s">
        <v>185</v>
      </c>
      <c r="B855" s="17" t="s">
        <v>186</v>
      </c>
      <c r="C855" s="17" t="s">
        <v>29</v>
      </c>
      <c r="D855" s="17">
        <f t="shared" si="246"/>
        <v>25</v>
      </c>
      <c r="E855" s="17">
        <v>-3</v>
      </c>
      <c r="F855" s="17" t="s">
        <v>17</v>
      </c>
      <c r="G855" s="17"/>
      <c r="H855" s="17" t="s">
        <v>25</v>
      </c>
      <c r="I855" s="18">
        <v>43766</v>
      </c>
      <c r="J855" s="17">
        <f t="shared" si="241"/>
        <v>22</v>
      </c>
      <c r="K855" s="99">
        <f t="shared" ref="K855:K861" si="248">IF(OR(F855="FPCO"),((M854+L855)/J855),K854)</f>
        <v>21658</v>
      </c>
      <c r="L855" s="99"/>
      <c r="M855" s="100">
        <f t="shared" si="247"/>
        <v>476476</v>
      </c>
    </row>
    <row r="856" spans="1:13" ht="30" x14ac:dyDescent="0.25">
      <c r="A856" s="16" t="s">
        <v>185</v>
      </c>
      <c r="B856" s="17" t="s">
        <v>186</v>
      </c>
      <c r="C856" s="17" t="s">
        <v>29</v>
      </c>
      <c r="D856" s="17">
        <f t="shared" si="246"/>
        <v>22</v>
      </c>
      <c r="E856" s="17">
        <v>-5</v>
      </c>
      <c r="F856" s="17" t="s">
        <v>17</v>
      </c>
      <c r="G856" s="17"/>
      <c r="H856" s="17" t="s">
        <v>25</v>
      </c>
      <c r="I856" s="18">
        <v>43860</v>
      </c>
      <c r="J856" s="17">
        <f t="shared" si="241"/>
        <v>17</v>
      </c>
      <c r="K856" s="99">
        <f t="shared" si="248"/>
        <v>21658</v>
      </c>
      <c r="L856" s="99"/>
      <c r="M856" s="100">
        <f t="shared" si="247"/>
        <v>368186</v>
      </c>
    </row>
    <row r="857" spans="1:13" x14ac:dyDescent="0.25">
      <c r="A857" s="16" t="s">
        <v>185</v>
      </c>
      <c r="B857" s="17" t="s">
        <v>186</v>
      </c>
      <c r="C857" s="17" t="s">
        <v>29</v>
      </c>
      <c r="D857" s="17">
        <f t="shared" si="246"/>
        <v>17</v>
      </c>
      <c r="E857" s="17">
        <v>-3</v>
      </c>
      <c r="F857" s="17" t="s">
        <v>17</v>
      </c>
      <c r="G857" s="17"/>
      <c r="H857" s="17" t="s">
        <v>26</v>
      </c>
      <c r="I857" s="18">
        <v>43889</v>
      </c>
      <c r="J857" s="17">
        <f t="shared" si="241"/>
        <v>14</v>
      </c>
      <c r="K857" s="99">
        <f t="shared" si="248"/>
        <v>21658</v>
      </c>
      <c r="L857" s="99"/>
      <c r="M857" s="100">
        <f t="shared" si="247"/>
        <v>303212</v>
      </c>
    </row>
    <row r="858" spans="1:13" ht="30" x14ac:dyDescent="0.25">
      <c r="A858" s="16" t="s">
        <v>185</v>
      </c>
      <c r="B858" s="17" t="s">
        <v>186</v>
      </c>
      <c r="C858" s="17" t="s">
        <v>29</v>
      </c>
      <c r="D858" s="17">
        <f t="shared" si="246"/>
        <v>14</v>
      </c>
      <c r="E858" s="17">
        <v>-3</v>
      </c>
      <c r="F858" s="17" t="s">
        <v>17</v>
      </c>
      <c r="G858" s="17"/>
      <c r="H858" s="17" t="s">
        <v>25</v>
      </c>
      <c r="I858" s="18">
        <v>43901</v>
      </c>
      <c r="J858" s="17">
        <f t="shared" si="241"/>
        <v>11</v>
      </c>
      <c r="K858" s="99">
        <f t="shared" si="248"/>
        <v>21658</v>
      </c>
      <c r="L858" s="99"/>
      <c r="M858" s="100">
        <f t="shared" si="247"/>
        <v>238238</v>
      </c>
    </row>
    <row r="859" spans="1:13" ht="30" x14ac:dyDescent="0.25">
      <c r="A859" s="16" t="s">
        <v>185</v>
      </c>
      <c r="B859" s="17" t="s">
        <v>186</v>
      </c>
      <c r="C859" s="17" t="s">
        <v>29</v>
      </c>
      <c r="D859" s="17">
        <f t="shared" si="246"/>
        <v>11</v>
      </c>
      <c r="E859" s="17">
        <v>-2</v>
      </c>
      <c r="F859" s="17" t="s">
        <v>17</v>
      </c>
      <c r="G859" s="17"/>
      <c r="H859" s="17" t="s">
        <v>28</v>
      </c>
      <c r="I859" s="18">
        <v>43901</v>
      </c>
      <c r="J859" s="17">
        <f t="shared" si="241"/>
        <v>9</v>
      </c>
      <c r="K859" s="99">
        <f t="shared" si="248"/>
        <v>21658</v>
      </c>
      <c r="L859" s="99"/>
      <c r="M859" s="100">
        <f t="shared" si="247"/>
        <v>194922</v>
      </c>
    </row>
    <row r="860" spans="1:13" x14ac:dyDescent="0.25">
      <c r="A860" s="16" t="s">
        <v>185</v>
      </c>
      <c r="B860" s="17" t="s">
        <v>186</v>
      </c>
      <c r="C860" s="17" t="s">
        <v>29</v>
      </c>
      <c r="D860" s="17">
        <f t="shared" si="246"/>
        <v>9</v>
      </c>
      <c r="E860" s="17">
        <v>-7</v>
      </c>
      <c r="F860" s="17" t="s">
        <v>16</v>
      </c>
      <c r="G860" s="17"/>
      <c r="H860" s="17"/>
      <c r="I860" s="18">
        <v>44007</v>
      </c>
      <c r="J860" s="17">
        <f t="shared" si="241"/>
        <v>2</v>
      </c>
      <c r="K860" s="99">
        <f t="shared" si="248"/>
        <v>21658</v>
      </c>
      <c r="L860" s="99"/>
      <c r="M860" s="100">
        <f t="shared" ref="M860" si="249">J860*K860</f>
        <v>43316</v>
      </c>
    </row>
    <row r="861" spans="1:13" ht="30.75" thickBot="1" x14ac:dyDescent="0.3">
      <c r="A861" s="40" t="s">
        <v>185</v>
      </c>
      <c r="B861" s="41" t="s">
        <v>186</v>
      </c>
      <c r="C861" s="41" t="s">
        <v>29</v>
      </c>
      <c r="D861" s="41">
        <f t="shared" si="246"/>
        <v>2</v>
      </c>
      <c r="E861" s="41">
        <v>-2</v>
      </c>
      <c r="F861" s="41" t="s">
        <v>17</v>
      </c>
      <c r="G861" s="41"/>
      <c r="H861" s="41" t="s">
        <v>21</v>
      </c>
      <c r="I861" s="42">
        <v>44048</v>
      </c>
      <c r="J861" s="41">
        <f t="shared" si="241"/>
        <v>0</v>
      </c>
      <c r="K861" s="108">
        <f t="shared" si="248"/>
        <v>21658</v>
      </c>
      <c r="L861" s="108"/>
      <c r="M861" s="109">
        <f>J861*K861</f>
        <v>0</v>
      </c>
    </row>
    <row r="862" spans="1:13" x14ac:dyDescent="0.25">
      <c r="A862" s="1" t="s">
        <v>187</v>
      </c>
      <c r="B862" s="2" t="s">
        <v>188</v>
      </c>
      <c r="C862" s="2" t="s">
        <v>29</v>
      </c>
      <c r="D862" s="2">
        <v>312</v>
      </c>
      <c r="E862" s="2"/>
      <c r="F862" s="2" t="s">
        <v>14</v>
      </c>
      <c r="G862" s="2"/>
      <c r="H862" s="2"/>
      <c r="I862" s="43">
        <v>43100</v>
      </c>
      <c r="J862" s="2">
        <f t="shared" si="241"/>
        <v>312</v>
      </c>
      <c r="K862" s="106">
        <f>M862/J862</f>
        <v>1083.6217948717949</v>
      </c>
      <c r="L862" s="106"/>
      <c r="M862" s="107">
        <v>338090</v>
      </c>
    </row>
    <row r="863" spans="1:13" x14ac:dyDescent="0.25">
      <c r="A863" s="16" t="s">
        <v>187</v>
      </c>
      <c r="B863" s="17" t="s">
        <v>188</v>
      </c>
      <c r="C863" s="17" t="s">
        <v>29</v>
      </c>
      <c r="D863" s="17">
        <f>J862</f>
        <v>312</v>
      </c>
      <c r="E863" s="17">
        <v>200</v>
      </c>
      <c r="F863" s="17" t="s">
        <v>17</v>
      </c>
      <c r="G863" s="17" t="s">
        <v>26</v>
      </c>
      <c r="H863" s="17"/>
      <c r="I863" s="18">
        <v>43362</v>
      </c>
      <c r="J863" s="17">
        <f t="shared" si="241"/>
        <v>512</v>
      </c>
      <c r="K863" s="99">
        <f t="shared" ref="K863" si="250">IF(OR(F863="FPCO"),((M862+L863)/J863),K862)</f>
        <v>1083.6217948717949</v>
      </c>
      <c r="L863" s="99">
        <f>E863*220.15</f>
        <v>44030</v>
      </c>
      <c r="M863" s="100">
        <f>J863*K863</f>
        <v>554814.358974359</v>
      </c>
    </row>
    <row r="864" spans="1:13" ht="30" x14ac:dyDescent="0.25">
      <c r="A864" s="16" t="s">
        <v>187</v>
      </c>
      <c r="B864" s="17" t="s">
        <v>188</v>
      </c>
      <c r="C864" s="17" t="s">
        <v>29</v>
      </c>
      <c r="D864" s="17">
        <f t="shared" ref="D864:D884" si="251">J863</f>
        <v>512</v>
      </c>
      <c r="E864" s="17">
        <v>-10</v>
      </c>
      <c r="F864" s="17" t="s">
        <v>17</v>
      </c>
      <c r="G864" s="17"/>
      <c r="H864" s="17" t="s">
        <v>21</v>
      </c>
      <c r="I864" s="18">
        <v>43453</v>
      </c>
      <c r="J864" s="17">
        <f t="shared" ref="J864:J884" si="252">D864+E864</f>
        <v>502</v>
      </c>
      <c r="K864" s="99">
        <f t="shared" ref="K864:K883" si="253">IF(OR(F864="FPCO"),((M863+L864)/J864),K863)</f>
        <v>1083.6217948717949</v>
      </c>
      <c r="L864" s="99"/>
      <c r="M864" s="100">
        <f>J864*K864</f>
        <v>543978.141025641</v>
      </c>
    </row>
    <row r="865" spans="1:13" x14ac:dyDescent="0.25">
      <c r="A865" s="16" t="s">
        <v>187</v>
      </c>
      <c r="B865" s="17" t="s">
        <v>188</v>
      </c>
      <c r="C865" s="17" t="s">
        <v>29</v>
      </c>
      <c r="D865" s="17">
        <f t="shared" si="251"/>
        <v>502</v>
      </c>
      <c r="E865" s="17">
        <v>-200</v>
      </c>
      <c r="F865" s="17" t="s">
        <v>16</v>
      </c>
      <c r="G865" s="17"/>
      <c r="H865" s="17"/>
      <c r="I865" s="18">
        <v>43462</v>
      </c>
      <c r="J865" s="17">
        <f t="shared" si="252"/>
        <v>302</v>
      </c>
      <c r="K865" s="99">
        <f t="shared" si="253"/>
        <v>1083.6217948717949</v>
      </c>
      <c r="L865" s="99"/>
      <c r="M865" s="100">
        <f t="shared" ref="M865:M883" si="254">J865*K865</f>
        <v>327253.78205128206</v>
      </c>
    </row>
    <row r="866" spans="1:13" ht="30" x14ac:dyDescent="0.25">
      <c r="A866" s="16" t="s">
        <v>187</v>
      </c>
      <c r="B866" s="17" t="s">
        <v>188</v>
      </c>
      <c r="C866" s="17" t="s">
        <v>29</v>
      </c>
      <c r="D866" s="17">
        <f t="shared" si="251"/>
        <v>302</v>
      </c>
      <c r="E866" s="17">
        <v>-1</v>
      </c>
      <c r="F866" s="17" t="s">
        <v>17</v>
      </c>
      <c r="G866" s="17"/>
      <c r="H866" s="17" t="s">
        <v>25</v>
      </c>
      <c r="I866" s="18">
        <v>43493</v>
      </c>
      <c r="J866" s="17">
        <f t="shared" si="252"/>
        <v>301</v>
      </c>
      <c r="K866" s="99">
        <f t="shared" si="253"/>
        <v>1083.6217948717949</v>
      </c>
      <c r="L866" s="99"/>
      <c r="M866" s="100">
        <f>J866*K866</f>
        <v>326170.16025641025</v>
      </c>
    </row>
    <row r="867" spans="1:13" x14ac:dyDescent="0.25">
      <c r="A867" s="16" t="s">
        <v>187</v>
      </c>
      <c r="B867" s="17" t="s">
        <v>188</v>
      </c>
      <c r="C867" s="17" t="s">
        <v>29</v>
      </c>
      <c r="D867" s="17">
        <f t="shared" si="251"/>
        <v>301</v>
      </c>
      <c r="E867" s="17">
        <v>100</v>
      </c>
      <c r="F867" s="17" t="s">
        <v>17</v>
      </c>
      <c r="G867" s="17" t="s">
        <v>26</v>
      </c>
      <c r="H867" s="17"/>
      <c r="I867" s="18">
        <v>43510</v>
      </c>
      <c r="J867" s="17">
        <f t="shared" si="252"/>
        <v>401</v>
      </c>
      <c r="K867" s="99">
        <f>((M866+L867)/J867)</f>
        <v>878.72857919304306</v>
      </c>
      <c r="L867" s="99">
        <f>E867*262</f>
        <v>26200</v>
      </c>
      <c r="M867" s="100">
        <f>J867*K867</f>
        <v>352370.16025641025</v>
      </c>
    </row>
    <row r="868" spans="1:13" x14ac:dyDescent="0.25">
      <c r="A868" s="16" t="s">
        <v>187</v>
      </c>
      <c r="B868" s="17" t="s">
        <v>188</v>
      </c>
      <c r="C868" s="17" t="s">
        <v>29</v>
      </c>
      <c r="D868" s="17">
        <f t="shared" si="251"/>
        <v>401</v>
      </c>
      <c r="E868" s="17">
        <v>300</v>
      </c>
      <c r="F868" s="17" t="s">
        <v>17</v>
      </c>
      <c r="G868" s="17" t="s">
        <v>26</v>
      </c>
      <c r="H868" s="17"/>
      <c r="I868" s="18">
        <v>43522</v>
      </c>
      <c r="J868" s="17">
        <f t="shared" si="252"/>
        <v>701</v>
      </c>
      <c r="K868" s="99">
        <f>((M867+L868)/J868)</f>
        <v>599.42961520172651</v>
      </c>
      <c r="L868" s="99">
        <f>E868*226.1</f>
        <v>67830</v>
      </c>
      <c r="M868" s="100">
        <f>J868*K868</f>
        <v>420200.16025641031</v>
      </c>
    </row>
    <row r="869" spans="1:13" x14ac:dyDescent="0.25">
      <c r="A869" s="16" t="s">
        <v>187</v>
      </c>
      <c r="B869" s="17" t="s">
        <v>188</v>
      </c>
      <c r="C869" s="17" t="s">
        <v>29</v>
      </c>
      <c r="D869" s="17">
        <f t="shared" si="251"/>
        <v>701</v>
      </c>
      <c r="E869" s="17">
        <v>-1</v>
      </c>
      <c r="F869" s="17" t="s">
        <v>16</v>
      </c>
      <c r="G869" s="17"/>
      <c r="H869" s="17"/>
      <c r="I869" s="18">
        <v>43538</v>
      </c>
      <c r="J869" s="17">
        <f t="shared" si="252"/>
        <v>700</v>
      </c>
      <c r="K869" s="99">
        <f t="shared" si="253"/>
        <v>599.42961520172651</v>
      </c>
      <c r="L869" s="99"/>
      <c r="M869" s="100">
        <f t="shared" si="254"/>
        <v>419600.73064120853</v>
      </c>
    </row>
    <row r="870" spans="1:13" ht="30" x14ac:dyDescent="0.25">
      <c r="A870" s="16" t="s">
        <v>187</v>
      </c>
      <c r="B870" s="17" t="s">
        <v>188</v>
      </c>
      <c r="C870" s="17" t="s">
        <v>29</v>
      </c>
      <c r="D870" s="17">
        <f t="shared" si="251"/>
        <v>700</v>
      </c>
      <c r="E870" s="17">
        <v>-100</v>
      </c>
      <c r="F870" s="17" t="s">
        <v>17</v>
      </c>
      <c r="G870" s="17"/>
      <c r="H870" s="17" t="s">
        <v>25</v>
      </c>
      <c r="I870" s="18">
        <v>43554</v>
      </c>
      <c r="J870" s="17">
        <f t="shared" si="252"/>
        <v>600</v>
      </c>
      <c r="K870" s="99">
        <f t="shared" si="253"/>
        <v>599.42961520172651</v>
      </c>
      <c r="L870" s="99"/>
      <c r="M870" s="100">
        <f t="shared" ref="M870:M878" si="255">J870*K870</f>
        <v>359657.76912103588</v>
      </c>
    </row>
    <row r="871" spans="1:13" x14ac:dyDescent="0.25">
      <c r="A871" s="16" t="s">
        <v>187</v>
      </c>
      <c r="B871" s="17" t="s">
        <v>188</v>
      </c>
      <c r="C871" s="17" t="s">
        <v>29</v>
      </c>
      <c r="D871" s="17">
        <f t="shared" si="251"/>
        <v>600</v>
      </c>
      <c r="E871" s="17">
        <v>200</v>
      </c>
      <c r="F871" s="17" t="s">
        <v>17</v>
      </c>
      <c r="G871" s="17" t="s">
        <v>26</v>
      </c>
      <c r="H871" s="17"/>
      <c r="I871" s="18">
        <v>43700</v>
      </c>
      <c r="J871" s="17">
        <f t="shared" si="252"/>
        <v>800</v>
      </c>
      <c r="K871" s="99">
        <f>((M870+L871)/J871)</f>
        <v>510.55971140129486</v>
      </c>
      <c r="L871" s="99">
        <f>E871*243.95</f>
        <v>48790</v>
      </c>
      <c r="M871" s="100">
        <f t="shared" si="255"/>
        <v>408447.76912103588</v>
      </c>
    </row>
    <row r="872" spans="1:13" ht="30" x14ac:dyDescent="0.25">
      <c r="A872" s="16" t="s">
        <v>187</v>
      </c>
      <c r="B872" s="17" t="s">
        <v>188</v>
      </c>
      <c r="C872" s="17" t="s">
        <v>29</v>
      </c>
      <c r="D872" s="17">
        <f t="shared" si="251"/>
        <v>800</v>
      </c>
      <c r="E872" s="17">
        <v>-300</v>
      </c>
      <c r="F872" s="17" t="s">
        <v>17</v>
      </c>
      <c r="G872" s="17"/>
      <c r="H872" s="17" t="s">
        <v>21</v>
      </c>
      <c r="I872" s="18">
        <v>43718</v>
      </c>
      <c r="J872" s="17">
        <f t="shared" si="252"/>
        <v>500</v>
      </c>
      <c r="K872" s="99">
        <f t="shared" si="253"/>
        <v>510.55971140129486</v>
      </c>
      <c r="L872" s="99"/>
      <c r="M872" s="100">
        <f t="shared" si="255"/>
        <v>255279.85570064743</v>
      </c>
    </row>
    <row r="873" spans="1:13" ht="30" x14ac:dyDescent="0.25">
      <c r="A873" s="16" t="s">
        <v>187</v>
      </c>
      <c r="B873" s="17" t="s">
        <v>188</v>
      </c>
      <c r="C873" s="17" t="s">
        <v>29</v>
      </c>
      <c r="D873" s="17">
        <f t="shared" si="251"/>
        <v>500</v>
      </c>
      <c r="E873" s="17">
        <v>-200</v>
      </c>
      <c r="F873" s="17" t="s">
        <v>17</v>
      </c>
      <c r="G873" s="17"/>
      <c r="H873" s="17" t="s">
        <v>21</v>
      </c>
      <c r="I873" s="18">
        <v>43746</v>
      </c>
      <c r="J873" s="17">
        <f t="shared" si="252"/>
        <v>300</v>
      </c>
      <c r="K873" s="99">
        <f t="shared" si="253"/>
        <v>510.55971140129486</v>
      </c>
      <c r="L873" s="99"/>
      <c r="M873" s="100">
        <f t="shared" si="255"/>
        <v>153167.91342038845</v>
      </c>
    </row>
    <row r="874" spans="1:13" ht="30" x14ac:dyDescent="0.25">
      <c r="A874" s="16" t="s">
        <v>187</v>
      </c>
      <c r="B874" s="17" t="s">
        <v>188</v>
      </c>
      <c r="C874" s="17" t="s">
        <v>29</v>
      </c>
      <c r="D874" s="17">
        <f t="shared" si="251"/>
        <v>300</v>
      </c>
      <c r="E874" s="17">
        <v>-300</v>
      </c>
      <c r="F874" s="17" t="s">
        <v>17</v>
      </c>
      <c r="G874" s="17"/>
      <c r="H874" s="17" t="s">
        <v>21</v>
      </c>
      <c r="I874" s="18">
        <v>43857</v>
      </c>
      <c r="J874" s="17">
        <f t="shared" si="252"/>
        <v>0</v>
      </c>
      <c r="K874" s="99">
        <f t="shared" si="253"/>
        <v>510.55971140129486</v>
      </c>
      <c r="L874" s="99"/>
      <c r="M874" s="100">
        <f t="shared" si="255"/>
        <v>0</v>
      </c>
    </row>
    <row r="875" spans="1:13" x14ac:dyDescent="0.25">
      <c r="A875" s="16" t="s">
        <v>187</v>
      </c>
      <c r="B875" s="17" t="s">
        <v>188</v>
      </c>
      <c r="C875" s="17" t="s">
        <v>29</v>
      </c>
      <c r="D875" s="17">
        <f t="shared" si="251"/>
        <v>0</v>
      </c>
      <c r="E875" s="17">
        <v>1000</v>
      </c>
      <c r="F875" s="17" t="s">
        <v>17</v>
      </c>
      <c r="G875" s="17" t="s">
        <v>26</v>
      </c>
      <c r="H875" s="17"/>
      <c r="I875" s="18">
        <v>43909</v>
      </c>
      <c r="J875" s="17">
        <f t="shared" si="252"/>
        <v>1000</v>
      </c>
      <c r="K875" s="99">
        <f t="shared" ref="K875:K877" si="256">((M874+L875)/J875)</f>
        <v>247.52</v>
      </c>
      <c r="L875" s="99">
        <f>E875*247.52</f>
        <v>247520</v>
      </c>
      <c r="M875" s="100">
        <f t="shared" si="255"/>
        <v>247520</v>
      </c>
    </row>
    <row r="876" spans="1:13" x14ac:dyDescent="0.25">
      <c r="A876" s="16" t="s">
        <v>187</v>
      </c>
      <c r="B876" s="17" t="s">
        <v>188</v>
      </c>
      <c r="C876" s="17" t="s">
        <v>29</v>
      </c>
      <c r="D876" s="17">
        <f t="shared" si="251"/>
        <v>1000</v>
      </c>
      <c r="E876" s="17">
        <v>600</v>
      </c>
      <c r="F876" s="17" t="s">
        <v>17</v>
      </c>
      <c r="G876" s="17" t="s">
        <v>26</v>
      </c>
      <c r="H876" s="17"/>
      <c r="I876" s="18">
        <v>43915</v>
      </c>
      <c r="J876" s="17">
        <f t="shared" si="252"/>
        <v>1600</v>
      </c>
      <c r="K876" s="99">
        <f t="shared" si="256"/>
        <v>243.95</v>
      </c>
      <c r="L876" s="99">
        <f>E876*238</f>
        <v>142800</v>
      </c>
      <c r="M876" s="100">
        <f t="shared" si="255"/>
        <v>390320</v>
      </c>
    </row>
    <row r="877" spans="1:13" x14ac:dyDescent="0.25">
      <c r="A877" s="16" t="s">
        <v>187</v>
      </c>
      <c r="B877" s="17" t="s">
        <v>188</v>
      </c>
      <c r="C877" s="17" t="s">
        <v>29</v>
      </c>
      <c r="D877" s="17">
        <f t="shared" si="251"/>
        <v>1600</v>
      </c>
      <c r="E877" s="17">
        <v>300</v>
      </c>
      <c r="F877" s="17" t="s">
        <v>17</v>
      </c>
      <c r="G877" s="17" t="s">
        <v>26</v>
      </c>
      <c r="H877" s="17"/>
      <c r="I877" s="18">
        <v>43977</v>
      </c>
      <c r="J877" s="17">
        <f t="shared" si="252"/>
        <v>1900</v>
      </c>
      <c r="K877" s="99">
        <f t="shared" si="256"/>
        <v>276.48421052631579</v>
      </c>
      <c r="L877" s="99">
        <f>E877*450</f>
        <v>135000</v>
      </c>
      <c r="M877" s="100">
        <f t="shared" si="255"/>
        <v>525320</v>
      </c>
    </row>
    <row r="878" spans="1:13" x14ac:dyDescent="0.25">
      <c r="A878" s="16" t="s">
        <v>187</v>
      </c>
      <c r="B878" s="17" t="s">
        <v>188</v>
      </c>
      <c r="C878" s="17" t="s">
        <v>29</v>
      </c>
      <c r="D878" s="17">
        <f t="shared" si="251"/>
        <v>1900</v>
      </c>
      <c r="E878" s="17">
        <v>-100</v>
      </c>
      <c r="F878" s="17" t="s">
        <v>17</v>
      </c>
      <c r="G878" s="17"/>
      <c r="H878" s="17" t="s">
        <v>22</v>
      </c>
      <c r="I878" s="18">
        <v>44021</v>
      </c>
      <c r="J878" s="17">
        <f t="shared" si="252"/>
        <v>1800</v>
      </c>
      <c r="K878" s="99">
        <f t="shared" si="253"/>
        <v>276.48421052631579</v>
      </c>
      <c r="L878" s="99"/>
      <c r="M878" s="100">
        <f t="shared" si="255"/>
        <v>497671.57894736843</v>
      </c>
    </row>
    <row r="879" spans="1:13" x14ac:dyDescent="0.25">
      <c r="A879" s="16" t="s">
        <v>187</v>
      </c>
      <c r="B879" s="17" t="s">
        <v>188</v>
      </c>
      <c r="C879" s="17" t="s">
        <v>29</v>
      </c>
      <c r="D879" s="17">
        <f t="shared" si="251"/>
        <v>1800</v>
      </c>
      <c r="E879" s="17">
        <v>-300</v>
      </c>
      <c r="F879" s="17" t="s">
        <v>16</v>
      </c>
      <c r="G879" s="17"/>
      <c r="H879" s="17"/>
      <c r="I879" s="18">
        <v>44041</v>
      </c>
      <c r="J879" s="17">
        <f t="shared" si="252"/>
        <v>1500</v>
      </c>
      <c r="K879" s="99">
        <f t="shared" si="253"/>
        <v>276.48421052631579</v>
      </c>
      <c r="L879" s="99"/>
      <c r="M879" s="100">
        <f t="shared" si="254"/>
        <v>414726.31578947371</v>
      </c>
    </row>
    <row r="880" spans="1:13" ht="30" x14ac:dyDescent="0.25">
      <c r="A880" s="16" t="s">
        <v>187</v>
      </c>
      <c r="B880" s="17" t="s">
        <v>188</v>
      </c>
      <c r="C880" s="17" t="s">
        <v>29</v>
      </c>
      <c r="D880" s="17">
        <f t="shared" si="251"/>
        <v>1500</v>
      </c>
      <c r="E880" s="17">
        <v>-500</v>
      </c>
      <c r="F880" s="17" t="s">
        <v>17</v>
      </c>
      <c r="G880" s="17"/>
      <c r="H880" s="17" t="s">
        <v>23</v>
      </c>
      <c r="I880" s="18">
        <v>44089</v>
      </c>
      <c r="J880" s="17">
        <f t="shared" si="252"/>
        <v>1000</v>
      </c>
      <c r="K880" s="99">
        <f t="shared" si="253"/>
        <v>276.48421052631579</v>
      </c>
      <c r="L880" s="99"/>
      <c r="M880" s="100">
        <f>J880*K880</f>
        <v>276484.21052631579</v>
      </c>
    </row>
    <row r="881" spans="1:13" ht="30" x14ac:dyDescent="0.25">
      <c r="A881" s="16" t="s">
        <v>187</v>
      </c>
      <c r="B881" s="17" t="s">
        <v>188</v>
      </c>
      <c r="C881" s="17" t="s">
        <v>29</v>
      </c>
      <c r="D881" s="17">
        <f t="shared" si="251"/>
        <v>1000</v>
      </c>
      <c r="E881" s="17">
        <v>-400</v>
      </c>
      <c r="F881" s="17" t="s">
        <v>17</v>
      </c>
      <c r="G881" s="17"/>
      <c r="H881" s="17" t="s">
        <v>21</v>
      </c>
      <c r="I881" s="18">
        <v>44098</v>
      </c>
      <c r="J881" s="17">
        <f t="shared" si="252"/>
        <v>600</v>
      </c>
      <c r="K881" s="99">
        <f t="shared" si="253"/>
        <v>276.48421052631579</v>
      </c>
      <c r="L881" s="99"/>
      <c r="M881" s="100">
        <f>J881*K881</f>
        <v>165890.52631578947</v>
      </c>
    </row>
    <row r="882" spans="1:13" x14ac:dyDescent="0.25">
      <c r="A882" s="16" t="s">
        <v>187</v>
      </c>
      <c r="B882" s="17" t="s">
        <v>188</v>
      </c>
      <c r="C882" s="17" t="s">
        <v>29</v>
      </c>
      <c r="D882" s="17">
        <f t="shared" si="251"/>
        <v>600</v>
      </c>
      <c r="E882" s="17">
        <v>100</v>
      </c>
      <c r="F882" s="17" t="s">
        <v>17</v>
      </c>
      <c r="G882" s="17" t="s">
        <v>26</v>
      </c>
      <c r="H882" s="17"/>
      <c r="I882" s="18">
        <v>44125</v>
      </c>
      <c r="J882" s="17">
        <f t="shared" si="252"/>
        <v>700</v>
      </c>
      <c r="K882" s="99">
        <f t="shared" ref="K882" si="257">((M881+L882)/J882)</f>
        <v>276.08646616541353</v>
      </c>
      <c r="L882" s="99">
        <f>E882*273.7</f>
        <v>27370</v>
      </c>
      <c r="M882" s="100">
        <f>J882*K882</f>
        <v>193260.52631578947</v>
      </c>
    </row>
    <row r="883" spans="1:13" x14ac:dyDescent="0.25">
      <c r="A883" s="16" t="s">
        <v>187</v>
      </c>
      <c r="B883" s="17" t="s">
        <v>188</v>
      </c>
      <c r="C883" s="17" t="s">
        <v>29</v>
      </c>
      <c r="D883" s="17">
        <f t="shared" si="251"/>
        <v>700</v>
      </c>
      <c r="E883" s="17">
        <v>-100</v>
      </c>
      <c r="F883" s="17" t="s">
        <v>16</v>
      </c>
      <c r="G883" s="17"/>
      <c r="H883" s="17"/>
      <c r="I883" s="18">
        <v>44144</v>
      </c>
      <c r="J883" s="17">
        <f t="shared" si="252"/>
        <v>600</v>
      </c>
      <c r="K883" s="99">
        <f t="shared" si="253"/>
        <v>276.08646616541353</v>
      </c>
      <c r="L883" s="99"/>
      <c r="M883" s="100">
        <f t="shared" si="254"/>
        <v>165651.87969924812</v>
      </c>
    </row>
    <row r="884" spans="1:13" ht="15.75" thickBot="1" x14ac:dyDescent="0.3">
      <c r="A884" s="40" t="s">
        <v>187</v>
      </c>
      <c r="B884" s="41" t="s">
        <v>188</v>
      </c>
      <c r="C884" s="41" t="s">
        <v>29</v>
      </c>
      <c r="D884" s="41">
        <f t="shared" si="251"/>
        <v>600</v>
      </c>
      <c r="E884" s="41">
        <v>100</v>
      </c>
      <c r="F884" s="41" t="s">
        <v>17</v>
      </c>
      <c r="G884" s="41" t="s">
        <v>26</v>
      </c>
      <c r="H884" s="41"/>
      <c r="I884" s="42">
        <v>44146</v>
      </c>
      <c r="J884" s="41">
        <f t="shared" si="252"/>
        <v>700</v>
      </c>
      <c r="K884" s="99">
        <f t="shared" ref="K884" si="258">((M883+L884)/J884)</f>
        <v>276.59554242749732</v>
      </c>
      <c r="L884" s="99">
        <f>E884*279.65</f>
        <v>27964.999999999996</v>
      </c>
      <c r="M884" s="100">
        <f>J884*K884</f>
        <v>193616.87969924812</v>
      </c>
    </row>
    <row r="885" spans="1:13" x14ac:dyDescent="0.25">
      <c r="A885" s="1" t="s">
        <v>189</v>
      </c>
      <c r="B885" s="2" t="s">
        <v>190</v>
      </c>
      <c r="C885" s="2" t="s">
        <v>29</v>
      </c>
      <c r="D885" s="2"/>
      <c r="E885" s="2">
        <v>2</v>
      </c>
      <c r="F885" s="2" t="s">
        <v>14</v>
      </c>
      <c r="G885" s="2"/>
      <c r="H885" s="2"/>
      <c r="I885" s="43">
        <v>43100</v>
      </c>
      <c r="J885" s="2">
        <f>D885+E885</f>
        <v>2</v>
      </c>
      <c r="K885" s="106">
        <f>M885/J885</f>
        <v>1850</v>
      </c>
      <c r="L885" s="106"/>
      <c r="M885" s="107">
        <v>3700</v>
      </c>
    </row>
    <row r="886" spans="1:13" ht="30.75" thickBot="1" x14ac:dyDescent="0.3">
      <c r="A886" s="40" t="s">
        <v>189</v>
      </c>
      <c r="B886" s="41" t="s">
        <v>190</v>
      </c>
      <c r="C886" s="41" t="s">
        <v>29</v>
      </c>
      <c r="D886" s="41">
        <f>J885</f>
        <v>2</v>
      </c>
      <c r="E886" s="41">
        <v>-2</v>
      </c>
      <c r="F886" s="41" t="s">
        <v>17</v>
      </c>
      <c r="G886" s="41"/>
      <c r="H886" s="41" t="s">
        <v>25</v>
      </c>
      <c r="I886" s="42">
        <v>43199</v>
      </c>
      <c r="J886" s="41">
        <f>D886+E886</f>
        <v>0</v>
      </c>
      <c r="K886" s="99">
        <f t="shared" ref="K886" si="259">IF(OR(F886="FPCO"),((M885+L886)/J886),K885)</f>
        <v>1850</v>
      </c>
      <c r="L886" s="99"/>
      <c r="M886" s="100">
        <f>J886*K886</f>
        <v>0</v>
      </c>
    </row>
    <row r="887" spans="1:13" x14ac:dyDescent="0.25">
      <c r="A887" s="1" t="s">
        <v>191</v>
      </c>
      <c r="B887" s="2" t="s">
        <v>192</v>
      </c>
      <c r="C887" s="2" t="s">
        <v>29</v>
      </c>
      <c r="D887" s="2">
        <f>J886</f>
        <v>0</v>
      </c>
      <c r="E887" s="2">
        <v>1</v>
      </c>
      <c r="F887" s="2" t="s">
        <v>14</v>
      </c>
      <c r="G887" s="2"/>
      <c r="H887" s="2"/>
      <c r="I887" s="43">
        <v>43100</v>
      </c>
      <c r="J887" s="2">
        <f>D887+E887</f>
        <v>1</v>
      </c>
      <c r="K887" s="106">
        <f>M887/J887</f>
        <v>1850</v>
      </c>
      <c r="L887" s="106"/>
      <c r="M887" s="107">
        <v>1850</v>
      </c>
    </row>
    <row r="888" spans="1:13" ht="30.75" thickBot="1" x14ac:dyDescent="0.3">
      <c r="A888" s="40" t="s">
        <v>191</v>
      </c>
      <c r="B888" s="41" t="s">
        <v>192</v>
      </c>
      <c r="C888" s="41" t="s">
        <v>29</v>
      </c>
      <c r="D888" s="41">
        <f>J887</f>
        <v>1</v>
      </c>
      <c r="E888" s="41">
        <v>-1</v>
      </c>
      <c r="F888" s="41" t="s">
        <v>17</v>
      </c>
      <c r="G888" s="41"/>
      <c r="H888" s="41" t="s">
        <v>25</v>
      </c>
      <c r="I888" s="42">
        <v>43199</v>
      </c>
      <c r="J888" s="41">
        <f>D888+E888</f>
        <v>0</v>
      </c>
      <c r="K888" s="99">
        <f t="shared" ref="K888" si="260">IF(OR(F888="FPCO"),((M887+L888)/J888),K887)</f>
        <v>1850</v>
      </c>
      <c r="L888" s="99"/>
      <c r="M888" s="100">
        <f>J888*K888</f>
        <v>0</v>
      </c>
    </row>
    <row r="889" spans="1:13" x14ac:dyDescent="0.25">
      <c r="A889" s="1" t="s">
        <v>193</v>
      </c>
      <c r="B889" s="2" t="s">
        <v>194</v>
      </c>
      <c r="C889" s="2" t="s">
        <v>29</v>
      </c>
      <c r="D889" s="2">
        <v>7</v>
      </c>
      <c r="E889" s="2"/>
      <c r="F889" s="2" t="s">
        <v>14</v>
      </c>
      <c r="G889" s="2"/>
      <c r="H889" s="2"/>
      <c r="I889" s="43">
        <v>43100</v>
      </c>
      <c r="J889" s="2">
        <f t="shared" ref="J889:J920" si="261">D889+E889</f>
        <v>7</v>
      </c>
      <c r="K889" s="106">
        <f>M889/J889</f>
        <v>25604</v>
      </c>
      <c r="L889" s="106"/>
      <c r="M889" s="107">
        <v>179228</v>
      </c>
    </row>
    <row r="890" spans="1:13" x14ac:dyDescent="0.25">
      <c r="A890" s="16" t="s">
        <v>193</v>
      </c>
      <c r="B890" s="17" t="s">
        <v>194</v>
      </c>
      <c r="C890" s="17" t="s">
        <v>29</v>
      </c>
      <c r="D890" s="17">
        <f>J889</f>
        <v>7</v>
      </c>
      <c r="E890" s="17">
        <v>-5</v>
      </c>
      <c r="F890" s="17" t="s">
        <v>16</v>
      </c>
      <c r="G890" s="17"/>
      <c r="H890" s="17"/>
      <c r="I890" s="18">
        <v>43153</v>
      </c>
      <c r="J890" s="17">
        <f t="shared" si="261"/>
        <v>2</v>
      </c>
      <c r="K890" s="99">
        <f t="shared" ref="K890" si="262">IF(OR(F890="FPCO"),((M889+L890)/J890),K889)</f>
        <v>25604</v>
      </c>
      <c r="L890" s="99"/>
      <c r="M890" s="100">
        <f t="shared" ref="M890" si="263">J890*K890</f>
        <v>51208</v>
      </c>
    </row>
    <row r="891" spans="1:13" ht="30" x14ac:dyDescent="0.25">
      <c r="A891" s="16" t="s">
        <v>193</v>
      </c>
      <c r="B891" s="17" t="s">
        <v>194</v>
      </c>
      <c r="C891" s="17" t="s">
        <v>29</v>
      </c>
      <c r="D891" s="17">
        <f>J890</f>
        <v>2</v>
      </c>
      <c r="E891" s="17">
        <v>-2</v>
      </c>
      <c r="F891" s="17" t="s">
        <v>17</v>
      </c>
      <c r="G891" s="17"/>
      <c r="H891" s="17" t="s">
        <v>21</v>
      </c>
      <c r="I891" s="18">
        <v>43213</v>
      </c>
      <c r="J891" s="17">
        <f t="shared" si="261"/>
        <v>0</v>
      </c>
      <c r="K891" s="99">
        <f t="shared" ref="K891:K902" si="264">IF(OR(F891="FPCO"),((M890+L891)/J891),K890)</f>
        <v>25604</v>
      </c>
      <c r="L891" s="99"/>
      <c r="M891" s="100">
        <f>J891*K891</f>
        <v>0</v>
      </c>
    </row>
    <row r="892" spans="1:13" x14ac:dyDescent="0.25">
      <c r="A892" s="16" t="s">
        <v>193</v>
      </c>
      <c r="B892" s="17" t="s">
        <v>194</v>
      </c>
      <c r="C892" s="17" t="s">
        <v>29</v>
      </c>
      <c r="D892" s="17">
        <f>J891</f>
        <v>0</v>
      </c>
      <c r="E892" s="17">
        <v>10</v>
      </c>
      <c r="F892" s="17" t="s">
        <v>17</v>
      </c>
      <c r="G892" s="17" t="s">
        <v>26</v>
      </c>
      <c r="H892" s="17"/>
      <c r="I892" s="18">
        <v>43697</v>
      </c>
      <c r="J892" s="17">
        <f t="shared" si="261"/>
        <v>10</v>
      </c>
      <c r="K892" s="99">
        <f>((M891+L892)/J892)</f>
        <v>41650</v>
      </c>
      <c r="L892" s="99">
        <f>E892*41650</f>
        <v>416500</v>
      </c>
      <c r="M892" s="100">
        <f>J892*K892</f>
        <v>416500</v>
      </c>
    </row>
    <row r="893" spans="1:13" x14ac:dyDescent="0.25">
      <c r="A893" s="16" t="s">
        <v>193</v>
      </c>
      <c r="B893" s="17" t="s">
        <v>194</v>
      </c>
      <c r="C893" s="17" t="s">
        <v>29</v>
      </c>
      <c r="D893" s="17">
        <f t="shared" ref="D893:D902" si="265">J892</f>
        <v>10</v>
      </c>
      <c r="E893" s="17">
        <v>-1</v>
      </c>
      <c r="F893" s="17" t="s">
        <v>16</v>
      </c>
      <c r="G893" s="17"/>
      <c r="H893" s="17"/>
      <c r="I893" s="18">
        <v>43724</v>
      </c>
      <c r="J893" s="17">
        <f t="shared" si="261"/>
        <v>9</v>
      </c>
      <c r="K893" s="99">
        <f t="shared" si="264"/>
        <v>41650</v>
      </c>
      <c r="L893" s="99"/>
      <c r="M893" s="100">
        <f t="shared" ref="M893:M895" si="266">J893*K893</f>
        <v>374850</v>
      </c>
    </row>
    <row r="894" spans="1:13" ht="30" x14ac:dyDescent="0.25">
      <c r="A894" s="16" t="s">
        <v>193</v>
      </c>
      <c r="B894" s="17" t="s">
        <v>194</v>
      </c>
      <c r="C894" s="17" t="s">
        <v>29</v>
      </c>
      <c r="D894" s="17">
        <f t="shared" si="265"/>
        <v>9</v>
      </c>
      <c r="E894" s="17">
        <v>-2</v>
      </c>
      <c r="F894" s="17" t="s">
        <v>17</v>
      </c>
      <c r="G894" s="17"/>
      <c r="H894" s="17" t="s">
        <v>20</v>
      </c>
      <c r="I894" s="18">
        <v>43755</v>
      </c>
      <c r="J894" s="17">
        <f t="shared" si="261"/>
        <v>7</v>
      </c>
      <c r="K894" s="99">
        <f t="shared" si="264"/>
        <v>41650</v>
      </c>
      <c r="L894" s="99"/>
      <c r="M894" s="100">
        <f>J894*K894</f>
        <v>291550</v>
      </c>
    </row>
    <row r="895" spans="1:13" x14ac:dyDescent="0.25">
      <c r="A895" s="16" t="s">
        <v>193</v>
      </c>
      <c r="B895" s="17" t="s">
        <v>194</v>
      </c>
      <c r="C895" s="17" t="s">
        <v>29</v>
      </c>
      <c r="D895" s="17">
        <f t="shared" si="265"/>
        <v>7</v>
      </c>
      <c r="E895" s="17">
        <v>-5</v>
      </c>
      <c r="F895" s="17" t="s">
        <v>16</v>
      </c>
      <c r="G895" s="17"/>
      <c r="H895" s="17"/>
      <c r="I895" s="18">
        <v>43812</v>
      </c>
      <c r="J895" s="17">
        <f t="shared" si="261"/>
        <v>2</v>
      </c>
      <c r="K895" s="99">
        <f t="shared" si="264"/>
        <v>41650</v>
      </c>
      <c r="L895" s="99"/>
      <c r="M895" s="100">
        <f t="shared" si="266"/>
        <v>83300</v>
      </c>
    </row>
    <row r="896" spans="1:13" x14ac:dyDescent="0.25">
      <c r="A896" s="16" t="s">
        <v>193</v>
      </c>
      <c r="B896" s="17" t="s">
        <v>194</v>
      </c>
      <c r="C896" s="17" t="s">
        <v>29</v>
      </c>
      <c r="D896" s="17">
        <f t="shared" si="265"/>
        <v>2</v>
      </c>
      <c r="E896" s="17">
        <v>2</v>
      </c>
      <c r="F896" s="17" t="s">
        <v>17</v>
      </c>
      <c r="G896" s="17" t="s">
        <v>26</v>
      </c>
      <c r="H896" s="17"/>
      <c r="I896" s="18">
        <v>43858</v>
      </c>
      <c r="J896" s="17">
        <f t="shared" si="261"/>
        <v>4</v>
      </c>
      <c r="K896" s="99">
        <f>((M895+L896)/J896)</f>
        <v>42805</v>
      </c>
      <c r="L896" s="99">
        <f>E896*43960</f>
        <v>87920</v>
      </c>
      <c r="M896" s="100">
        <f t="shared" ref="M896:M902" si="267">J896*K896</f>
        <v>171220</v>
      </c>
    </row>
    <row r="897" spans="1:13" ht="30" x14ac:dyDescent="0.25">
      <c r="A897" s="16" t="s">
        <v>193</v>
      </c>
      <c r="B897" s="17" t="s">
        <v>194</v>
      </c>
      <c r="C897" s="17" t="s">
        <v>29</v>
      </c>
      <c r="D897" s="17">
        <f t="shared" si="265"/>
        <v>4</v>
      </c>
      <c r="E897" s="17">
        <v>-2</v>
      </c>
      <c r="F897" s="17" t="s">
        <v>17</v>
      </c>
      <c r="G897" s="17"/>
      <c r="H897" s="17" t="s">
        <v>25</v>
      </c>
      <c r="I897" s="18">
        <v>43860</v>
      </c>
      <c r="J897" s="17">
        <f t="shared" si="261"/>
        <v>2</v>
      </c>
      <c r="K897" s="99">
        <f t="shared" si="264"/>
        <v>42805</v>
      </c>
      <c r="L897" s="99"/>
      <c r="M897" s="100">
        <f t="shared" si="267"/>
        <v>85610</v>
      </c>
    </row>
    <row r="898" spans="1:13" x14ac:dyDescent="0.25">
      <c r="A898" s="16" t="s">
        <v>193</v>
      </c>
      <c r="B898" s="17" t="s">
        <v>194</v>
      </c>
      <c r="C898" s="17" t="s">
        <v>29</v>
      </c>
      <c r="D898" s="17">
        <f t="shared" si="265"/>
        <v>2</v>
      </c>
      <c r="E898" s="17">
        <v>4</v>
      </c>
      <c r="F898" s="17" t="s">
        <v>17</v>
      </c>
      <c r="G898" s="17" t="s">
        <v>26</v>
      </c>
      <c r="H898" s="17"/>
      <c r="I898" s="18">
        <v>43874</v>
      </c>
      <c r="J898" s="17">
        <f t="shared" si="261"/>
        <v>6</v>
      </c>
      <c r="K898" s="99">
        <f>((M897+L898)/J898)</f>
        <v>43575</v>
      </c>
      <c r="L898" s="99">
        <f>E898*43960</f>
        <v>175840</v>
      </c>
      <c r="M898" s="100">
        <f t="shared" si="267"/>
        <v>261450</v>
      </c>
    </row>
    <row r="899" spans="1:13" ht="30" x14ac:dyDescent="0.25">
      <c r="A899" s="16" t="s">
        <v>193</v>
      </c>
      <c r="B899" s="17" t="s">
        <v>194</v>
      </c>
      <c r="C899" s="17" t="s">
        <v>29</v>
      </c>
      <c r="D899" s="17">
        <f t="shared" si="265"/>
        <v>6</v>
      </c>
      <c r="E899" s="17">
        <v>-4</v>
      </c>
      <c r="F899" s="17" t="s">
        <v>17</v>
      </c>
      <c r="G899" s="17"/>
      <c r="H899" s="17" t="s">
        <v>21</v>
      </c>
      <c r="I899" s="18">
        <v>43886</v>
      </c>
      <c r="J899" s="17">
        <f t="shared" si="261"/>
        <v>2</v>
      </c>
      <c r="K899" s="99">
        <f t="shared" si="264"/>
        <v>43575</v>
      </c>
      <c r="L899" s="99"/>
      <c r="M899" s="100">
        <f t="shared" si="267"/>
        <v>87150</v>
      </c>
    </row>
    <row r="900" spans="1:13" x14ac:dyDescent="0.25">
      <c r="A900" s="16" t="s">
        <v>193</v>
      </c>
      <c r="B900" s="17" t="s">
        <v>194</v>
      </c>
      <c r="C900" s="17" t="s">
        <v>29</v>
      </c>
      <c r="D900" s="17">
        <f t="shared" si="265"/>
        <v>2</v>
      </c>
      <c r="E900" s="17">
        <v>5</v>
      </c>
      <c r="F900" s="17" t="s">
        <v>17</v>
      </c>
      <c r="G900" s="17" t="s">
        <v>26</v>
      </c>
      <c r="H900" s="17"/>
      <c r="I900" s="18">
        <v>43909</v>
      </c>
      <c r="J900" s="17">
        <f t="shared" si="261"/>
        <v>7</v>
      </c>
      <c r="K900" s="99">
        <f>((M899+L900)/J900)</f>
        <v>37450</v>
      </c>
      <c r="L900" s="99">
        <f>E900*35000</f>
        <v>175000</v>
      </c>
      <c r="M900" s="100">
        <f t="shared" si="267"/>
        <v>262150</v>
      </c>
    </row>
    <row r="901" spans="1:13" x14ac:dyDescent="0.25">
      <c r="A901" s="16" t="s">
        <v>193</v>
      </c>
      <c r="B901" s="17" t="s">
        <v>194</v>
      </c>
      <c r="C901" s="17" t="s">
        <v>29</v>
      </c>
      <c r="D901" s="17">
        <f t="shared" si="265"/>
        <v>7</v>
      </c>
      <c r="E901" s="17">
        <v>-3</v>
      </c>
      <c r="F901" s="17" t="s">
        <v>17</v>
      </c>
      <c r="G901" s="17"/>
      <c r="H901" s="17" t="s">
        <v>22</v>
      </c>
      <c r="I901" s="18">
        <v>44021</v>
      </c>
      <c r="J901" s="17">
        <f t="shared" si="261"/>
        <v>4</v>
      </c>
      <c r="K901" s="99">
        <f t="shared" si="264"/>
        <v>37450</v>
      </c>
      <c r="L901" s="99"/>
      <c r="M901" s="100">
        <f t="shared" si="267"/>
        <v>149800</v>
      </c>
    </row>
    <row r="902" spans="1:13" ht="30.75" thickBot="1" x14ac:dyDescent="0.3">
      <c r="A902" s="40" t="s">
        <v>193</v>
      </c>
      <c r="B902" s="41" t="s">
        <v>194</v>
      </c>
      <c r="C902" s="41" t="s">
        <v>29</v>
      </c>
      <c r="D902" s="41">
        <f t="shared" si="265"/>
        <v>4</v>
      </c>
      <c r="E902" s="41">
        <v>-2</v>
      </c>
      <c r="F902" s="41" t="s">
        <v>17</v>
      </c>
      <c r="G902" s="41"/>
      <c r="H902" s="41" t="s">
        <v>28</v>
      </c>
      <c r="I902" s="42">
        <v>44062</v>
      </c>
      <c r="J902" s="41">
        <f t="shared" si="261"/>
        <v>2</v>
      </c>
      <c r="K902" s="99">
        <f t="shared" si="264"/>
        <v>37450</v>
      </c>
      <c r="L902" s="99"/>
      <c r="M902" s="100">
        <f t="shared" si="267"/>
        <v>74900</v>
      </c>
    </row>
    <row r="903" spans="1:13" x14ac:dyDescent="0.25">
      <c r="A903" s="1" t="s">
        <v>195</v>
      </c>
      <c r="B903" s="2" t="s">
        <v>196</v>
      </c>
      <c r="C903" s="2" t="s">
        <v>29</v>
      </c>
      <c r="D903" s="2">
        <v>6</v>
      </c>
      <c r="E903" s="2"/>
      <c r="F903" s="2" t="s">
        <v>14</v>
      </c>
      <c r="G903" s="2"/>
      <c r="H903" s="2"/>
      <c r="I903" s="43">
        <v>43100</v>
      </c>
      <c r="J903" s="2">
        <f t="shared" si="261"/>
        <v>6</v>
      </c>
      <c r="K903" s="106">
        <f>M903/J903</f>
        <v>101070.66666666667</v>
      </c>
      <c r="L903" s="106"/>
      <c r="M903" s="107">
        <v>606424</v>
      </c>
    </row>
    <row r="904" spans="1:13" ht="30" x14ac:dyDescent="0.25">
      <c r="A904" s="16" t="s">
        <v>195</v>
      </c>
      <c r="B904" s="17" t="s">
        <v>196</v>
      </c>
      <c r="C904" s="17" t="s">
        <v>29</v>
      </c>
      <c r="D904" s="17">
        <f>J903</f>
        <v>6</v>
      </c>
      <c r="E904" s="17">
        <v>-1</v>
      </c>
      <c r="F904" s="17" t="s">
        <v>17</v>
      </c>
      <c r="G904" s="17"/>
      <c r="H904" s="17" t="s">
        <v>19</v>
      </c>
      <c r="I904" s="18">
        <v>43165</v>
      </c>
      <c r="J904" s="17">
        <f t="shared" si="261"/>
        <v>5</v>
      </c>
      <c r="K904" s="99">
        <f t="shared" ref="K904" si="268">IF(OR(F904="FPCO"),((M903+L904)/J904),K903)</f>
        <v>101070.66666666667</v>
      </c>
      <c r="L904" s="99"/>
      <c r="M904" s="100">
        <f>J904*K904</f>
        <v>505353.33333333337</v>
      </c>
    </row>
    <row r="905" spans="1:13" ht="30" x14ac:dyDescent="0.25">
      <c r="A905" s="16" t="s">
        <v>195</v>
      </c>
      <c r="B905" s="17" t="s">
        <v>196</v>
      </c>
      <c r="C905" s="17" t="s">
        <v>29</v>
      </c>
      <c r="D905" s="17">
        <f>J904</f>
        <v>5</v>
      </c>
      <c r="E905" s="17">
        <v>-2</v>
      </c>
      <c r="F905" s="17" t="s">
        <v>17</v>
      </c>
      <c r="G905" s="17"/>
      <c r="H905" s="17" t="s">
        <v>21</v>
      </c>
      <c r="I905" s="18">
        <v>43167</v>
      </c>
      <c r="J905" s="17">
        <f t="shared" si="261"/>
        <v>3</v>
      </c>
      <c r="K905" s="99">
        <f t="shared" ref="K905:K907" si="269">IF(OR(F905="FPCO"),((M904+L905)/J905),K904)</f>
        <v>101070.66666666667</v>
      </c>
      <c r="L905" s="99"/>
      <c r="M905" s="100">
        <f>J905*K905</f>
        <v>303212</v>
      </c>
    </row>
    <row r="906" spans="1:13" ht="30" x14ac:dyDescent="0.25">
      <c r="A906" s="16" t="s">
        <v>195</v>
      </c>
      <c r="B906" s="17" t="s">
        <v>196</v>
      </c>
      <c r="C906" s="17" t="s">
        <v>29</v>
      </c>
      <c r="D906" s="17">
        <f>J905</f>
        <v>3</v>
      </c>
      <c r="E906" s="17">
        <v>-2</v>
      </c>
      <c r="F906" s="17" t="s">
        <v>17</v>
      </c>
      <c r="G906" s="17"/>
      <c r="H906" s="17" t="s">
        <v>21</v>
      </c>
      <c r="I906" s="18">
        <v>43237</v>
      </c>
      <c r="J906" s="17">
        <f t="shared" si="261"/>
        <v>1</v>
      </c>
      <c r="K906" s="99">
        <f t="shared" si="269"/>
        <v>101070.66666666667</v>
      </c>
      <c r="L906" s="99"/>
      <c r="M906" s="100">
        <f>J906*K906</f>
        <v>101070.66666666667</v>
      </c>
    </row>
    <row r="907" spans="1:13" ht="30.75" thickBot="1" x14ac:dyDescent="0.3">
      <c r="A907" s="40" t="s">
        <v>195</v>
      </c>
      <c r="B907" s="41" t="s">
        <v>196</v>
      </c>
      <c r="C907" s="41" t="s">
        <v>29</v>
      </c>
      <c r="D907" s="41">
        <f>J906</f>
        <v>1</v>
      </c>
      <c r="E907" s="41">
        <v>-1</v>
      </c>
      <c r="F907" s="41" t="s">
        <v>17</v>
      </c>
      <c r="G907" s="41"/>
      <c r="H907" s="41" t="s">
        <v>20</v>
      </c>
      <c r="I907" s="42">
        <v>43300</v>
      </c>
      <c r="J907" s="41">
        <f t="shared" si="261"/>
        <v>0</v>
      </c>
      <c r="K907" s="99">
        <f t="shared" si="269"/>
        <v>101070.66666666667</v>
      </c>
      <c r="L907" s="99"/>
      <c r="M907" s="100">
        <f>J907*K907</f>
        <v>0</v>
      </c>
    </row>
    <row r="908" spans="1:13" x14ac:dyDescent="0.25">
      <c r="A908" s="1" t="s">
        <v>197</v>
      </c>
      <c r="B908" s="2" t="s">
        <v>198</v>
      </c>
      <c r="C908" s="2" t="s">
        <v>29</v>
      </c>
      <c r="D908" s="2">
        <v>5</v>
      </c>
      <c r="E908" s="2"/>
      <c r="F908" s="2" t="s">
        <v>14</v>
      </c>
      <c r="G908" s="2"/>
      <c r="H908" s="2"/>
      <c r="I908" s="43">
        <v>43100</v>
      </c>
      <c r="J908" s="2">
        <f t="shared" si="261"/>
        <v>5</v>
      </c>
      <c r="K908" s="106">
        <f>M908/J908</f>
        <v>17000</v>
      </c>
      <c r="L908" s="106"/>
      <c r="M908" s="107">
        <v>85000</v>
      </c>
    </row>
    <row r="909" spans="1:13" x14ac:dyDescent="0.25">
      <c r="A909" s="16" t="s">
        <v>197</v>
      </c>
      <c r="B909" s="17" t="s">
        <v>198</v>
      </c>
      <c r="C909" s="17" t="s">
        <v>29</v>
      </c>
      <c r="D909" s="17">
        <f>J908</f>
        <v>5</v>
      </c>
      <c r="E909" s="17">
        <v>6</v>
      </c>
      <c r="F909" s="17" t="s">
        <v>17</v>
      </c>
      <c r="G909" s="17" t="s">
        <v>26</v>
      </c>
      <c r="H909" s="17"/>
      <c r="I909" s="18">
        <v>43510</v>
      </c>
      <c r="J909" s="17">
        <f t="shared" si="261"/>
        <v>11</v>
      </c>
      <c r="K909" s="99">
        <f>((M908+L909)/J909)</f>
        <v>27200</v>
      </c>
      <c r="L909" s="99">
        <f>E909*35700</f>
        <v>214200</v>
      </c>
      <c r="M909" s="100">
        <f>J909*K909</f>
        <v>299200</v>
      </c>
    </row>
    <row r="910" spans="1:13" ht="30" x14ac:dyDescent="0.25">
      <c r="A910" s="16" t="s">
        <v>197</v>
      </c>
      <c r="B910" s="17" t="s">
        <v>198</v>
      </c>
      <c r="C910" s="17" t="s">
        <v>29</v>
      </c>
      <c r="D910" s="17">
        <f t="shared" ref="D910:D920" si="270">J909</f>
        <v>11</v>
      </c>
      <c r="E910" s="17">
        <v>-3</v>
      </c>
      <c r="F910" s="17" t="s">
        <v>17</v>
      </c>
      <c r="G910" s="17"/>
      <c r="H910" s="17" t="s">
        <v>19</v>
      </c>
      <c r="I910" s="18">
        <v>43518</v>
      </c>
      <c r="J910" s="17">
        <f t="shared" si="261"/>
        <v>8</v>
      </c>
      <c r="K910" s="99">
        <f t="shared" ref="K910:K920" si="271">IF(OR(F910="FPCO"),((M909+L910)/J910),K909)</f>
        <v>27200</v>
      </c>
      <c r="L910" s="99"/>
      <c r="M910" s="100">
        <f>J910*K910</f>
        <v>217600</v>
      </c>
    </row>
    <row r="911" spans="1:13" ht="30" x14ac:dyDescent="0.25">
      <c r="A911" s="16" t="s">
        <v>197</v>
      </c>
      <c r="B911" s="17" t="s">
        <v>198</v>
      </c>
      <c r="C911" s="17" t="s">
        <v>29</v>
      </c>
      <c r="D911" s="17">
        <f t="shared" si="270"/>
        <v>8</v>
      </c>
      <c r="E911" s="17">
        <v>-1</v>
      </c>
      <c r="F911" s="17" t="s">
        <v>17</v>
      </c>
      <c r="G911" s="17"/>
      <c r="H911" s="17" t="s">
        <v>19</v>
      </c>
      <c r="I911" s="18">
        <v>43613</v>
      </c>
      <c r="J911" s="17">
        <f t="shared" si="261"/>
        <v>7</v>
      </c>
      <c r="K911" s="99">
        <f t="shared" si="271"/>
        <v>27200</v>
      </c>
      <c r="L911" s="99"/>
      <c r="M911" s="100">
        <f>J911*K911</f>
        <v>190400</v>
      </c>
    </row>
    <row r="912" spans="1:13" x14ac:dyDescent="0.25">
      <c r="A912" s="16" t="s">
        <v>197</v>
      </c>
      <c r="B912" s="17" t="s">
        <v>198</v>
      </c>
      <c r="C912" s="17" t="s">
        <v>29</v>
      </c>
      <c r="D912" s="17">
        <f t="shared" si="270"/>
        <v>7</v>
      </c>
      <c r="E912" s="17">
        <v>3</v>
      </c>
      <c r="F912" s="17" t="s">
        <v>17</v>
      </c>
      <c r="G912" s="17" t="s">
        <v>26</v>
      </c>
      <c r="H912" s="17"/>
      <c r="I912" s="18">
        <v>43644</v>
      </c>
      <c r="J912" s="17">
        <f t="shared" si="261"/>
        <v>10</v>
      </c>
      <c r="K912" s="99">
        <f>((M911+L912)/J912)</f>
        <v>24110</v>
      </c>
      <c r="L912" s="99">
        <f>E912*16900</f>
        <v>50700</v>
      </c>
      <c r="M912" s="100">
        <f>J912*K912</f>
        <v>241100</v>
      </c>
    </row>
    <row r="913" spans="1:13" x14ac:dyDescent="0.25">
      <c r="A913" s="16" t="s">
        <v>197</v>
      </c>
      <c r="B913" s="17" t="s">
        <v>198</v>
      </c>
      <c r="C913" s="17" t="s">
        <v>29</v>
      </c>
      <c r="D913" s="17">
        <f t="shared" si="270"/>
        <v>10</v>
      </c>
      <c r="E913" s="17">
        <v>-1</v>
      </c>
      <c r="F913" s="17" t="s">
        <v>16</v>
      </c>
      <c r="G913" s="17"/>
      <c r="H913" s="17"/>
      <c r="I913" s="18">
        <v>43692</v>
      </c>
      <c r="J913" s="17">
        <f t="shared" si="261"/>
        <v>9</v>
      </c>
      <c r="K913" s="99">
        <f t="shared" si="271"/>
        <v>24110</v>
      </c>
      <c r="L913" s="99"/>
      <c r="M913" s="100">
        <f t="shared" ref="M913:M915" si="272">J913*K913</f>
        <v>216990</v>
      </c>
    </row>
    <row r="914" spans="1:13" ht="30" x14ac:dyDescent="0.25">
      <c r="A914" s="16" t="s">
        <v>197</v>
      </c>
      <c r="B914" s="17" t="s">
        <v>198</v>
      </c>
      <c r="C914" s="17" t="s">
        <v>29</v>
      </c>
      <c r="D914" s="17">
        <f t="shared" si="270"/>
        <v>9</v>
      </c>
      <c r="E914" s="17">
        <v>-2</v>
      </c>
      <c r="F914" s="17" t="s">
        <v>17</v>
      </c>
      <c r="G914" s="17"/>
      <c r="H914" s="17" t="s">
        <v>25</v>
      </c>
      <c r="I914" s="18">
        <v>43860</v>
      </c>
      <c r="J914" s="17">
        <f t="shared" si="261"/>
        <v>7</v>
      </c>
      <c r="K914" s="99">
        <f t="shared" si="271"/>
        <v>24110</v>
      </c>
      <c r="L914" s="99"/>
      <c r="M914" s="100">
        <f>J914*K914</f>
        <v>168770</v>
      </c>
    </row>
    <row r="915" spans="1:13" x14ac:dyDescent="0.25">
      <c r="A915" s="16" t="s">
        <v>197</v>
      </c>
      <c r="B915" s="17" t="s">
        <v>198</v>
      </c>
      <c r="C915" s="17" t="s">
        <v>29</v>
      </c>
      <c r="D915" s="17">
        <f t="shared" si="270"/>
        <v>7</v>
      </c>
      <c r="E915" s="17">
        <v>-1</v>
      </c>
      <c r="F915" s="17" t="s">
        <v>16</v>
      </c>
      <c r="G915" s="17"/>
      <c r="H915" s="17"/>
      <c r="I915" s="18">
        <v>43872</v>
      </c>
      <c r="J915" s="17">
        <f t="shared" si="261"/>
        <v>6</v>
      </c>
      <c r="K915" s="99">
        <f t="shared" si="271"/>
        <v>24110</v>
      </c>
      <c r="L915" s="99"/>
      <c r="M915" s="100">
        <f t="shared" si="272"/>
        <v>144660</v>
      </c>
    </row>
    <row r="916" spans="1:13" ht="30" x14ac:dyDescent="0.25">
      <c r="A916" s="16" t="s">
        <v>197</v>
      </c>
      <c r="B916" s="17" t="s">
        <v>198</v>
      </c>
      <c r="C916" s="17" t="s">
        <v>29</v>
      </c>
      <c r="D916" s="17">
        <f t="shared" si="270"/>
        <v>6</v>
      </c>
      <c r="E916" s="17">
        <v>-1</v>
      </c>
      <c r="F916" s="17" t="s">
        <v>17</v>
      </c>
      <c r="G916" s="17"/>
      <c r="H916" s="17" t="s">
        <v>28</v>
      </c>
      <c r="I916" s="18">
        <v>43878</v>
      </c>
      <c r="J916" s="17">
        <f t="shared" si="261"/>
        <v>5</v>
      </c>
      <c r="K916" s="99">
        <f t="shared" si="271"/>
        <v>24110</v>
      </c>
      <c r="L916" s="99"/>
      <c r="M916" s="100">
        <f>J916*K916</f>
        <v>120550</v>
      </c>
    </row>
    <row r="917" spans="1:13" ht="30" x14ac:dyDescent="0.25">
      <c r="A917" s="16" t="s">
        <v>197</v>
      </c>
      <c r="B917" s="17" t="s">
        <v>198</v>
      </c>
      <c r="C917" s="17" t="s">
        <v>29</v>
      </c>
      <c r="D917" s="17">
        <f t="shared" si="270"/>
        <v>5</v>
      </c>
      <c r="E917" s="17">
        <v>-1</v>
      </c>
      <c r="F917" s="17" t="s">
        <v>17</v>
      </c>
      <c r="G917" s="17"/>
      <c r="H917" s="17" t="s">
        <v>23</v>
      </c>
      <c r="I917" s="18">
        <v>43880</v>
      </c>
      <c r="J917" s="17">
        <f t="shared" si="261"/>
        <v>4</v>
      </c>
      <c r="K917" s="99">
        <f t="shared" si="271"/>
        <v>24110</v>
      </c>
      <c r="L917" s="99"/>
      <c r="M917" s="100">
        <f>J917*K917</f>
        <v>96440</v>
      </c>
    </row>
    <row r="918" spans="1:13" ht="30" x14ac:dyDescent="0.25">
      <c r="A918" s="16" t="s">
        <v>197</v>
      </c>
      <c r="B918" s="17" t="s">
        <v>198</v>
      </c>
      <c r="C918" s="17" t="s">
        <v>29</v>
      </c>
      <c r="D918" s="17">
        <f t="shared" si="270"/>
        <v>4</v>
      </c>
      <c r="E918" s="17">
        <v>1</v>
      </c>
      <c r="F918" s="17" t="s">
        <v>17</v>
      </c>
      <c r="G918" s="17" t="s">
        <v>23</v>
      </c>
      <c r="H918" s="17"/>
      <c r="I918" s="18">
        <v>43882</v>
      </c>
      <c r="J918" s="17">
        <f t="shared" si="261"/>
        <v>5</v>
      </c>
      <c r="K918" s="99">
        <f t="shared" si="271"/>
        <v>24110</v>
      </c>
      <c r="L918" s="99">
        <f>E918*24110</f>
        <v>24110</v>
      </c>
      <c r="M918" s="100">
        <f>J918*K918</f>
        <v>120550</v>
      </c>
    </row>
    <row r="919" spans="1:13" ht="30" x14ac:dyDescent="0.25">
      <c r="A919" s="16" t="s">
        <v>197</v>
      </c>
      <c r="B919" s="17" t="s">
        <v>198</v>
      </c>
      <c r="C919" s="17" t="s">
        <v>29</v>
      </c>
      <c r="D919" s="17">
        <f t="shared" si="270"/>
        <v>5</v>
      </c>
      <c r="E919" s="17">
        <v>-1</v>
      </c>
      <c r="F919" s="17" t="s">
        <v>17</v>
      </c>
      <c r="G919" s="17"/>
      <c r="H919" s="17" t="s">
        <v>21</v>
      </c>
      <c r="I919" s="18">
        <v>43889</v>
      </c>
      <c r="J919" s="17">
        <f t="shared" si="261"/>
        <v>4</v>
      </c>
      <c r="K919" s="99">
        <f t="shared" si="271"/>
        <v>24110</v>
      </c>
      <c r="L919" s="99"/>
      <c r="M919" s="100">
        <f>J919*K919</f>
        <v>96440</v>
      </c>
    </row>
    <row r="920" spans="1:13" ht="30.75" thickBot="1" x14ac:dyDescent="0.3">
      <c r="A920" s="40" t="s">
        <v>197</v>
      </c>
      <c r="B920" s="41" t="s">
        <v>198</v>
      </c>
      <c r="C920" s="41" t="s">
        <v>29</v>
      </c>
      <c r="D920" s="41">
        <f t="shared" si="270"/>
        <v>4</v>
      </c>
      <c r="E920" s="41">
        <v>-1</v>
      </c>
      <c r="F920" s="41" t="s">
        <v>17</v>
      </c>
      <c r="G920" s="41"/>
      <c r="H920" s="41" t="s">
        <v>21</v>
      </c>
      <c r="I920" s="42">
        <v>43889</v>
      </c>
      <c r="J920" s="41">
        <f t="shared" si="261"/>
        <v>3</v>
      </c>
      <c r="K920" s="99">
        <f t="shared" si="271"/>
        <v>24110</v>
      </c>
      <c r="L920" s="99"/>
      <c r="M920" s="100">
        <f>J920*K920</f>
        <v>72330</v>
      </c>
    </row>
    <row r="921" spans="1:13" x14ac:dyDescent="0.25">
      <c r="A921" s="1" t="s">
        <v>199</v>
      </c>
      <c r="B921" s="2" t="s">
        <v>200</v>
      </c>
      <c r="C921" s="2" t="s">
        <v>29</v>
      </c>
      <c r="D921" s="2">
        <v>14</v>
      </c>
      <c r="E921" s="2"/>
      <c r="F921" s="2" t="s">
        <v>14</v>
      </c>
      <c r="G921" s="2"/>
      <c r="H921" s="2"/>
      <c r="I921" s="43">
        <v>43100</v>
      </c>
      <c r="J921" s="2">
        <f>D921+E921</f>
        <v>14</v>
      </c>
      <c r="K921" s="106">
        <f>M921/J921</f>
        <v>5621.4285714285716</v>
      </c>
      <c r="L921" s="106"/>
      <c r="M921" s="107">
        <v>78700</v>
      </c>
    </row>
    <row r="922" spans="1:13" x14ac:dyDescent="0.25">
      <c r="A922" s="16" t="s">
        <v>199</v>
      </c>
      <c r="B922" s="17" t="s">
        <v>200</v>
      </c>
      <c r="C922" s="17" t="s">
        <v>29</v>
      </c>
      <c r="D922" s="17">
        <f t="shared" ref="D922:D953" si="273">J921</f>
        <v>14</v>
      </c>
      <c r="E922" s="17">
        <v>10</v>
      </c>
      <c r="F922" s="17" t="s">
        <v>17</v>
      </c>
      <c r="G922" s="17" t="s">
        <v>26</v>
      </c>
      <c r="H922" s="17"/>
      <c r="I922" s="18">
        <v>43241</v>
      </c>
      <c r="J922" s="17">
        <f>D922+E922</f>
        <v>24</v>
      </c>
      <c r="K922" s="99">
        <f>((M921+L922)/J922)</f>
        <v>5758.333333333333</v>
      </c>
      <c r="L922" s="99">
        <f>E922*5950</f>
        <v>59500</v>
      </c>
      <c r="M922" s="100">
        <f>J922*K922</f>
        <v>138200</v>
      </c>
    </row>
    <row r="923" spans="1:13" x14ac:dyDescent="0.25">
      <c r="A923" s="16" t="s">
        <v>199</v>
      </c>
      <c r="B923" s="17" t="s">
        <v>200</v>
      </c>
      <c r="C923" s="17" t="s">
        <v>29</v>
      </c>
      <c r="D923" s="17">
        <f t="shared" si="273"/>
        <v>24</v>
      </c>
      <c r="E923" s="17">
        <v>-4</v>
      </c>
      <c r="F923" s="17" t="s">
        <v>16</v>
      </c>
      <c r="G923" s="17"/>
      <c r="H923" s="17"/>
      <c r="I923" s="18">
        <v>43462</v>
      </c>
      <c r="J923" s="17">
        <f>D923+E923</f>
        <v>20</v>
      </c>
      <c r="K923" s="99">
        <f t="shared" ref="K923:K925" si="274">IF(OR(F923="FPCO"),((M922+L923)/J923),K922)</f>
        <v>5758.333333333333</v>
      </c>
      <c r="L923" s="99"/>
      <c r="M923" s="100">
        <f t="shared" ref="M923:M924" si="275">J923*K923</f>
        <v>115166.66666666666</v>
      </c>
    </row>
    <row r="924" spans="1:13" x14ac:dyDescent="0.25">
      <c r="A924" s="16" t="s">
        <v>199</v>
      </c>
      <c r="B924" s="17" t="s">
        <v>200</v>
      </c>
      <c r="C924" s="17" t="s">
        <v>29</v>
      </c>
      <c r="D924" s="17">
        <f t="shared" si="273"/>
        <v>20</v>
      </c>
      <c r="E924" s="17">
        <v>-10</v>
      </c>
      <c r="F924" s="17" t="s">
        <v>16</v>
      </c>
      <c r="G924" s="17"/>
      <c r="H924" s="17"/>
      <c r="I924" s="18">
        <v>43462</v>
      </c>
      <c r="J924" s="17">
        <f>D924+E924</f>
        <v>10</v>
      </c>
      <c r="K924" s="99">
        <f t="shared" si="274"/>
        <v>5758.333333333333</v>
      </c>
      <c r="L924" s="99"/>
      <c r="M924" s="100">
        <f t="shared" si="275"/>
        <v>57583.333333333328</v>
      </c>
    </row>
    <row r="925" spans="1:13" ht="30.75" thickBot="1" x14ac:dyDescent="0.3">
      <c r="A925" s="40" t="s">
        <v>199</v>
      </c>
      <c r="B925" s="41" t="s">
        <v>200</v>
      </c>
      <c r="C925" s="41" t="s">
        <v>29</v>
      </c>
      <c r="D925" s="41">
        <f t="shared" si="273"/>
        <v>10</v>
      </c>
      <c r="E925" s="41">
        <v>-10</v>
      </c>
      <c r="F925" s="41" t="s">
        <v>17</v>
      </c>
      <c r="G925" s="41"/>
      <c r="H925" s="41" t="s">
        <v>25</v>
      </c>
      <c r="I925" s="42">
        <v>44119</v>
      </c>
      <c r="J925" s="41">
        <f>D925+E925</f>
        <v>0</v>
      </c>
      <c r="K925" s="99">
        <f t="shared" si="274"/>
        <v>5758.333333333333</v>
      </c>
      <c r="L925" s="99"/>
      <c r="M925" s="100">
        <f>J925*K925</f>
        <v>0</v>
      </c>
    </row>
    <row r="926" spans="1:13" x14ac:dyDescent="0.25">
      <c r="A926" s="1" t="s">
        <v>201</v>
      </c>
      <c r="B926" s="2" t="s">
        <v>202</v>
      </c>
      <c r="C926" s="2" t="s">
        <v>203</v>
      </c>
      <c r="D926" s="2">
        <v>193800</v>
      </c>
      <c r="E926" s="2"/>
      <c r="F926" s="2" t="s">
        <v>14</v>
      </c>
      <c r="G926" s="2"/>
      <c r="H926" s="2"/>
      <c r="I926" s="43">
        <v>43100</v>
      </c>
      <c r="J926" s="2">
        <f t="shared" ref="J926:J932" si="276">D926+E926</f>
        <v>193800</v>
      </c>
      <c r="K926" s="106">
        <f>M926/J926</f>
        <v>150.32</v>
      </c>
      <c r="L926" s="106"/>
      <c r="M926" s="107">
        <v>29132016</v>
      </c>
    </row>
    <row r="927" spans="1:13" ht="30" x14ac:dyDescent="0.25">
      <c r="A927" s="16" t="s">
        <v>201</v>
      </c>
      <c r="B927" s="17" t="s">
        <v>202</v>
      </c>
      <c r="C927" s="17" t="s">
        <v>203</v>
      </c>
      <c r="D927" s="17">
        <f t="shared" ref="D927:D932" si="277">J926</f>
        <v>193800</v>
      </c>
      <c r="E927" s="17">
        <v>-3800</v>
      </c>
      <c r="F927" s="17" t="s">
        <v>17</v>
      </c>
      <c r="G927" s="17"/>
      <c r="H927" s="17" t="s">
        <v>20</v>
      </c>
      <c r="I927" s="18">
        <v>43430</v>
      </c>
      <c r="J927" s="17">
        <f t="shared" si="276"/>
        <v>190000</v>
      </c>
      <c r="K927" s="99">
        <f t="shared" ref="K927" si="278">IF(OR(F927="FPCO"),((M926+L927)/J927),K926)</f>
        <v>150.32</v>
      </c>
      <c r="L927" s="99"/>
      <c r="M927" s="100">
        <f>J927*K927</f>
        <v>28560800</v>
      </c>
    </row>
    <row r="928" spans="1:13" x14ac:dyDescent="0.25">
      <c r="A928" s="16" t="s">
        <v>201</v>
      </c>
      <c r="B928" s="17" t="s">
        <v>202</v>
      </c>
      <c r="C928" s="17" t="s">
        <v>203</v>
      </c>
      <c r="D928" s="17">
        <f t="shared" si="277"/>
        <v>190000</v>
      </c>
      <c r="E928" s="17">
        <v>-11400</v>
      </c>
      <c r="F928" s="17" t="s">
        <v>17</v>
      </c>
      <c r="G928" s="17"/>
      <c r="H928" s="17" t="s">
        <v>22</v>
      </c>
      <c r="I928" s="18">
        <v>43453</v>
      </c>
      <c r="J928" s="17">
        <f t="shared" si="276"/>
        <v>178600</v>
      </c>
      <c r="K928" s="99">
        <f t="shared" ref="K928:K932" si="279">IF(OR(F928="FPCO"),((M927+L928)/J928),K927)</f>
        <v>150.32</v>
      </c>
      <c r="L928" s="99"/>
      <c r="M928" s="100">
        <f>J928*K928</f>
        <v>26847152</v>
      </c>
    </row>
    <row r="929" spans="1:13" x14ac:dyDescent="0.25">
      <c r="A929" s="16" t="s">
        <v>201</v>
      </c>
      <c r="B929" s="17" t="s">
        <v>202</v>
      </c>
      <c r="C929" s="17" t="s">
        <v>203</v>
      </c>
      <c r="D929" s="17">
        <f t="shared" si="277"/>
        <v>178600</v>
      </c>
      <c r="E929" s="17">
        <v>-41800</v>
      </c>
      <c r="F929" s="17" t="s">
        <v>16</v>
      </c>
      <c r="G929" s="17"/>
      <c r="H929" s="17"/>
      <c r="I929" s="18">
        <v>43607</v>
      </c>
      <c r="J929" s="17">
        <f t="shared" si="276"/>
        <v>136800</v>
      </c>
      <c r="K929" s="99">
        <f t="shared" si="279"/>
        <v>150.32</v>
      </c>
      <c r="L929" s="99"/>
      <c r="M929" s="100">
        <f t="shared" ref="M929:M932" si="280">J929*K929</f>
        <v>20563776</v>
      </c>
    </row>
    <row r="930" spans="1:13" x14ac:dyDescent="0.25">
      <c r="A930" s="16" t="s">
        <v>201</v>
      </c>
      <c r="B930" s="17" t="s">
        <v>202</v>
      </c>
      <c r="C930" s="17" t="s">
        <v>203</v>
      </c>
      <c r="D930" s="17">
        <f t="shared" si="277"/>
        <v>136800</v>
      </c>
      <c r="E930" s="17">
        <v>-45600</v>
      </c>
      <c r="F930" s="17" t="s">
        <v>16</v>
      </c>
      <c r="G930" s="17"/>
      <c r="H930" s="17"/>
      <c r="I930" s="18">
        <v>43607</v>
      </c>
      <c r="J930" s="17">
        <f t="shared" si="276"/>
        <v>91200</v>
      </c>
      <c r="K930" s="99">
        <f t="shared" si="279"/>
        <v>150.32</v>
      </c>
      <c r="L930" s="99"/>
      <c r="M930" s="100">
        <f t="shared" si="280"/>
        <v>13709184</v>
      </c>
    </row>
    <row r="931" spans="1:13" x14ac:dyDescent="0.25">
      <c r="A931" s="16" t="s">
        <v>201</v>
      </c>
      <c r="B931" s="17" t="s">
        <v>202</v>
      </c>
      <c r="C931" s="17" t="s">
        <v>203</v>
      </c>
      <c r="D931" s="17">
        <f t="shared" si="277"/>
        <v>91200</v>
      </c>
      <c r="E931" s="17">
        <v>-45600</v>
      </c>
      <c r="F931" s="17" t="s">
        <v>16</v>
      </c>
      <c r="G931" s="17"/>
      <c r="H931" s="17"/>
      <c r="I931" s="18">
        <v>43607</v>
      </c>
      <c r="J931" s="17">
        <f t="shared" si="276"/>
        <v>45600</v>
      </c>
      <c r="K931" s="99">
        <f t="shared" si="279"/>
        <v>150.32</v>
      </c>
      <c r="L931" s="99"/>
      <c r="M931" s="100">
        <f t="shared" si="280"/>
        <v>6854592</v>
      </c>
    </row>
    <row r="932" spans="1:13" ht="15.75" thickBot="1" x14ac:dyDescent="0.3">
      <c r="A932" s="19" t="s">
        <v>201</v>
      </c>
      <c r="B932" s="20" t="s">
        <v>202</v>
      </c>
      <c r="C932" s="20" t="s">
        <v>203</v>
      </c>
      <c r="D932" s="20">
        <f t="shared" si="277"/>
        <v>45600</v>
      </c>
      <c r="E932" s="20">
        <v>-45600</v>
      </c>
      <c r="F932" s="20" t="s">
        <v>16</v>
      </c>
      <c r="G932" s="20"/>
      <c r="H932" s="20"/>
      <c r="I932" s="21">
        <v>43607</v>
      </c>
      <c r="J932" s="20">
        <f t="shared" si="276"/>
        <v>0</v>
      </c>
      <c r="K932" s="99">
        <f t="shared" si="279"/>
        <v>150.32</v>
      </c>
      <c r="L932" s="99"/>
      <c r="M932" s="100">
        <f t="shared" si="280"/>
        <v>0</v>
      </c>
    </row>
    <row r="933" spans="1:13" x14ac:dyDescent="0.25">
      <c r="D933" s="15" t="e">
        <f>#REF!</f>
        <v>#REF!</v>
      </c>
      <c r="J933" s="72" t="e">
        <f t="shared" ref="J933:J990" si="281">D933+E933</f>
        <v>#REF!</v>
      </c>
    </row>
    <row r="934" spans="1:13" x14ac:dyDescent="0.25">
      <c r="D934" s="15" t="e">
        <f t="shared" si="273"/>
        <v>#REF!</v>
      </c>
      <c r="J934" s="17" t="e">
        <f t="shared" si="281"/>
        <v>#REF!</v>
      </c>
    </row>
    <row r="935" spans="1:13" x14ac:dyDescent="0.25">
      <c r="D935" s="15" t="e">
        <f t="shared" si="273"/>
        <v>#REF!</v>
      </c>
      <c r="J935" s="17" t="e">
        <f t="shared" si="281"/>
        <v>#REF!</v>
      </c>
    </row>
    <row r="936" spans="1:13" x14ac:dyDescent="0.25">
      <c r="D936" s="15" t="e">
        <f t="shared" si="273"/>
        <v>#REF!</v>
      </c>
      <c r="J936" s="17" t="e">
        <f t="shared" si="281"/>
        <v>#REF!</v>
      </c>
    </row>
    <row r="937" spans="1:13" x14ac:dyDescent="0.25">
      <c r="D937" s="15" t="e">
        <f t="shared" si="273"/>
        <v>#REF!</v>
      </c>
      <c r="J937" s="17" t="e">
        <f t="shared" si="281"/>
        <v>#REF!</v>
      </c>
    </row>
    <row r="938" spans="1:13" x14ac:dyDescent="0.25">
      <c r="D938" s="15" t="e">
        <f t="shared" si="273"/>
        <v>#REF!</v>
      </c>
      <c r="J938" s="17" t="e">
        <f t="shared" si="281"/>
        <v>#REF!</v>
      </c>
    </row>
    <row r="939" spans="1:13" x14ac:dyDescent="0.25">
      <c r="D939" s="15" t="e">
        <f t="shared" si="273"/>
        <v>#REF!</v>
      </c>
      <c r="J939" s="17" t="e">
        <f t="shared" si="281"/>
        <v>#REF!</v>
      </c>
    </row>
    <row r="940" spans="1:13" x14ac:dyDescent="0.25">
      <c r="D940" s="15" t="e">
        <f t="shared" si="273"/>
        <v>#REF!</v>
      </c>
      <c r="J940" s="17" t="e">
        <f t="shared" si="281"/>
        <v>#REF!</v>
      </c>
    </row>
    <row r="941" spans="1:13" x14ac:dyDescent="0.25">
      <c r="D941" s="15" t="e">
        <f t="shared" si="273"/>
        <v>#REF!</v>
      </c>
      <c r="J941" s="17" t="e">
        <f t="shared" si="281"/>
        <v>#REF!</v>
      </c>
    </row>
    <row r="942" spans="1:13" x14ac:dyDescent="0.25">
      <c r="D942" s="15" t="e">
        <f t="shared" si="273"/>
        <v>#REF!</v>
      </c>
      <c r="J942" s="17" t="e">
        <f t="shared" si="281"/>
        <v>#REF!</v>
      </c>
    </row>
    <row r="943" spans="1:13" x14ac:dyDescent="0.25">
      <c r="D943" s="15" t="e">
        <f t="shared" si="273"/>
        <v>#REF!</v>
      </c>
      <c r="J943" s="17" t="e">
        <f t="shared" si="281"/>
        <v>#REF!</v>
      </c>
    </row>
    <row r="944" spans="1:13" x14ac:dyDescent="0.25">
      <c r="D944" s="15" t="e">
        <f t="shared" si="273"/>
        <v>#REF!</v>
      </c>
      <c r="J944" s="17" t="e">
        <f t="shared" si="281"/>
        <v>#REF!</v>
      </c>
    </row>
    <row r="945" spans="4:10" x14ac:dyDescent="0.25">
      <c r="D945" s="15" t="e">
        <f t="shared" si="273"/>
        <v>#REF!</v>
      </c>
      <c r="J945" s="17" t="e">
        <f t="shared" si="281"/>
        <v>#REF!</v>
      </c>
    </row>
    <row r="946" spans="4:10" x14ac:dyDescent="0.25">
      <c r="D946" s="15" t="e">
        <f t="shared" si="273"/>
        <v>#REF!</v>
      </c>
      <c r="J946" s="17" t="e">
        <f t="shared" si="281"/>
        <v>#REF!</v>
      </c>
    </row>
    <row r="947" spans="4:10" x14ac:dyDescent="0.25">
      <c r="D947" s="15" t="e">
        <f t="shared" si="273"/>
        <v>#REF!</v>
      </c>
      <c r="J947" s="17" t="e">
        <f t="shared" si="281"/>
        <v>#REF!</v>
      </c>
    </row>
    <row r="948" spans="4:10" x14ac:dyDescent="0.25">
      <c r="D948" s="15" t="e">
        <f t="shared" si="273"/>
        <v>#REF!</v>
      </c>
      <c r="J948" s="17" t="e">
        <f t="shared" si="281"/>
        <v>#REF!</v>
      </c>
    </row>
    <row r="949" spans="4:10" x14ac:dyDescent="0.25">
      <c r="D949" s="15" t="e">
        <f t="shared" si="273"/>
        <v>#REF!</v>
      </c>
      <c r="J949" s="17" t="e">
        <f t="shared" si="281"/>
        <v>#REF!</v>
      </c>
    </row>
    <row r="950" spans="4:10" x14ac:dyDescent="0.25">
      <c r="D950" s="15" t="e">
        <f t="shared" si="273"/>
        <v>#REF!</v>
      </c>
      <c r="J950" s="17" t="e">
        <f t="shared" si="281"/>
        <v>#REF!</v>
      </c>
    </row>
    <row r="951" spans="4:10" x14ac:dyDescent="0.25">
      <c r="D951" s="15" t="e">
        <f t="shared" si="273"/>
        <v>#REF!</v>
      </c>
      <c r="J951" s="17" t="e">
        <f t="shared" si="281"/>
        <v>#REF!</v>
      </c>
    </row>
    <row r="952" spans="4:10" x14ac:dyDescent="0.25">
      <c r="D952" s="15" t="e">
        <f t="shared" si="273"/>
        <v>#REF!</v>
      </c>
      <c r="J952" s="17" t="e">
        <f t="shared" si="281"/>
        <v>#REF!</v>
      </c>
    </row>
    <row r="953" spans="4:10" x14ac:dyDescent="0.25">
      <c r="D953" s="15" t="e">
        <f t="shared" si="273"/>
        <v>#REF!</v>
      </c>
      <c r="J953" s="17" t="e">
        <f t="shared" si="281"/>
        <v>#REF!</v>
      </c>
    </row>
    <row r="954" spans="4:10" x14ac:dyDescent="0.25">
      <c r="D954" s="15" t="e">
        <f t="shared" ref="D954:D1017" si="282">J953</f>
        <v>#REF!</v>
      </c>
      <c r="J954" s="17" t="e">
        <f t="shared" si="281"/>
        <v>#REF!</v>
      </c>
    </row>
    <row r="955" spans="4:10" x14ac:dyDescent="0.25">
      <c r="D955" s="15" t="e">
        <f t="shared" si="282"/>
        <v>#REF!</v>
      </c>
      <c r="J955" s="17" t="e">
        <f t="shared" si="281"/>
        <v>#REF!</v>
      </c>
    </row>
    <row r="956" spans="4:10" x14ac:dyDescent="0.25">
      <c r="D956" s="15" t="e">
        <f t="shared" si="282"/>
        <v>#REF!</v>
      </c>
      <c r="J956" s="17" t="e">
        <f t="shared" si="281"/>
        <v>#REF!</v>
      </c>
    </row>
    <row r="957" spans="4:10" x14ac:dyDescent="0.25">
      <c r="D957" s="15" t="e">
        <f t="shared" si="282"/>
        <v>#REF!</v>
      </c>
      <c r="J957" s="17" t="e">
        <f t="shared" si="281"/>
        <v>#REF!</v>
      </c>
    </row>
    <row r="958" spans="4:10" x14ac:dyDescent="0.25">
      <c r="D958" s="15" t="e">
        <f t="shared" si="282"/>
        <v>#REF!</v>
      </c>
      <c r="J958" s="17" t="e">
        <f t="shared" si="281"/>
        <v>#REF!</v>
      </c>
    </row>
    <row r="959" spans="4:10" x14ac:dyDescent="0.25">
      <c r="D959" s="15" t="e">
        <f t="shared" si="282"/>
        <v>#REF!</v>
      </c>
      <c r="J959" s="17" t="e">
        <f t="shared" si="281"/>
        <v>#REF!</v>
      </c>
    </row>
    <row r="960" spans="4:10" x14ac:dyDescent="0.25">
      <c r="D960" s="15" t="e">
        <f t="shared" si="282"/>
        <v>#REF!</v>
      </c>
      <c r="J960" s="17" t="e">
        <f t="shared" si="281"/>
        <v>#REF!</v>
      </c>
    </row>
    <row r="961" spans="4:10" x14ac:dyDescent="0.25">
      <c r="D961" s="15" t="e">
        <f t="shared" si="282"/>
        <v>#REF!</v>
      </c>
      <c r="J961" s="17" t="e">
        <f t="shared" si="281"/>
        <v>#REF!</v>
      </c>
    </row>
    <row r="962" spans="4:10" x14ac:dyDescent="0.25">
      <c r="D962" s="15" t="e">
        <f t="shared" si="282"/>
        <v>#REF!</v>
      </c>
      <c r="J962" s="17" t="e">
        <f t="shared" si="281"/>
        <v>#REF!</v>
      </c>
    </row>
    <row r="963" spans="4:10" x14ac:dyDescent="0.25">
      <c r="D963" s="15" t="e">
        <f t="shared" si="282"/>
        <v>#REF!</v>
      </c>
      <c r="J963" s="17" t="e">
        <f t="shared" si="281"/>
        <v>#REF!</v>
      </c>
    </row>
    <row r="964" spans="4:10" x14ac:dyDescent="0.25">
      <c r="D964" s="15" t="e">
        <f t="shared" si="282"/>
        <v>#REF!</v>
      </c>
      <c r="J964" s="17" t="e">
        <f t="shared" si="281"/>
        <v>#REF!</v>
      </c>
    </row>
    <row r="965" spans="4:10" x14ac:dyDescent="0.25">
      <c r="D965" s="15" t="e">
        <f t="shared" si="282"/>
        <v>#REF!</v>
      </c>
      <c r="J965" s="17" t="e">
        <f t="shared" si="281"/>
        <v>#REF!</v>
      </c>
    </row>
    <row r="966" spans="4:10" x14ac:dyDescent="0.25">
      <c r="D966" s="15" t="e">
        <f t="shared" si="282"/>
        <v>#REF!</v>
      </c>
      <c r="J966" s="17" t="e">
        <f t="shared" si="281"/>
        <v>#REF!</v>
      </c>
    </row>
    <row r="967" spans="4:10" x14ac:dyDescent="0.25">
      <c r="D967" s="15" t="e">
        <f t="shared" si="282"/>
        <v>#REF!</v>
      </c>
      <c r="J967" s="17" t="e">
        <f t="shared" si="281"/>
        <v>#REF!</v>
      </c>
    </row>
    <row r="968" spans="4:10" x14ac:dyDescent="0.25">
      <c r="D968" s="15" t="e">
        <f t="shared" si="282"/>
        <v>#REF!</v>
      </c>
      <c r="J968" s="17" t="e">
        <f t="shared" si="281"/>
        <v>#REF!</v>
      </c>
    </row>
    <row r="969" spans="4:10" x14ac:dyDescent="0.25">
      <c r="D969" s="15" t="e">
        <f t="shared" si="282"/>
        <v>#REF!</v>
      </c>
      <c r="J969" s="17" t="e">
        <f t="shared" si="281"/>
        <v>#REF!</v>
      </c>
    </row>
    <row r="970" spans="4:10" x14ac:dyDescent="0.25">
      <c r="D970" s="15" t="e">
        <f t="shared" si="282"/>
        <v>#REF!</v>
      </c>
      <c r="J970" s="17" t="e">
        <f t="shared" si="281"/>
        <v>#REF!</v>
      </c>
    </row>
    <row r="971" spans="4:10" x14ac:dyDescent="0.25">
      <c r="D971" s="15" t="e">
        <f t="shared" si="282"/>
        <v>#REF!</v>
      </c>
      <c r="J971" s="17" t="e">
        <f t="shared" si="281"/>
        <v>#REF!</v>
      </c>
    </row>
    <row r="972" spans="4:10" x14ac:dyDescent="0.25">
      <c r="D972" s="15" t="e">
        <f t="shared" si="282"/>
        <v>#REF!</v>
      </c>
      <c r="J972" s="17" t="e">
        <f t="shared" si="281"/>
        <v>#REF!</v>
      </c>
    </row>
    <row r="973" spans="4:10" x14ac:dyDescent="0.25">
      <c r="D973" s="15" t="e">
        <f t="shared" si="282"/>
        <v>#REF!</v>
      </c>
      <c r="J973" s="17" t="e">
        <f t="shared" si="281"/>
        <v>#REF!</v>
      </c>
    </row>
    <row r="974" spans="4:10" x14ac:dyDescent="0.25">
      <c r="D974" s="15" t="e">
        <f t="shared" si="282"/>
        <v>#REF!</v>
      </c>
      <c r="J974" s="17" t="e">
        <f t="shared" si="281"/>
        <v>#REF!</v>
      </c>
    </row>
    <row r="975" spans="4:10" x14ac:dyDescent="0.25">
      <c r="D975" s="15" t="e">
        <f t="shared" si="282"/>
        <v>#REF!</v>
      </c>
      <c r="J975" s="17" t="e">
        <f t="shared" si="281"/>
        <v>#REF!</v>
      </c>
    </row>
    <row r="976" spans="4:10" x14ac:dyDescent="0.25">
      <c r="D976" s="15" t="e">
        <f t="shared" si="282"/>
        <v>#REF!</v>
      </c>
      <c r="J976" s="17" t="e">
        <f t="shared" si="281"/>
        <v>#REF!</v>
      </c>
    </row>
    <row r="977" spans="4:10" x14ac:dyDescent="0.25">
      <c r="D977" s="15" t="e">
        <f t="shared" si="282"/>
        <v>#REF!</v>
      </c>
      <c r="J977" s="17" t="e">
        <f t="shared" si="281"/>
        <v>#REF!</v>
      </c>
    </row>
    <row r="978" spans="4:10" x14ac:dyDescent="0.25">
      <c r="D978" s="15" t="e">
        <f t="shared" si="282"/>
        <v>#REF!</v>
      </c>
      <c r="J978" s="17" t="e">
        <f t="shared" si="281"/>
        <v>#REF!</v>
      </c>
    </row>
    <row r="979" spans="4:10" x14ac:dyDescent="0.25">
      <c r="D979" s="15" t="e">
        <f t="shared" si="282"/>
        <v>#REF!</v>
      </c>
      <c r="J979" s="17" t="e">
        <f t="shared" si="281"/>
        <v>#REF!</v>
      </c>
    </row>
    <row r="980" spans="4:10" x14ac:dyDescent="0.25">
      <c r="D980" s="15" t="e">
        <f t="shared" si="282"/>
        <v>#REF!</v>
      </c>
      <c r="J980" s="17" t="e">
        <f t="shared" si="281"/>
        <v>#REF!</v>
      </c>
    </row>
    <row r="981" spans="4:10" x14ac:dyDescent="0.25">
      <c r="D981" s="15" t="e">
        <f t="shared" si="282"/>
        <v>#REF!</v>
      </c>
      <c r="J981" s="17" t="e">
        <f t="shared" si="281"/>
        <v>#REF!</v>
      </c>
    </row>
    <row r="982" spans="4:10" x14ac:dyDescent="0.25">
      <c r="D982" s="15" t="e">
        <f t="shared" si="282"/>
        <v>#REF!</v>
      </c>
      <c r="J982" s="17" t="e">
        <f t="shared" si="281"/>
        <v>#REF!</v>
      </c>
    </row>
    <row r="983" spans="4:10" x14ac:dyDescent="0.25">
      <c r="D983" s="15" t="e">
        <f t="shared" si="282"/>
        <v>#REF!</v>
      </c>
      <c r="J983" s="17" t="e">
        <f t="shared" si="281"/>
        <v>#REF!</v>
      </c>
    </row>
    <row r="984" spans="4:10" x14ac:dyDescent="0.25">
      <c r="D984" s="15" t="e">
        <f t="shared" si="282"/>
        <v>#REF!</v>
      </c>
      <c r="J984" s="17" t="e">
        <f t="shared" si="281"/>
        <v>#REF!</v>
      </c>
    </row>
    <row r="985" spans="4:10" x14ac:dyDescent="0.25">
      <c r="D985" s="15" t="e">
        <f t="shared" si="282"/>
        <v>#REF!</v>
      </c>
      <c r="J985" s="17" t="e">
        <f t="shared" si="281"/>
        <v>#REF!</v>
      </c>
    </row>
    <row r="986" spans="4:10" x14ac:dyDescent="0.25">
      <c r="D986" s="15" t="e">
        <f t="shared" si="282"/>
        <v>#REF!</v>
      </c>
      <c r="J986" s="17" t="e">
        <f t="shared" si="281"/>
        <v>#REF!</v>
      </c>
    </row>
    <row r="987" spans="4:10" x14ac:dyDescent="0.25">
      <c r="D987" s="15" t="e">
        <f t="shared" si="282"/>
        <v>#REF!</v>
      </c>
      <c r="J987" s="17" t="e">
        <f t="shared" si="281"/>
        <v>#REF!</v>
      </c>
    </row>
    <row r="988" spans="4:10" x14ac:dyDescent="0.25">
      <c r="D988" s="15" t="e">
        <f t="shared" si="282"/>
        <v>#REF!</v>
      </c>
      <c r="J988" s="17" t="e">
        <f t="shared" si="281"/>
        <v>#REF!</v>
      </c>
    </row>
    <row r="989" spans="4:10" x14ac:dyDescent="0.25">
      <c r="D989" s="15" t="e">
        <f t="shared" si="282"/>
        <v>#REF!</v>
      </c>
      <c r="J989" s="17" t="e">
        <f t="shared" si="281"/>
        <v>#REF!</v>
      </c>
    </row>
    <row r="990" spans="4:10" x14ac:dyDescent="0.25">
      <c r="D990" s="15" t="e">
        <f t="shared" si="282"/>
        <v>#REF!</v>
      </c>
      <c r="J990" s="17" t="e">
        <f t="shared" si="281"/>
        <v>#REF!</v>
      </c>
    </row>
    <row r="991" spans="4:10" x14ac:dyDescent="0.25">
      <c r="D991" s="15" t="e">
        <f t="shared" si="282"/>
        <v>#REF!</v>
      </c>
      <c r="J991" s="17" t="e">
        <f t="shared" ref="J991:J1054" si="283">D991+E991</f>
        <v>#REF!</v>
      </c>
    </row>
    <row r="992" spans="4:10" x14ac:dyDescent="0.25">
      <c r="D992" s="15" t="e">
        <f t="shared" si="282"/>
        <v>#REF!</v>
      </c>
      <c r="J992" s="17" t="e">
        <f t="shared" si="283"/>
        <v>#REF!</v>
      </c>
    </row>
    <row r="993" spans="4:10" x14ac:dyDescent="0.25">
      <c r="D993" s="15" t="e">
        <f t="shared" si="282"/>
        <v>#REF!</v>
      </c>
      <c r="J993" s="17" t="e">
        <f t="shared" si="283"/>
        <v>#REF!</v>
      </c>
    </row>
    <row r="994" spans="4:10" x14ac:dyDescent="0.25">
      <c r="D994" s="15" t="e">
        <f t="shared" si="282"/>
        <v>#REF!</v>
      </c>
      <c r="J994" s="17" t="e">
        <f t="shared" si="283"/>
        <v>#REF!</v>
      </c>
    </row>
    <row r="995" spans="4:10" x14ac:dyDescent="0.25">
      <c r="D995" s="15" t="e">
        <f t="shared" si="282"/>
        <v>#REF!</v>
      </c>
      <c r="J995" s="17" t="e">
        <f t="shared" si="283"/>
        <v>#REF!</v>
      </c>
    </row>
    <row r="996" spans="4:10" x14ac:dyDescent="0.25">
      <c r="D996" s="15" t="e">
        <f t="shared" si="282"/>
        <v>#REF!</v>
      </c>
      <c r="J996" s="17" t="e">
        <f t="shared" si="283"/>
        <v>#REF!</v>
      </c>
    </row>
    <row r="997" spans="4:10" x14ac:dyDescent="0.25">
      <c r="D997" s="15" t="e">
        <f t="shared" si="282"/>
        <v>#REF!</v>
      </c>
      <c r="J997" s="17" t="e">
        <f t="shared" si="283"/>
        <v>#REF!</v>
      </c>
    </row>
    <row r="998" spans="4:10" x14ac:dyDescent="0.25">
      <c r="D998" s="15" t="e">
        <f t="shared" si="282"/>
        <v>#REF!</v>
      </c>
      <c r="J998" s="17" t="e">
        <f t="shared" si="283"/>
        <v>#REF!</v>
      </c>
    </row>
    <row r="999" spans="4:10" x14ac:dyDescent="0.25">
      <c r="D999" s="15" t="e">
        <f t="shared" si="282"/>
        <v>#REF!</v>
      </c>
      <c r="J999" s="17" t="e">
        <f t="shared" si="283"/>
        <v>#REF!</v>
      </c>
    </row>
    <row r="1000" spans="4:10" x14ac:dyDescent="0.25">
      <c r="D1000" s="15" t="e">
        <f t="shared" si="282"/>
        <v>#REF!</v>
      </c>
      <c r="J1000" s="17" t="e">
        <f t="shared" si="283"/>
        <v>#REF!</v>
      </c>
    </row>
    <row r="1001" spans="4:10" x14ac:dyDescent="0.25">
      <c r="D1001" s="15" t="e">
        <f t="shared" si="282"/>
        <v>#REF!</v>
      </c>
      <c r="J1001" s="17" t="e">
        <f t="shared" si="283"/>
        <v>#REF!</v>
      </c>
    </row>
    <row r="1002" spans="4:10" x14ac:dyDescent="0.25">
      <c r="D1002" s="15" t="e">
        <f t="shared" si="282"/>
        <v>#REF!</v>
      </c>
      <c r="J1002" s="17" t="e">
        <f t="shared" si="283"/>
        <v>#REF!</v>
      </c>
    </row>
    <row r="1003" spans="4:10" x14ac:dyDescent="0.25">
      <c r="D1003" s="15" t="e">
        <f t="shared" si="282"/>
        <v>#REF!</v>
      </c>
      <c r="J1003" s="17" t="e">
        <f t="shared" si="283"/>
        <v>#REF!</v>
      </c>
    </row>
    <row r="1004" spans="4:10" x14ac:dyDescent="0.25">
      <c r="D1004" s="15" t="e">
        <f t="shared" si="282"/>
        <v>#REF!</v>
      </c>
      <c r="J1004" s="17" t="e">
        <f t="shared" si="283"/>
        <v>#REF!</v>
      </c>
    </row>
    <row r="1005" spans="4:10" x14ac:dyDescent="0.25">
      <c r="D1005" s="15" t="e">
        <f t="shared" si="282"/>
        <v>#REF!</v>
      </c>
      <c r="J1005" s="17" t="e">
        <f t="shared" si="283"/>
        <v>#REF!</v>
      </c>
    </row>
    <row r="1006" spans="4:10" x14ac:dyDescent="0.25">
      <c r="D1006" s="15" t="e">
        <f t="shared" si="282"/>
        <v>#REF!</v>
      </c>
      <c r="J1006" s="17" t="e">
        <f t="shared" si="283"/>
        <v>#REF!</v>
      </c>
    </row>
    <row r="1007" spans="4:10" x14ac:dyDescent="0.25">
      <c r="D1007" s="15" t="e">
        <f t="shared" si="282"/>
        <v>#REF!</v>
      </c>
      <c r="J1007" s="17" t="e">
        <f t="shared" si="283"/>
        <v>#REF!</v>
      </c>
    </row>
    <row r="1008" spans="4:10" x14ac:dyDescent="0.25">
      <c r="D1008" s="15" t="e">
        <f t="shared" si="282"/>
        <v>#REF!</v>
      </c>
      <c r="J1008" s="17" t="e">
        <f t="shared" si="283"/>
        <v>#REF!</v>
      </c>
    </row>
    <row r="1009" spans="4:10" x14ac:dyDescent="0.25">
      <c r="D1009" s="15" t="e">
        <f t="shared" si="282"/>
        <v>#REF!</v>
      </c>
      <c r="J1009" s="17" t="e">
        <f t="shared" si="283"/>
        <v>#REF!</v>
      </c>
    </row>
    <row r="1010" spans="4:10" x14ac:dyDescent="0.25">
      <c r="D1010" s="15" t="e">
        <f t="shared" si="282"/>
        <v>#REF!</v>
      </c>
      <c r="J1010" s="17" t="e">
        <f t="shared" si="283"/>
        <v>#REF!</v>
      </c>
    </row>
    <row r="1011" spans="4:10" x14ac:dyDescent="0.25">
      <c r="D1011" s="15" t="e">
        <f t="shared" si="282"/>
        <v>#REF!</v>
      </c>
      <c r="J1011" s="17" t="e">
        <f t="shared" si="283"/>
        <v>#REF!</v>
      </c>
    </row>
    <row r="1012" spans="4:10" x14ac:dyDescent="0.25">
      <c r="D1012" s="15" t="e">
        <f t="shared" si="282"/>
        <v>#REF!</v>
      </c>
      <c r="J1012" s="17" t="e">
        <f t="shared" si="283"/>
        <v>#REF!</v>
      </c>
    </row>
    <row r="1013" spans="4:10" x14ac:dyDescent="0.25">
      <c r="D1013" s="15" t="e">
        <f t="shared" si="282"/>
        <v>#REF!</v>
      </c>
      <c r="J1013" s="17" t="e">
        <f t="shared" si="283"/>
        <v>#REF!</v>
      </c>
    </row>
    <row r="1014" spans="4:10" x14ac:dyDescent="0.25">
      <c r="D1014" s="15" t="e">
        <f t="shared" si="282"/>
        <v>#REF!</v>
      </c>
      <c r="J1014" s="17" t="e">
        <f t="shared" si="283"/>
        <v>#REF!</v>
      </c>
    </row>
    <row r="1015" spans="4:10" x14ac:dyDescent="0.25">
      <c r="D1015" s="15" t="e">
        <f t="shared" si="282"/>
        <v>#REF!</v>
      </c>
      <c r="J1015" s="17" t="e">
        <f t="shared" si="283"/>
        <v>#REF!</v>
      </c>
    </row>
    <row r="1016" spans="4:10" x14ac:dyDescent="0.25">
      <c r="D1016" s="15" t="e">
        <f t="shared" si="282"/>
        <v>#REF!</v>
      </c>
      <c r="J1016" s="17" t="e">
        <f t="shared" si="283"/>
        <v>#REF!</v>
      </c>
    </row>
    <row r="1017" spans="4:10" x14ac:dyDescent="0.25">
      <c r="D1017" s="15" t="e">
        <f t="shared" si="282"/>
        <v>#REF!</v>
      </c>
      <c r="J1017" s="17" t="e">
        <f t="shared" si="283"/>
        <v>#REF!</v>
      </c>
    </row>
    <row r="1018" spans="4:10" x14ac:dyDescent="0.25">
      <c r="D1018" s="15" t="e">
        <f t="shared" ref="D1018:D1075" si="284">J1017</f>
        <v>#REF!</v>
      </c>
      <c r="J1018" s="17" t="e">
        <f t="shared" si="283"/>
        <v>#REF!</v>
      </c>
    </row>
    <row r="1019" spans="4:10" x14ac:dyDescent="0.25">
      <c r="D1019" s="15" t="e">
        <f t="shared" si="284"/>
        <v>#REF!</v>
      </c>
      <c r="J1019" s="17" t="e">
        <f t="shared" si="283"/>
        <v>#REF!</v>
      </c>
    </row>
    <row r="1020" spans="4:10" x14ac:dyDescent="0.25">
      <c r="D1020" s="15" t="e">
        <f t="shared" si="284"/>
        <v>#REF!</v>
      </c>
      <c r="J1020" s="17" t="e">
        <f t="shared" si="283"/>
        <v>#REF!</v>
      </c>
    </row>
    <row r="1021" spans="4:10" x14ac:dyDescent="0.25">
      <c r="D1021" s="15" t="e">
        <f t="shared" si="284"/>
        <v>#REF!</v>
      </c>
      <c r="J1021" s="17" t="e">
        <f t="shared" si="283"/>
        <v>#REF!</v>
      </c>
    </row>
    <row r="1022" spans="4:10" x14ac:dyDescent="0.25">
      <c r="D1022" s="15" t="e">
        <f t="shared" si="284"/>
        <v>#REF!</v>
      </c>
      <c r="J1022" s="17" t="e">
        <f t="shared" si="283"/>
        <v>#REF!</v>
      </c>
    </row>
    <row r="1023" spans="4:10" x14ac:dyDescent="0.25">
      <c r="D1023" s="15" t="e">
        <f t="shared" si="284"/>
        <v>#REF!</v>
      </c>
      <c r="J1023" s="17" t="e">
        <f t="shared" si="283"/>
        <v>#REF!</v>
      </c>
    </row>
    <row r="1024" spans="4:10" x14ac:dyDescent="0.25">
      <c r="D1024" s="15" t="e">
        <f t="shared" si="284"/>
        <v>#REF!</v>
      </c>
      <c r="J1024" s="17" t="e">
        <f t="shared" si="283"/>
        <v>#REF!</v>
      </c>
    </row>
    <row r="1025" spans="4:10" x14ac:dyDescent="0.25">
      <c r="D1025" s="15" t="e">
        <f t="shared" si="284"/>
        <v>#REF!</v>
      </c>
      <c r="J1025" s="17" t="e">
        <f t="shared" si="283"/>
        <v>#REF!</v>
      </c>
    </row>
    <row r="1026" spans="4:10" x14ac:dyDescent="0.25">
      <c r="D1026" s="15" t="e">
        <f t="shared" si="284"/>
        <v>#REF!</v>
      </c>
      <c r="J1026" s="17" t="e">
        <f t="shared" si="283"/>
        <v>#REF!</v>
      </c>
    </row>
    <row r="1027" spans="4:10" x14ac:dyDescent="0.25">
      <c r="D1027" s="15" t="e">
        <f t="shared" si="284"/>
        <v>#REF!</v>
      </c>
      <c r="J1027" s="17" t="e">
        <f t="shared" si="283"/>
        <v>#REF!</v>
      </c>
    </row>
    <row r="1028" spans="4:10" x14ac:dyDescent="0.25">
      <c r="D1028" s="15" t="e">
        <f t="shared" si="284"/>
        <v>#REF!</v>
      </c>
      <c r="J1028" s="17" t="e">
        <f t="shared" si="283"/>
        <v>#REF!</v>
      </c>
    </row>
    <row r="1029" spans="4:10" x14ac:dyDescent="0.25">
      <c r="D1029" s="15" t="e">
        <f t="shared" si="284"/>
        <v>#REF!</v>
      </c>
      <c r="J1029" s="17" t="e">
        <f t="shared" si="283"/>
        <v>#REF!</v>
      </c>
    </row>
    <row r="1030" spans="4:10" x14ac:dyDescent="0.25">
      <c r="D1030" s="15" t="e">
        <f t="shared" si="284"/>
        <v>#REF!</v>
      </c>
      <c r="J1030" s="17" t="e">
        <f t="shared" si="283"/>
        <v>#REF!</v>
      </c>
    </row>
    <row r="1031" spans="4:10" x14ac:dyDescent="0.25">
      <c r="D1031" s="15" t="e">
        <f t="shared" si="284"/>
        <v>#REF!</v>
      </c>
      <c r="J1031" s="17" t="e">
        <f t="shared" si="283"/>
        <v>#REF!</v>
      </c>
    </row>
    <row r="1032" spans="4:10" x14ac:dyDescent="0.25">
      <c r="D1032" s="15" t="e">
        <f t="shared" si="284"/>
        <v>#REF!</v>
      </c>
      <c r="J1032" s="17" t="e">
        <f t="shared" si="283"/>
        <v>#REF!</v>
      </c>
    </row>
    <row r="1033" spans="4:10" x14ac:dyDescent="0.25">
      <c r="D1033" s="15" t="e">
        <f t="shared" si="284"/>
        <v>#REF!</v>
      </c>
      <c r="J1033" s="17" t="e">
        <f t="shared" si="283"/>
        <v>#REF!</v>
      </c>
    </row>
    <row r="1034" spans="4:10" x14ac:dyDescent="0.25">
      <c r="D1034" s="15" t="e">
        <f t="shared" si="284"/>
        <v>#REF!</v>
      </c>
      <c r="J1034" s="17" t="e">
        <f t="shared" si="283"/>
        <v>#REF!</v>
      </c>
    </row>
    <row r="1035" spans="4:10" x14ac:dyDescent="0.25">
      <c r="D1035" s="15" t="e">
        <f t="shared" si="284"/>
        <v>#REF!</v>
      </c>
      <c r="J1035" s="17" t="e">
        <f t="shared" si="283"/>
        <v>#REF!</v>
      </c>
    </row>
    <row r="1036" spans="4:10" x14ac:dyDescent="0.25">
      <c r="D1036" s="15" t="e">
        <f t="shared" si="284"/>
        <v>#REF!</v>
      </c>
      <c r="J1036" s="17" t="e">
        <f t="shared" si="283"/>
        <v>#REF!</v>
      </c>
    </row>
    <row r="1037" spans="4:10" x14ac:dyDescent="0.25">
      <c r="D1037" s="15" t="e">
        <f t="shared" si="284"/>
        <v>#REF!</v>
      </c>
      <c r="J1037" s="17" t="e">
        <f t="shared" si="283"/>
        <v>#REF!</v>
      </c>
    </row>
    <row r="1038" spans="4:10" x14ac:dyDescent="0.25">
      <c r="D1038" s="15" t="e">
        <f t="shared" si="284"/>
        <v>#REF!</v>
      </c>
      <c r="J1038" s="17" t="e">
        <f t="shared" si="283"/>
        <v>#REF!</v>
      </c>
    </row>
    <row r="1039" spans="4:10" x14ac:dyDescent="0.25">
      <c r="D1039" s="15" t="e">
        <f t="shared" si="284"/>
        <v>#REF!</v>
      </c>
      <c r="J1039" s="17" t="e">
        <f t="shared" si="283"/>
        <v>#REF!</v>
      </c>
    </row>
    <row r="1040" spans="4:10" x14ac:dyDescent="0.25">
      <c r="D1040" s="15" t="e">
        <f t="shared" si="284"/>
        <v>#REF!</v>
      </c>
      <c r="J1040" s="17" t="e">
        <f t="shared" si="283"/>
        <v>#REF!</v>
      </c>
    </row>
    <row r="1041" spans="4:10" x14ac:dyDescent="0.25">
      <c r="D1041" s="15" t="e">
        <f t="shared" si="284"/>
        <v>#REF!</v>
      </c>
      <c r="J1041" s="17" t="e">
        <f t="shared" si="283"/>
        <v>#REF!</v>
      </c>
    </row>
    <row r="1042" spans="4:10" x14ac:dyDescent="0.25">
      <c r="D1042" s="15" t="e">
        <f t="shared" si="284"/>
        <v>#REF!</v>
      </c>
      <c r="J1042" s="17" t="e">
        <f t="shared" si="283"/>
        <v>#REF!</v>
      </c>
    </row>
    <row r="1043" spans="4:10" x14ac:dyDescent="0.25">
      <c r="D1043" s="15" t="e">
        <f t="shared" si="284"/>
        <v>#REF!</v>
      </c>
      <c r="J1043" s="17" t="e">
        <f t="shared" si="283"/>
        <v>#REF!</v>
      </c>
    </row>
    <row r="1044" spans="4:10" x14ac:dyDescent="0.25">
      <c r="D1044" s="15" t="e">
        <f t="shared" si="284"/>
        <v>#REF!</v>
      </c>
      <c r="J1044" s="17" t="e">
        <f t="shared" si="283"/>
        <v>#REF!</v>
      </c>
    </row>
    <row r="1045" spans="4:10" x14ac:dyDescent="0.25">
      <c r="D1045" s="15" t="e">
        <f t="shared" si="284"/>
        <v>#REF!</v>
      </c>
      <c r="J1045" s="17" t="e">
        <f t="shared" si="283"/>
        <v>#REF!</v>
      </c>
    </row>
    <row r="1046" spans="4:10" x14ac:dyDescent="0.25">
      <c r="D1046" s="15" t="e">
        <f t="shared" si="284"/>
        <v>#REF!</v>
      </c>
      <c r="J1046" s="17" t="e">
        <f t="shared" si="283"/>
        <v>#REF!</v>
      </c>
    </row>
    <row r="1047" spans="4:10" x14ac:dyDescent="0.25">
      <c r="D1047" s="15" t="e">
        <f t="shared" si="284"/>
        <v>#REF!</v>
      </c>
      <c r="J1047" s="17" t="e">
        <f t="shared" si="283"/>
        <v>#REF!</v>
      </c>
    </row>
    <row r="1048" spans="4:10" x14ac:dyDescent="0.25">
      <c r="D1048" s="15" t="e">
        <f t="shared" si="284"/>
        <v>#REF!</v>
      </c>
      <c r="J1048" s="17" t="e">
        <f t="shared" si="283"/>
        <v>#REF!</v>
      </c>
    </row>
    <row r="1049" spans="4:10" x14ac:dyDescent="0.25">
      <c r="D1049" s="15" t="e">
        <f t="shared" si="284"/>
        <v>#REF!</v>
      </c>
      <c r="J1049" s="17" t="e">
        <f t="shared" si="283"/>
        <v>#REF!</v>
      </c>
    </row>
    <row r="1050" spans="4:10" x14ac:dyDescent="0.25">
      <c r="D1050" s="15" t="e">
        <f t="shared" si="284"/>
        <v>#REF!</v>
      </c>
      <c r="J1050" s="17" t="e">
        <f t="shared" si="283"/>
        <v>#REF!</v>
      </c>
    </row>
    <row r="1051" spans="4:10" x14ac:dyDescent="0.25">
      <c r="D1051" s="15" t="e">
        <f t="shared" si="284"/>
        <v>#REF!</v>
      </c>
      <c r="J1051" s="17" t="e">
        <f t="shared" si="283"/>
        <v>#REF!</v>
      </c>
    </row>
    <row r="1052" spans="4:10" x14ac:dyDescent="0.25">
      <c r="D1052" s="15" t="e">
        <f t="shared" si="284"/>
        <v>#REF!</v>
      </c>
      <c r="J1052" s="17" t="e">
        <f t="shared" si="283"/>
        <v>#REF!</v>
      </c>
    </row>
    <row r="1053" spans="4:10" x14ac:dyDescent="0.25">
      <c r="D1053" s="15" t="e">
        <f t="shared" si="284"/>
        <v>#REF!</v>
      </c>
      <c r="J1053" s="17" t="e">
        <f t="shared" si="283"/>
        <v>#REF!</v>
      </c>
    </row>
    <row r="1054" spans="4:10" x14ac:dyDescent="0.25">
      <c r="D1054" s="15" t="e">
        <f t="shared" si="284"/>
        <v>#REF!</v>
      </c>
      <c r="J1054" s="17" t="e">
        <f t="shared" si="283"/>
        <v>#REF!</v>
      </c>
    </row>
    <row r="1055" spans="4:10" x14ac:dyDescent="0.25">
      <c r="D1055" s="15" t="e">
        <f t="shared" si="284"/>
        <v>#REF!</v>
      </c>
      <c r="J1055" s="17" t="e">
        <f t="shared" ref="J1055:J1075" si="285">D1055+E1055</f>
        <v>#REF!</v>
      </c>
    </row>
    <row r="1056" spans="4:10" x14ac:dyDescent="0.25">
      <c r="D1056" s="15" t="e">
        <f t="shared" si="284"/>
        <v>#REF!</v>
      </c>
      <c r="J1056" s="17" t="e">
        <f t="shared" si="285"/>
        <v>#REF!</v>
      </c>
    </row>
    <row r="1057" spans="4:10" x14ac:dyDescent="0.25">
      <c r="D1057" s="15" t="e">
        <f t="shared" si="284"/>
        <v>#REF!</v>
      </c>
      <c r="J1057" s="17" t="e">
        <f t="shared" si="285"/>
        <v>#REF!</v>
      </c>
    </row>
    <row r="1058" spans="4:10" x14ac:dyDescent="0.25">
      <c r="D1058" s="15" t="e">
        <f t="shared" si="284"/>
        <v>#REF!</v>
      </c>
      <c r="J1058" s="17" t="e">
        <f t="shared" si="285"/>
        <v>#REF!</v>
      </c>
    </row>
    <row r="1059" spans="4:10" x14ac:dyDescent="0.25">
      <c r="D1059" s="15" t="e">
        <f t="shared" si="284"/>
        <v>#REF!</v>
      </c>
      <c r="J1059" s="17" t="e">
        <f t="shared" si="285"/>
        <v>#REF!</v>
      </c>
    </row>
    <row r="1060" spans="4:10" x14ac:dyDescent="0.25">
      <c r="D1060" s="15" t="e">
        <f t="shared" si="284"/>
        <v>#REF!</v>
      </c>
      <c r="J1060" s="17" t="e">
        <f t="shared" si="285"/>
        <v>#REF!</v>
      </c>
    </row>
    <row r="1061" spans="4:10" x14ac:dyDescent="0.25">
      <c r="D1061" s="15" t="e">
        <f t="shared" si="284"/>
        <v>#REF!</v>
      </c>
      <c r="J1061" s="17" t="e">
        <f t="shared" si="285"/>
        <v>#REF!</v>
      </c>
    </row>
    <row r="1062" spans="4:10" x14ac:dyDescent="0.25">
      <c r="D1062" s="15" t="e">
        <f t="shared" si="284"/>
        <v>#REF!</v>
      </c>
      <c r="J1062" s="17" t="e">
        <f t="shared" si="285"/>
        <v>#REF!</v>
      </c>
    </row>
    <row r="1063" spans="4:10" x14ac:dyDescent="0.25">
      <c r="D1063" s="15" t="e">
        <f t="shared" si="284"/>
        <v>#REF!</v>
      </c>
      <c r="J1063" s="17" t="e">
        <f t="shared" si="285"/>
        <v>#REF!</v>
      </c>
    </row>
    <row r="1064" spans="4:10" x14ac:dyDescent="0.25">
      <c r="D1064" s="15" t="e">
        <f t="shared" si="284"/>
        <v>#REF!</v>
      </c>
      <c r="J1064" s="17" t="e">
        <f t="shared" si="285"/>
        <v>#REF!</v>
      </c>
    </row>
    <row r="1065" spans="4:10" x14ac:dyDescent="0.25">
      <c r="D1065" s="15" t="e">
        <f t="shared" si="284"/>
        <v>#REF!</v>
      </c>
      <c r="J1065" s="17" t="e">
        <f t="shared" si="285"/>
        <v>#REF!</v>
      </c>
    </row>
    <row r="1066" spans="4:10" x14ac:dyDescent="0.25">
      <c r="D1066" s="15" t="e">
        <f t="shared" si="284"/>
        <v>#REF!</v>
      </c>
      <c r="J1066" s="17" t="e">
        <f t="shared" si="285"/>
        <v>#REF!</v>
      </c>
    </row>
    <row r="1067" spans="4:10" x14ac:dyDescent="0.25">
      <c r="D1067" s="15" t="e">
        <f t="shared" si="284"/>
        <v>#REF!</v>
      </c>
      <c r="J1067" s="17" t="e">
        <f t="shared" si="285"/>
        <v>#REF!</v>
      </c>
    </row>
    <row r="1068" spans="4:10" x14ac:dyDescent="0.25">
      <c r="D1068" s="15" t="e">
        <f t="shared" si="284"/>
        <v>#REF!</v>
      </c>
      <c r="J1068" s="17" t="e">
        <f t="shared" si="285"/>
        <v>#REF!</v>
      </c>
    </row>
    <row r="1069" spans="4:10" x14ac:dyDescent="0.25">
      <c r="D1069" s="15" t="e">
        <f t="shared" si="284"/>
        <v>#REF!</v>
      </c>
      <c r="J1069" s="17" t="e">
        <f t="shared" si="285"/>
        <v>#REF!</v>
      </c>
    </row>
    <row r="1070" spans="4:10" x14ac:dyDescent="0.25">
      <c r="D1070" s="15" t="e">
        <f t="shared" si="284"/>
        <v>#REF!</v>
      </c>
      <c r="J1070" s="17" t="e">
        <f t="shared" si="285"/>
        <v>#REF!</v>
      </c>
    </row>
    <row r="1071" spans="4:10" x14ac:dyDescent="0.25">
      <c r="D1071" s="15" t="e">
        <f t="shared" si="284"/>
        <v>#REF!</v>
      </c>
      <c r="J1071" s="17" t="e">
        <f t="shared" si="285"/>
        <v>#REF!</v>
      </c>
    </row>
    <row r="1072" spans="4:10" x14ac:dyDescent="0.25">
      <c r="D1072" s="15" t="e">
        <f t="shared" si="284"/>
        <v>#REF!</v>
      </c>
      <c r="J1072" s="17" t="e">
        <f t="shared" si="285"/>
        <v>#REF!</v>
      </c>
    </row>
    <row r="1073" spans="4:10" x14ac:dyDescent="0.25">
      <c r="D1073" s="15" t="e">
        <f t="shared" si="284"/>
        <v>#REF!</v>
      </c>
      <c r="J1073" s="17" t="e">
        <f t="shared" si="285"/>
        <v>#REF!</v>
      </c>
    </row>
    <row r="1074" spans="4:10" x14ac:dyDescent="0.25">
      <c r="D1074" s="15" t="e">
        <f t="shared" si="284"/>
        <v>#REF!</v>
      </c>
      <c r="J1074" s="17" t="e">
        <f t="shared" si="285"/>
        <v>#REF!</v>
      </c>
    </row>
    <row r="1075" spans="4:10" x14ac:dyDescent="0.25">
      <c r="D1075" s="15" t="e">
        <f t="shared" si="284"/>
        <v>#REF!</v>
      </c>
      <c r="J1075" s="17" t="e">
        <f t="shared" si="285"/>
        <v>#REF!</v>
      </c>
    </row>
  </sheetData>
  <autoFilter ref="A1:M1075"/>
  <sortState ref="A853:M861">
    <sortCondition ref="I853:I86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M933"/>
  <sheetViews>
    <sheetView workbookViewId="0">
      <pane ySplit="1" topLeftCell="A272" activePane="bottomLeft" state="frozen"/>
      <selection pane="bottomLeft" activeCell="M936" sqref="M936"/>
    </sheetView>
  </sheetViews>
  <sheetFormatPr defaultRowHeight="15" x14ac:dyDescent="0.25"/>
  <cols>
    <col min="1" max="1" width="9.85546875" style="8" customWidth="1"/>
    <col min="2" max="2" width="66.42578125" style="8" customWidth="1"/>
    <col min="3" max="3" width="15.5703125" style="8" customWidth="1"/>
    <col min="4" max="4" width="11.5703125" style="8" customWidth="1"/>
    <col min="5" max="5" width="9" style="8" customWidth="1"/>
    <col min="6" max="6" width="18.28515625" style="8" bestFit="1" customWidth="1"/>
    <col min="7" max="7" width="18.28515625" style="8" customWidth="1"/>
    <col min="8" max="8" width="15.140625" style="8" customWidth="1"/>
    <col min="9" max="9" width="10.7109375" style="30" customWidth="1"/>
    <col min="10" max="10" width="9.140625" style="8"/>
    <col min="11" max="11" width="11.5703125" style="110" customWidth="1"/>
    <col min="12" max="12" width="13.140625" style="110" customWidth="1"/>
    <col min="13" max="13" width="15.140625" style="110" customWidth="1"/>
    <col min="14" max="16384" width="9.140625" style="8"/>
  </cols>
  <sheetData>
    <row r="1" spans="1:13" ht="30" x14ac:dyDescent="0.2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24</v>
      </c>
      <c r="H1" s="23" t="s">
        <v>12</v>
      </c>
      <c r="I1" s="24" t="s">
        <v>6</v>
      </c>
      <c r="J1" s="23" t="s">
        <v>7</v>
      </c>
      <c r="K1" s="116" t="s">
        <v>8</v>
      </c>
      <c r="L1" s="116" t="s">
        <v>9</v>
      </c>
      <c r="M1" s="117" t="s">
        <v>10</v>
      </c>
    </row>
    <row r="2" spans="1:13" hidden="1" x14ac:dyDescent="0.25">
      <c r="A2" s="27" t="s">
        <v>11</v>
      </c>
      <c r="B2" s="28" t="s">
        <v>13</v>
      </c>
      <c r="C2" s="28"/>
      <c r="D2" s="28">
        <v>2</v>
      </c>
      <c r="E2" s="28"/>
      <c r="F2" s="28" t="s">
        <v>14</v>
      </c>
      <c r="G2" s="28"/>
      <c r="H2" s="28"/>
      <c r="I2" s="29">
        <v>43100</v>
      </c>
      <c r="J2" s="28">
        <f t="shared" ref="J2:J33" si="0">D2+E2</f>
        <v>2</v>
      </c>
      <c r="K2" s="92">
        <f>M2/J2</f>
        <v>78039</v>
      </c>
      <c r="L2" s="92"/>
      <c r="M2" s="101">
        <v>156078</v>
      </c>
    </row>
    <row r="3" spans="1:13" x14ac:dyDescent="0.25">
      <c r="A3" s="9" t="s">
        <v>11</v>
      </c>
      <c r="B3" s="10" t="s">
        <v>13</v>
      </c>
      <c r="C3" s="10"/>
      <c r="D3" s="10">
        <f t="shared" ref="D3:D15" si="1">J2</f>
        <v>2</v>
      </c>
      <c r="E3" s="10">
        <v>2</v>
      </c>
      <c r="F3" s="10" t="s">
        <v>17</v>
      </c>
      <c r="G3" s="10" t="s">
        <v>18</v>
      </c>
      <c r="H3" s="10"/>
      <c r="I3" s="11">
        <v>43248</v>
      </c>
      <c r="J3" s="10">
        <f t="shared" si="0"/>
        <v>4</v>
      </c>
      <c r="K3" s="94">
        <f>((M2+L3)/J3)</f>
        <v>68169.5</v>
      </c>
      <c r="L3" s="94">
        <f>E3*58300</f>
        <v>116600</v>
      </c>
      <c r="M3" s="95">
        <f>J3*K3</f>
        <v>272678</v>
      </c>
    </row>
    <row r="4" spans="1:13" hidden="1" x14ac:dyDescent="0.25">
      <c r="A4" s="9" t="s">
        <v>11</v>
      </c>
      <c r="B4" s="10" t="s">
        <v>13</v>
      </c>
      <c r="C4" s="10"/>
      <c r="D4" s="10">
        <f t="shared" si="1"/>
        <v>4</v>
      </c>
      <c r="E4" s="10">
        <v>-1</v>
      </c>
      <c r="F4" s="10" t="s">
        <v>16</v>
      </c>
      <c r="G4" s="10"/>
      <c r="H4" s="10"/>
      <c r="I4" s="11">
        <v>43462</v>
      </c>
      <c r="J4" s="10">
        <f t="shared" si="0"/>
        <v>3</v>
      </c>
      <c r="K4" s="94">
        <f t="shared" ref="K4:K13" si="2">IF(OR(F4="FPCO"),((M3+L4)/J4),K3)</f>
        <v>68169.5</v>
      </c>
      <c r="L4" s="94"/>
      <c r="M4" s="95">
        <f t="shared" ref="M4:M13" si="3">J4*K4</f>
        <v>204508.5</v>
      </c>
    </row>
    <row r="5" spans="1:13" hidden="1" x14ac:dyDescent="0.25">
      <c r="A5" s="9" t="s">
        <v>11</v>
      </c>
      <c r="B5" s="10" t="s">
        <v>13</v>
      </c>
      <c r="C5" s="10"/>
      <c r="D5" s="10">
        <f t="shared" si="1"/>
        <v>3</v>
      </c>
      <c r="E5" s="10">
        <v>-1</v>
      </c>
      <c r="F5" s="10" t="s">
        <v>16</v>
      </c>
      <c r="G5" s="10"/>
      <c r="H5" s="10"/>
      <c r="I5" s="11">
        <v>43528</v>
      </c>
      <c r="J5" s="10">
        <f t="shared" si="0"/>
        <v>2</v>
      </c>
      <c r="K5" s="94">
        <f t="shared" si="2"/>
        <v>68169.5</v>
      </c>
      <c r="L5" s="94"/>
      <c r="M5" s="95">
        <f t="shared" si="3"/>
        <v>136339</v>
      </c>
    </row>
    <row r="6" spans="1:13" x14ac:dyDescent="0.25">
      <c r="A6" s="9" t="s">
        <v>11</v>
      </c>
      <c r="B6" s="10" t="s">
        <v>13</v>
      </c>
      <c r="C6" s="10"/>
      <c r="D6" s="10">
        <f t="shared" si="1"/>
        <v>2</v>
      </c>
      <c r="E6" s="10">
        <v>2</v>
      </c>
      <c r="F6" s="10" t="s">
        <v>17</v>
      </c>
      <c r="G6" s="10" t="s">
        <v>18</v>
      </c>
      <c r="H6" s="10"/>
      <c r="I6" s="11">
        <v>43727</v>
      </c>
      <c r="J6" s="10">
        <f t="shared" si="0"/>
        <v>4</v>
      </c>
      <c r="K6" s="94">
        <f>((M5+L6)/J6)</f>
        <v>62229.75</v>
      </c>
      <c r="L6" s="94">
        <f>E6*56290</f>
        <v>112580</v>
      </c>
      <c r="M6" s="95">
        <f>J6*K6</f>
        <v>248919</v>
      </c>
    </row>
    <row r="7" spans="1:13" ht="30" x14ac:dyDescent="0.25">
      <c r="A7" s="9" t="s">
        <v>11</v>
      </c>
      <c r="B7" s="10" t="s">
        <v>13</v>
      </c>
      <c r="C7" s="10"/>
      <c r="D7" s="10">
        <f t="shared" si="1"/>
        <v>4</v>
      </c>
      <c r="E7" s="10">
        <v>-2</v>
      </c>
      <c r="F7" s="10" t="s">
        <v>17</v>
      </c>
      <c r="G7" s="10"/>
      <c r="H7" s="10" t="s">
        <v>20</v>
      </c>
      <c r="I7" s="11">
        <v>43731</v>
      </c>
      <c r="J7" s="10">
        <f t="shared" si="0"/>
        <v>2</v>
      </c>
      <c r="K7" s="94">
        <f t="shared" si="2"/>
        <v>62229.75</v>
      </c>
      <c r="L7" s="94"/>
      <c r="M7" s="95">
        <f>J7*K7</f>
        <v>124459.5</v>
      </c>
    </row>
    <row r="8" spans="1:13" hidden="1" x14ac:dyDescent="0.25">
      <c r="A8" s="9" t="s">
        <v>11</v>
      </c>
      <c r="B8" s="10" t="s">
        <v>13</v>
      </c>
      <c r="C8" s="10"/>
      <c r="D8" s="10">
        <f t="shared" si="1"/>
        <v>2</v>
      </c>
      <c r="E8" s="10">
        <v>-1</v>
      </c>
      <c r="F8" s="10" t="s">
        <v>16</v>
      </c>
      <c r="G8" s="10"/>
      <c r="H8" s="10"/>
      <c r="I8" s="11">
        <v>43899</v>
      </c>
      <c r="J8" s="10">
        <f t="shared" si="0"/>
        <v>1</v>
      </c>
      <c r="K8" s="94">
        <f t="shared" si="2"/>
        <v>62229.75</v>
      </c>
      <c r="L8" s="94"/>
      <c r="M8" s="95">
        <f t="shared" si="3"/>
        <v>62229.75</v>
      </c>
    </row>
    <row r="9" spans="1:13" hidden="1" x14ac:dyDescent="0.25">
      <c r="A9" s="9" t="s">
        <v>11</v>
      </c>
      <c r="B9" s="10" t="s">
        <v>13</v>
      </c>
      <c r="C9" s="10"/>
      <c r="D9" s="10">
        <f t="shared" si="1"/>
        <v>1</v>
      </c>
      <c r="E9" s="10">
        <v>-1</v>
      </c>
      <c r="F9" s="10" t="s">
        <v>16</v>
      </c>
      <c r="G9" s="10"/>
      <c r="H9" s="10"/>
      <c r="I9" s="11">
        <v>43899</v>
      </c>
      <c r="J9" s="10">
        <f t="shared" si="0"/>
        <v>0</v>
      </c>
      <c r="K9" s="94">
        <f t="shared" si="2"/>
        <v>62229.75</v>
      </c>
      <c r="L9" s="94"/>
      <c r="M9" s="95">
        <f t="shared" si="3"/>
        <v>0</v>
      </c>
    </row>
    <row r="10" spans="1:13" x14ac:dyDescent="0.25">
      <c r="A10" s="9" t="s">
        <v>11</v>
      </c>
      <c r="B10" s="10" t="s">
        <v>13</v>
      </c>
      <c r="C10" s="10"/>
      <c r="D10" s="10">
        <f t="shared" si="1"/>
        <v>0</v>
      </c>
      <c r="E10" s="10">
        <v>3</v>
      </c>
      <c r="F10" s="10" t="s">
        <v>17</v>
      </c>
      <c r="G10" s="10" t="s">
        <v>18</v>
      </c>
      <c r="H10" s="10"/>
      <c r="I10" s="11">
        <v>43987</v>
      </c>
      <c r="J10" s="10">
        <f t="shared" si="0"/>
        <v>3</v>
      </c>
      <c r="K10" s="94">
        <f>((M9+L10)/J10)</f>
        <v>56290</v>
      </c>
      <c r="L10" s="94">
        <f>E10*56290</f>
        <v>168870</v>
      </c>
      <c r="M10" s="95">
        <f>J10*K10</f>
        <v>168870</v>
      </c>
    </row>
    <row r="11" spans="1:13" hidden="1" x14ac:dyDescent="0.25">
      <c r="A11" s="9" t="s">
        <v>11</v>
      </c>
      <c r="B11" s="10" t="s">
        <v>13</v>
      </c>
      <c r="C11" s="10"/>
      <c r="D11" s="10">
        <f t="shared" si="1"/>
        <v>3</v>
      </c>
      <c r="E11" s="10">
        <v>-1</v>
      </c>
      <c r="F11" s="10" t="s">
        <v>16</v>
      </c>
      <c r="G11" s="10"/>
      <c r="H11" s="10"/>
      <c r="I11" s="11">
        <v>44008</v>
      </c>
      <c r="J11" s="10">
        <f t="shared" si="0"/>
        <v>2</v>
      </c>
      <c r="K11" s="94">
        <f t="shared" si="2"/>
        <v>56290</v>
      </c>
      <c r="L11" s="94"/>
      <c r="M11" s="95">
        <f t="shared" si="3"/>
        <v>112580</v>
      </c>
    </row>
    <row r="12" spans="1:13" x14ac:dyDescent="0.25">
      <c r="A12" s="9" t="s">
        <v>11</v>
      </c>
      <c r="B12" s="10" t="s">
        <v>13</v>
      </c>
      <c r="C12" s="10"/>
      <c r="D12" s="10">
        <f t="shared" si="1"/>
        <v>2</v>
      </c>
      <c r="E12" s="10">
        <v>1</v>
      </c>
      <c r="F12" s="10" t="s">
        <v>17</v>
      </c>
      <c r="G12" s="10" t="s">
        <v>18</v>
      </c>
      <c r="H12" s="10"/>
      <c r="I12" s="11">
        <v>44021</v>
      </c>
      <c r="J12" s="10">
        <f t="shared" si="0"/>
        <v>3</v>
      </c>
      <c r="K12" s="94">
        <f>((M11+L12)/J12)</f>
        <v>56290</v>
      </c>
      <c r="L12" s="94">
        <f>E12*56290</f>
        <v>56290</v>
      </c>
      <c r="M12" s="95">
        <f>J12*K12</f>
        <v>168870</v>
      </c>
    </row>
    <row r="13" spans="1:13" hidden="1" x14ac:dyDescent="0.25">
      <c r="A13" s="9" t="s">
        <v>11</v>
      </c>
      <c r="B13" s="10" t="s">
        <v>13</v>
      </c>
      <c r="C13" s="10"/>
      <c r="D13" s="10">
        <f t="shared" si="1"/>
        <v>3</v>
      </c>
      <c r="E13" s="10">
        <v>-3</v>
      </c>
      <c r="F13" s="10" t="s">
        <v>16</v>
      </c>
      <c r="G13" s="10"/>
      <c r="H13" s="10"/>
      <c r="I13" s="11">
        <v>44064</v>
      </c>
      <c r="J13" s="10">
        <f t="shared" si="0"/>
        <v>0</v>
      </c>
      <c r="K13" s="94">
        <f t="shared" si="2"/>
        <v>56290</v>
      </c>
      <c r="L13" s="94"/>
      <c r="M13" s="95">
        <f t="shared" si="3"/>
        <v>0</v>
      </c>
    </row>
    <row r="14" spans="1:13" x14ac:dyDescent="0.25">
      <c r="A14" s="9" t="s">
        <v>11</v>
      </c>
      <c r="B14" s="10" t="s">
        <v>13</v>
      </c>
      <c r="C14" s="10"/>
      <c r="D14" s="10">
        <f t="shared" si="1"/>
        <v>0</v>
      </c>
      <c r="E14" s="10">
        <v>1</v>
      </c>
      <c r="F14" s="10" t="s">
        <v>17</v>
      </c>
      <c r="G14" s="10" t="s">
        <v>18</v>
      </c>
      <c r="H14" s="10"/>
      <c r="I14" s="11">
        <v>44084</v>
      </c>
      <c r="J14" s="10">
        <f t="shared" si="0"/>
        <v>1</v>
      </c>
      <c r="K14" s="94">
        <f t="shared" ref="K14:K15" si="4">((M13+L14)/J14)</f>
        <v>56290</v>
      </c>
      <c r="L14" s="94">
        <f>E14*56290</f>
        <v>56290</v>
      </c>
      <c r="M14" s="95">
        <f>J14*K14</f>
        <v>56290</v>
      </c>
    </row>
    <row r="15" spans="1:13" x14ac:dyDescent="0.25">
      <c r="A15" s="44" t="s">
        <v>11</v>
      </c>
      <c r="B15" s="36" t="s">
        <v>13</v>
      </c>
      <c r="C15" s="36"/>
      <c r="D15" s="36">
        <f t="shared" si="1"/>
        <v>1</v>
      </c>
      <c r="E15" s="36">
        <v>1</v>
      </c>
      <c r="F15" s="36" t="s">
        <v>17</v>
      </c>
      <c r="G15" s="36" t="s">
        <v>18</v>
      </c>
      <c r="H15" s="36"/>
      <c r="I15" s="37">
        <v>44154</v>
      </c>
      <c r="J15" s="36">
        <f t="shared" si="0"/>
        <v>2</v>
      </c>
      <c r="K15" s="94">
        <f t="shared" si="4"/>
        <v>56290</v>
      </c>
      <c r="L15" s="94">
        <f>E15*56290</f>
        <v>56290</v>
      </c>
      <c r="M15" s="95">
        <f>J15*K15</f>
        <v>112580</v>
      </c>
    </row>
    <row r="16" spans="1:13" hidden="1" x14ac:dyDescent="0.25">
      <c r="A16" s="27" t="s">
        <v>30</v>
      </c>
      <c r="B16" s="28" t="s">
        <v>31</v>
      </c>
      <c r="C16" s="28" t="s">
        <v>29</v>
      </c>
      <c r="D16" s="28">
        <v>98</v>
      </c>
      <c r="E16" s="28"/>
      <c r="F16" s="28" t="s">
        <v>14</v>
      </c>
      <c r="G16" s="28"/>
      <c r="H16" s="28"/>
      <c r="I16" s="29">
        <v>43100</v>
      </c>
      <c r="J16" s="28">
        <f t="shared" si="0"/>
        <v>98</v>
      </c>
      <c r="K16" s="92">
        <f>M16/J16</f>
        <v>25050</v>
      </c>
      <c r="L16" s="92"/>
      <c r="M16" s="101">
        <v>2454900</v>
      </c>
    </row>
    <row r="17" spans="1:13" x14ac:dyDescent="0.25">
      <c r="A17" s="9" t="s">
        <v>30</v>
      </c>
      <c r="B17" s="10" t="s">
        <v>31</v>
      </c>
      <c r="C17" s="10" t="s">
        <v>29</v>
      </c>
      <c r="D17" s="10">
        <f t="shared" ref="D17:D48" si="5">J16</f>
        <v>98</v>
      </c>
      <c r="E17" s="10">
        <v>9</v>
      </c>
      <c r="F17" s="10" t="s">
        <v>17</v>
      </c>
      <c r="G17" s="10" t="s">
        <v>18</v>
      </c>
      <c r="H17" s="10"/>
      <c r="I17" s="11">
        <v>43159</v>
      </c>
      <c r="J17" s="10">
        <f t="shared" si="0"/>
        <v>107</v>
      </c>
      <c r="K17" s="94">
        <f t="shared" ref="K17:K22" si="6">((M16+L17)/J17)</f>
        <v>25789.150825696401</v>
      </c>
      <c r="L17" s="94">
        <f>E17*33837.682038835</f>
        <v>304539.13834951504</v>
      </c>
      <c r="M17" s="95">
        <f t="shared" ref="M17:M22" si="7">J17*K17</f>
        <v>2759439.1383495149</v>
      </c>
    </row>
    <row r="18" spans="1:13" x14ac:dyDescent="0.25">
      <c r="A18" s="9" t="s">
        <v>30</v>
      </c>
      <c r="B18" s="10" t="s">
        <v>31</v>
      </c>
      <c r="C18" s="10" t="s">
        <v>29</v>
      </c>
      <c r="D18" s="10">
        <f t="shared" si="5"/>
        <v>107</v>
      </c>
      <c r="E18" s="10">
        <v>33</v>
      </c>
      <c r="F18" s="10" t="s">
        <v>17</v>
      </c>
      <c r="G18" s="10" t="s">
        <v>18</v>
      </c>
      <c r="H18" s="10"/>
      <c r="I18" s="11">
        <v>43159</v>
      </c>
      <c r="J18" s="10">
        <f t="shared" si="0"/>
        <v>140</v>
      </c>
      <c r="K18" s="94">
        <f t="shared" si="6"/>
        <v>27686.304611650503</v>
      </c>
      <c r="L18" s="94">
        <f t="shared" ref="L18:L22" si="8">E18*33837.682038835</f>
        <v>1116643.5072815551</v>
      </c>
      <c r="M18" s="95">
        <f t="shared" si="7"/>
        <v>3876082.6456310702</v>
      </c>
    </row>
    <row r="19" spans="1:13" x14ac:dyDescent="0.25">
      <c r="A19" s="9" t="s">
        <v>30</v>
      </c>
      <c r="B19" s="10" t="s">
        <v>31</v>
      </c>
      <c r="C19" s="10" t="s">
        <v>29</v>
      </c>
      <c r="D19" s="10">
        <f t="shared" si="5"/>
        <v>140</v>
      </c>
      <c r="E19" s="10">
        <v>6</v>
      </c>
      <c r="F19" s="10" t="s">
        <v>17</v>
      </c>
      <c r="G19" s="10" t="s">
        <v>18</v>
      </c>
      <c r="H19" s="10"/>
      <c r="I19" s="11">
        <v>43307</v>
      </c>
      <c r="J19" s="10">
        <f t="shared" si="0"/>
        <v>146</v>
      </c>
      <c r="K19" s="94">
        <f t="shared" si="6"/>
        <v>27939.100944274523</v>
      </c>
      <c r="L19" s="94">
        <f t="shared" si="8"/>
        <v>203026.09223301001</v>
      </c>
      <c r="M19" s="95">
        <f t="shared" si="7"/>
        <v>4079108.7378640804</v>
      </c>
    </row>
    <row r="20" spans="1:13" x14ac:dyDescent="0.25">
      <c r="A20" s="9" t="s">
        <v>30</v>
      </c>
      <c r="B20" s="10" t="s">
        <v>31</v>
      </c>
      <c r="C20" s="10" t="s">
        <v>29</v>
      </c>
      <c r="D20" s="10">
        <f t="shared" si="5"/>
        <v>146</v>
      </c>
      <c r="E20" s="10">
        <v>6</v>
      </c>
      <c r="F20" s="10" t="s">
        <v>17</v>
      </c>
      <c r="G20" s="10" t="s">
        <v>18</v>
      </c>
      <c r="H20" s="10"/>
      <c r="I20" s="11">
        <v>43307</v>
      </c>
      <c r="J20" s="10">
        <f t="shared" si="0"/>
        <v>152</v>
      </c>
      <c r="K20" s="94">
        <f t="shared" si="6"/>
        <v>28171.939671691383</v>
      </c>
      <c r="L20" s="94">
        <f t="shared" si="8"/>
        <v>203026.09223301001</v>
      </c>
      <c r="M20" s="95">
        <f t="shared" si="7"/>
        <v>4282134.8300970905</v>
      </c>
    </row>
    <row r="21" spans="1:13" x14ac:dyDescent="0.25">
      <c r="A21" s="9" t="s">
        <v>30</v>
      </c>
      <c r="B21" s="10" t="s">
        <v>31</v>
      </c>
      <c r="C21" s="10" t="s">
        <v>29</v>
      </c>
      <c r="D21" s="10">
        <f t="shared" si="5"/>
        <v>152</v>
      </c>
      <c r="E21" s="10">
        <v>18</v>
      </c>
      <c r="F21" s="10" t="s">
        <v>17</v>
      </c>
      <c r="G21" s="10" t="s">
        <v>18</v>
      </c>
      <c r="H21" s="10"/>
      <c r="I21" s="11">
        <v>43307</v>
      </c>
      <c r="J21" s="10">
        <f t="shared" si="0"/>
        <v>170</v>
      </c>
      <c r="K21" s="94">
        <f t="shared" si="6"/>
        <v>28771.841804683059</v>
      </c>
      <c r="L21" s="94">
        <f t="shared" si="8"/>
        <v>609078.27669903007</v>
      </c>
      <c r="M21" s="95">
        <f t="shared" si="7"/>
        <v>4891213.1067961203</v>
      </c>
    </row>
    <row r="22" spans="1:13" x14ac:dyDescent="0.25">
      <c r="A22" s="9" t="s">
        <v>30</v>
      </c>
      <c r="B22" s="10" t="s">
        <v>31</v>
      </c>
      <c r="C22" s="10" t="s">
        <v>29</v>
      </c>
      <c r="D22" s="10">
        <f t="shared" si="5"/>
        <v>170</v>
      </c>
      <c r="E22" s="10">
        <v>4</v>
      </c>
      <c r="F22" s="10" t="s">
        <v>17</v>
      </c>
      <c r="G22" s="10" t="s">
        <v>18</v>
      </c>
      <c r="H22" s="10"/>
      <c r="I22" s="11">
        <v>43313</v>
      </c>
      <c r="J22" s="10">
        <f t="shared" si="0"/>
        <v>174</v>
      </c>
      <c r="K22" s="94">
        <f t="shared" si="6"/>
        <v>28888.297902019887</v>
      </c>
      <c r="L22" s="94">
        <f t="shared" si="8"/>
        <v>135350.72815534001</v>
      </c>
      <c r="M22" s="95">
        <f t="shared" si="7"/>
        <v>5026563.8349514604</v>
      </c>
    </row>
    <row r="23" spans="1:13" hidden="1" x14ac:dyDescent="0.25">
      <c r="A23" s="9" t="s">
        <v>30</v>
      </c>
      <c r="B23" s="10" t="s">
        <v>31</v>
      </c>
      <c r="C23" s="10" t="s">
        <v>29</v>
      </c>
      <c r="D23" s="10">
        <f t="shared" si="5"/>
        <v>174</v>
      </c>
      <c r="E23" s="10">
        <v>-1</v>
      </c>
      <c r="F23" s="10" t="s">
        <v>16</v>
      </c>
      <c r="G23" s="10"/>
      <c r="H23" s="10"/>
      <c r="I23" s="11">
        <v>43405</v>
      </c>
      <c r="J23" s="10">
        <f t="shared" si="0"/>
        <v>173</v>
      </c>
      <c r="K23" s="94">
        <f t="shared" ref="K23:K83" si="9">IF(OR(F23="FPCO"),((M22+L23)/J23),K22)</f>
        <v>28888.297902019887</v>
      </c>
      <c r="L23" s="94"/>
      <c r="M23" s="95">
        <f t="shared" ref="M23:M81" si="10">J23*K23</f>
        <v>4997675.5370494407</v>
      </c>
    </row>
    <row r="24" spans="1:13" hidden="1" x14ac:dyDescent="0.25">
      <c r="A24" s="9" t="s">
        <v>30</v>
      </c>
      <c r="B24" s="10" t="s">
        <v>31</v>
      </c>
      <c r="C24" s="10" t="s">
        <v>29</v>
      </c>
      <c r="D24" s="10">
        <f t="shared" si="5"/>
        <v>173</v>
      </c>
      <c r="E24" s="10">
        <v>-1</v>
      </c>
      <c r="F24" s="10" t="s">
        <v>16</v>
      </c>
      <c r="G24" s="10"/>
      <c r="H24" s="10"/>
      <c r="I24" s="11">
        <v>43405</v>
      </c>
      <c r="J24" s="10">
        <f t="shared" si="0"/>
        <v>172</v>
      </c>
      <c r="K24" s="94">
        <f t="shared" si="9"/>
        <v>28888.297902019887</v>
      </c>
      <c r="L24" s="94"/>
      <c r="M24" s="95">
        <f t="shared" si="10"/>
        <v>4968787.239147421</v>
      </c>
    </row>
    <row r="25" spans="1:13" hidden="1" x14ac:dyDescent="0.25">
      <c r="A25" s="9" t="s">
        <v>30</v>
      </c>
      <c r="B25" s="10" t="s">
        <v>31</v>
      </c>
      <c r="C25" s="10" t="s">
        <v>29</v>
      </c>
      <c r="D25" s="10">
        <f t="shared" si="5"/>
        <v>172</v>
      </c>
      <c r="E25" s="10">
        <v>-1</v>
      </c>
      <c r="F25" s="10" t="s">
        <v>16</v>
      </c>
      <c r="G25" s="10"/>
      <c r="H25" s="10"/>
      <c r="I25" s="11">
        <v>43405</v>
      </c>
      <c r="J25" s="10">
        <f t="shared" si="0"/>
        <v>171</v>
      </c>
      <c r="K25" s="94">
        <f t="shared" si="9"/>
        <v>28888.297902019887</v>
      </c>
      <c r="L25" s="94"/>
      <c r="M25" s="95">
        <f t="shared" si="10"/>
        <v>4939898.9412454003</v>
      </c>
    </row>
    <row r="26" spans="1:13" hidden="1" x14ac:dyDescent="0.25">
      <c r="A26" s="9" t="s">
        <v>30</v>
      </c>
      <c r="B26" s="10" t="s">
        <v>31</v>
      </c>
      <c r="C26" s="10" t="s">
        <v>29</v>
      </c>
      <c r="D26" s="10">
        <f t="shared" si="5"/>
        <v>171</v>
      </c>
      <c r="E26" s="10">
        <v>-1</v>
      </c>
      <c r="F26" s="10" t="s">
        <v>16</v>
      </c>
      <c r="G26" s="10"/>
      <c r="H26" s="10"/>
      <c r="I26" s="11">
        <v>43405</v>
      </c>
      <c r="J26" s="10">
        <f t="shared" si="0"/>
        <v>170</v>
      </c>
      <c r="K26" s="94">
        <f t="shared" si="9"/>
        <v>28888.297902019887</v>
      </c>
      <c r="L26" s="94"/>
      <c r="M26" s="95">
        <f t="shared" si="10"/>
        <v>4911010.6433433807</v>
      </c>
    </row>
    <row r="27" spans="1:13" hidden="1" x14ac:dyDescent="0.25">
      <c r="A27" s="9" t="s">
        <v>30</v>
      </c>
      <c r="B27" s="10" t="s">
        <v>31</v>
      </c>
      <c r="C27" s="10" t="s">
        <v>29</v>
      </c>
      <c r="D27" s="10">
        <f t="shared" si="5"/>
        <v>170</v>
      </c>
      <c r="E27" s="10">
        <v>-2</v>
      </c>
      <c r="F27" s="10" t="s">
        <v>16</v>
      </c>
      <c r="G27" s="10"/>
      <c r="H27" s="10"/>
      <c r="I27" s="11">
        <v>43405</v>
      </c>
      <c r="J27" s="10">
        <f t="shared" si="0"/>
        <v>168</v>
      </c>
      <c r="K27" s="94">
        <f t="shared" si="9"/>
        <v>28888.297902019887</v>
      </c>
      <c r="L27" s="94"/>
      <c r="M27" s="95">
        <f t="shared" si="10"/>
        <v>4853234.0475393413</v>
      </c>
    </row>
    <row r="28" spans="1:13" hidden="1" x14ac:dyDescent="0.25">
      <c r="A28" s="9" t="s">
        <v>30</v>
      </c>
      <c r="B28" s="10" t="s">
        <v>31</v>
      </c>
      <c r="C28" s="10" t="s">
        <v>29</v>
      </c>
      <c r="D28" s="10">
        <f t="shared" si="5"/>
        <v>168</v>
      </c>
      <c r="E28" s="10">
        <v>-3</v>
      </c>
      <c r="F28" s="10" t="s">
        <v>16</v>
      </c>
      <c r="G28" s="10"/>
      <c r="H28" s="10"/>
      <c r="I28" s="11">
        <v>43405</v>
      </c>
      <c r="J28" s="10">
        <f t="shared" si="0"/>
        <v>165</v>
      </c>
      <c r="K28" s="94">
        <f t="shared" si="9"/>
        <v>28888.297902019887</v>
      </c>
      <c r="L28" s="94"/>
      <c r="M28" s="95">
        <f t="shared" si="10"/>
        <v>4766569.1538332812</v>
      </c>
    </row>
    <row r="29" spans="1:13" hidden="1" x14ac:dyDescent="0.25">
      <c r="A29" s="9" t="s">
        <v>30</v>
      </c>
      <c r="B29" s="10" t="s">
        <v>31</v>
      </c>
      <c r="C29" s="10" t="s">
        <v>29</v>
      </c>
      <c r="D29" s="10">
        <f t="shared" si="5"/>
        <v>165</v>
      </c>
      <c r="E29" s="10">
        <v>-2</v>
      </c>
      <c r="F29" s="10" t="s">
        <v>16</v>
      </c>
      <c r="G29" s="10"/>
      <c r="H29" s="10"/>
      <c r="I29" s="11">
        <v>43405</v>
      </c>
      <c r="J29" s="10">
        <f t="shared" si="0"/>
        <v>163</v>
      </c>
      <c r="K29" s="94">
        <f t="shared" si="9"/>
        <v>28888.297902019887</v>
      </c>
      <c r="L29" s="94"/>
      <c r="M29" s="95">
        <f t="shared" si="10"/>
        <v>4708792.5580292419</v>
      </c>
    </row>
    <row r="30" spans="1:13" hidden="1" x14ac:dyDescent="0.25">
      <c r="A30" s="9" t="s">
        <v>30</v>
      </c>
      <c r="B30" s="10" t="s">
        <v>31</v>
      </c>
      <c r="C30" s="10" t="s">
        <v>29</v>
      </c>
      <c r="D30" s="10">
        <f t="shared" si="5"/>
        <v>163</v>
      </c>
      <c r="E30" s="10">
        <v>-1</v>
      </c>
      <c r="F30" s="10" t="s">
        <v>16</v>
      </c>
      <c r="G30" s="10"/>
      <c r="H30" s="10"/>
      <c r="I30" s="11">
        <v>43405</v>
      </c>
      <c r="J30" s="10">
        <f t="shared" si="0"/>
        <v>162</v>
      </c>
      <c r="K30" s="94">
        <f t="shared" si="9"/>
        <v>28888.297902019887</v>
      </c>
      <c r="L30" s="94"/>
      <c r="M30" s="95">
        <f t="shared" si="10"/>
        <v>4679904.2601272222</v>
      </c>
    </row>
    <row r="31" spans="1:13" hidden="1" x14ac:dyDescent="0.25">
      <c r="A31" s="9" t="s">
        <v>30</v>
      </c>
      <c r="B31" s="10" t="s">
        <v>31</v>
      </c>
      <c r="C31" s="10" t="s">
        <v>29</v>
      </c>
      <c r="D31" s="10">
        <f t="shared" si="5"/>
        <v>162</v>
      </c>
      <c r="E31" s="10">
        <v>-2</v>
      </c>
      <c r="F31" s="10" t="s">
        <v>16</v>
      </c>
      <c r="G31" s="10"/>
      <c r="H31" s="10"/>
      <c r="I31" s="11">
        <v>43405</v>
      </c>
      <c r="J31" s="10">
        <f t="shared" si="0"/>
        <v>160</v>
      </c>
      <c r="K31" s="94">
        <f t="shared" si="9"/>
        <v>28888.297902019887</v>
      </c>
      <c r="L31" s="94"/>
      <c r="M31" s="95">
        <f t="shared" si="10"/>
        <v>4622127.6643231818</v>
      </c>
    </row>
    <row r="32" spans="1:13" hidden="1" x14ac:dyDescent="0.25">
      <c r="A32" s="9" t="s">
        <v>30</v>
      </c>
      <c r="B32" s="10" t="s">
        <v>31</v>
      </c>
      <c r="C32" s="10" t="s">
        <v>29</v>
      </c>
      <c r="D32" s="10">
        <f t="shared" si="5"/>
        <v>160</v>
      </c>
      <c r="E32" s="10">
        <v>-2</v>
      </c>
      <c r="F32" s="10" t="s">
        <v>16</v>
      </c>
      <c r="G32" s="10"/>
      <c r="H32" s="10"/>
      <c r="I32" s="11">
        <v>43405</v>
      </c>
      <c r="J32" s="10">
        <f t="shared" si="0"/>
        <v>158</v>
      </c>
      <c r="K32" s="94">
        <f t="shared" si="9"/>
        <v>28888.297902019887</v>
      </c>
      <c r="L32" s="94"/>
      <c r="M32" s="95">
        <f t="shared" si="10"/>
        <v>4564351.0685191425</v>
      </c>
    </row>
    <row r="33" spans="1:13" hidden="1" x14ac:dyDescent="0.25">
      <c r="A33" s="9" t="s">
        <v>30</v>
      </c>
      <c r="B33" s="10" t="s">
        <v>31</v>
      </c>
      <c r="C33" s="10" t="s">
        <v>29</v>
      </c>
      <c r="D33" s="10">
        <f t="shared" si="5"/>
        <v>158</v>
      </c>
      <c r="E33" s="10">
        <v>-8</v>
      </c>
      <c r="F33" s="10" t="s">
        <v>16</v>
      </c>
      <c r="G33" s="10"/>
      <c r="H33" s="10"/>
      <c r="I33" s="11">
        <v>43405</v>
      </c>
      <c r="J33" s="10">
        <f t="shared" si="0"/>
        <v>150</v>
      </c>
      <c r="K33" s="94">
        <f t="shared" si="9"/>
        <v>28888.297902019887</v>
      </c>
      <c r="L33" s="94"/>
      <c r="M33" s="95">
        <f t="shared" si="10"/>
        <v>4333244.685302983</v>
      </c>
    </row>
    <row r="34" spans="1:13" hidden="1" x14ac:dyDescent="0.25">
      <c r="A34" s="9" t="s">
        <v>30</v>
      </c>
      <c r="B34" s="10" t="s">
        <v>31</v>
      </c>
      <c r="C34" s="10" t="s">
        <v>29</v>
      </c>
      <c r="D34" s="10">
        <f t="shared" si="5"/>
        <v>150</v>
      </c>
      <c r="E34" s="10">
        <v>-6</v>
      </c>
      <c r="F34" s="10" t="s">
        <v>16</v>
      </c>
      <c r="G34" s="10"/>
      <c r="H34" s="10"/>
      <c r="I34" s="11">
        <v>43405</v>
      </c>
      <c r="J34" s="10">
        <f t="shared" ref="J34:J65" si="11">D34+E34</f>
        <v>144</v>
      </c>
      <c r="K34" s="94">
        <f t="shared" si="9"/>
        <v>28888.297902019887</v>
      </c>
      <c r="L34" s="94"/>
      <c r="M34" s="95">
        <f t="shared" si="10"/>
        <v>4159914.8978908639</v>
      </c>
    </row>
    <row r="35" spans="1:13" hidden="1" x14ac:dyDescent="0.25">
      <c r="A35" s="9" t="s">
        <v>30</v>
      </c>
      <c r="B35" s="10" t="s">
        <v>31</v>
      </c>
      <c r="C35" s="10" t="s">
        <v>29</v>
      </c>
      <c r="D35" s="10">
        <f t="shared" si="5"/>
        <v>144</v>
      </c>
      <c r="E35" s="10">
        <v>-2</v>
      </c>
      <c r="F35" s="10" t="s">
        <v>16</v>
      </c>
      <c r="G35" s="10"/>
      <c r="H35" s="10"/>
      <c r="I35" s="11">
        <v>43405</v>
      </c>
      <c r="J35" s="10">
        <f t="shared" si="11"/>
        <v>142</v>
      </c>
      <c r="K35" s="94">
        <f t="shared" si="9"/>
        <v>28888.297902019887</v>
      </c>
      <c r="L35" s="94"/>
      <c r="M35" s="95">
        <f t="shared" si="10"/>
        <v>4102138.3020868241</v>
      </c>
    </row>
    <row r="36" spans="1:13" hidden="1" x14ac:dyDescent="0.25">
      <c r="A36" s="9" t="s">
        <v>30</v>
      </c>
      <c r="B36" s="10" t="s">
        <v>31</v>
      </c>
      <c r="C36" s="10" t="s">
        <v>29</v>
      </c>
      <c r="D36" s="10">
        <f t="shared" si="5"/>
        <v>142</v>
      </c>
      <c r="E36" s="10">
        <v>-2</v>
      </c>
      <c r="F36" s="10" t="s">
        <v>16</v>
      </c>
      <c r="G36" s="10"/>
      <c r="H36" s="10"/>
      <c r="I36" s="11">
        <v>43405</v>
      </c>
      <c r="J36" s="10">
        <f t="shared" si="11"/>
        <v>140</v>
      </c>
      <c r="K36" s="94">
        <f t="shared" si="9"/>
        <v>28888.297902019887</v>
      </c>
      <c r="L36" s="94"/>
      <c r="M36" s="95">
        <f t="shared" si="10"/>
        <v>4044361.7062827842</v>
      </c>
    </row>
    <row r="37" spans="1:13" hidden="1" x14ac:dyDescent="0.25">
      <c r="A37" s="9" t="s">
        <v>30</v>
      </c>
      <c r="B37" s="10" t="s">
        <v>31</v>
      </c>
      <c r="C37" s="10" t="s">
        <v>29</v>
      </c>
      <c r="D37" s="10">
        <f t="shared" si="5"/>
        <v>140</v>
      </c>
      <c r="E37" s="10">
        <v>-1</v>
      </c>
      <c r="F37" s="10" t="s">
        <v>16</v>
      </c>
      <c r="G37" s="10"/>
      <c r="H37" s="10"/>
      <c r="I37" s="11">
        <v>43405</v>
      </c>
      <c r="J37" s="10">
        <f t="shared" si="11"/>
        <v>139</v>
      </c>
      <c r="K37" s="94">
        <f t="shared" si="9"/>
        <v>28888.297902019887</v>
      </c>
      <c r="L37" s="94"/>
      <c r="M37" s="95">
        <f t="shared" si="10"/>
        <v>4015473.4083807645</v>
      </c>
    </row>
    <row r="38" spans="1:13" hidden="1" x14ac:dyDescent="0.25">
      <c r="A38" s="9" t="s">
        <v>30</v>
      </c>
      <c r="B38" s="10" t="s">
        <v>31</v>
      </c>
      <c r="C38" s="10" t="s">
        <v>29</v>
      </c>
      <c r="D38" s="10">
        <f t="shared" si="5"/>
        <v>139</v>
      </c>
      <c r="E38" s="10">
        <v>-10</v>
      </c>
      <c r="F38" s="10" t="s">
        <v>16</v>
      </c>
      <c r="G38" s="10"/>
      <c r="H38" s="10"/>
      <c r="I38" s="11">
        <v>43405</v>
      </c>
      <c r="J38" s="10">
        <f t="shared" si="11"/>
        <v>129</v>
      </c>
      <c r="K38" s="94">
        <f t="shared" si="9"/>
        <v>28888.297902019887</v>
      </c>
      <c r="L38" s="94"/>
      <c r="M38" s="95">
        <f t="shared" si="10"/>
        <v>3726590.4293605653</v>
      </c>
    </row>
    <row r="39" spans="1:13" hidden="1" x14ac:dyDescent="0.25">
      <c r="A39" s="9" t="s">
        <v>30</v>
      </c>
      <c r="B39" s="10" t="s">
        <v>31</v>
      </c>
      <c r="C39" s="10" t="s">
        <v>29</v>
      </c>
      <c r="D39" s="10">
        <f t="shared" si="5"/>
        <v>129</v>
      </c>
      <c r="E39" s="10">
        <v>-1</v>
      </c>
      <c r="F39" s="10" t="s">
        <v>16</v>
      </c>
      <c r="G39" s="10"/>
      <c r="H39" s="10"/>
      <c r="I39" s="11">
        <v>43405</v>
      </c>
      <c r="J39" s="10">
        <f t="shared" si="11"/>
        <v>128</v>
      </c>
      <c r="K39" s="94">
        <f t="shared" si="9"/>
        <v>28888.297902019887</v>
      </c>
      <c r="L39" s="94"/>
      <c r="M39" s="95">
        <f t="shared" si="10"/>
        <v>3697702.1314585456</v>
      </c>
    </row>
    <row r="40" spans="1:13" hidden="1" x14ac:dyDescent="0.25">
      <c r="A40" s="9" t="s">
        <v>30</v>
      </c>
      <c r="B40" s="10" t="s">
        <v>31</v>
      </c>
      <c r="C40" s="10" t="s">
        <v>29</v>
      </c>
      <c r="D40" s="10">
        <f t="shared" si="5"/>
        <v>128</v>
      </c>
      <c r="E40" s="10">
        <v>-1</v>
      </c>
      <c r="F40" s="10" t="s">
        <v>16</v>
      </c>
      <c r="G40" s="10"/>
      <c r="H40" s="10"/>
      <c r="I40" s="11">
        <v>43405</v>
      </c>
      <c r="J40" s="10">
        <f t="shared" si="11"/>
        <v>127</v>
      </c>
      <c r="K40" s="94">
        <f t="shared" si="9"/>
        <v>28888.297902019887</v>
      </c>
      <c r="L40" s="94"/>
      <c r="M40" s="95">
        <f t="shared" si="10"/>
        <v>3668813.8335565259</v>
      </c>
    </row>
    <row r="41" spans="1:13" hidden="1" x14ac:dyDescent="0.25">
      <c r="A41" s="9" t="s">
        <v>30</v>
      </c>
      <c r="B41" s="10" t="s">
        <v>31</v>
      </c>
      <c r="C41" s="10" t="s">
        <v>29</v>
      </c>
      <c r="D41" s="10">
        <f t="shared" si="5"/>
        <v>127</v>
      </c>
      <c r="E41" s="10">
        <v>-1</v>
      </c>
      <c r="F41" s="10" t="s">
        <v>16</v>
      </c>
      <c r="G41" s="10"/>
      <c r="H41" s="10"/>
      <c r="I41" s="11">
        <v>43405</v>
      </c>
      <c r="J41" s="10">
        <f t="shared" si="11"/>
        <v>126</v>
      </c>
      <c r="K41" s="94">
        <f t="shared" si="9"/>
        <v>28888.297902019887</v>
      </c>
      <c r="L41" s="94"/>
      <c r="M41" s="95">
        <f t="shared" si="10"/>
        <v>3639925.5356545057</v>
      </c>
    </row>
    <row r="42" spans="1:13" hidden="1" x14ac:dyDescent="0.25">
      <c r="A42" s="9" t="s">
        <v>30</v>
      </c>
      <c r="B42" s="10" t="s">
        <v>31</v>
      </c>
      <c r="C42" s="10" t="s">
        <v>29</v>
      </c>
      <c r="D42" s="10">
        <f t="shared" si="5"/>
        <v>126</v>
      </c>
      <c r="E42" s="10">
        <v>-1</v>
      </c>
      <c r="F42" s="10" t="s">
        <v>16</v>
      </c>
      <c r="G42" s="10"/>
      <c r="H42" s="10"/>
      <c r="I42" s="11">
        <v>43405</v>
      </c>
      <c r="J42" s="10">
        <f t="shared" si="11"/>
        <v>125</v>
      </c>
      <c r="K42" s="94">
        <f t="shared" si="9"/>
        <v>28888.297902019887</v>
      </c>
      <c r="L42" s="94"/>
      <c r="M42" s="95">
        <f t="shared" si="10"/>
        <v>3611037.237752486</v>
      </c>
    </row>
    <row r="43" spans="1:13" hidden="1" x14ac:dyDescent="0.25">
      <c r="A43" s="9" t="s">
        <v>30</v>
      </c>
      <c r="B43" s="10" t="s">
        <v>31</v>
      </c>
      <c r="C43" s="10" t="s">
        <v>29</v>
      </c>
      <c r="D43" s="10">
        <f t="shared" si="5"/>
        <v>125</v>
      </c>
      <c r="E43" s="10">
        <v>-2</v>
      </c>
      <c r="F43" s="10" t="s">
        <v>16</v>
      </c>
      <c r="G43" s="10"/>
      <c r="H43" s="10"/>
      <c r="I43" s="11">
        <v>43405</v>
      </c>
      <c r="J43" s="10">
        <f t="shared" si="11"/>
        <v>123</v>
      </c>
      <c r="K43" s="94">
        <f t="shared" si="9"/>
        <v>28888.297902019887</v>
      </c>
      <c r="L43" s="94"/>
      <c r="M43" s="95">
        <f t="shared" si="10"/>
        <v>3553260.6419484462</v>
      </c>
    </row>
    <row r="44" spans="1:13" hidden="1" x14ac:dyDescent="0.25">
      <c r="A44" s="9" t="s">
        <v>30</v>
      </c>
      <c r="B44" s="10" t="s">
        <v>31</v>
      </c>
      <c r="C44" s="10" t="s">
        <v>29</v>
      </c>
      <c r="D44" s="10">
        <f t="shared" si="5"/>
        <v>123</v>
      </c>
      <c r="E44" s="10">
        <v>-1</v>
      </c>
      <c r="F44" s="10" t="s">
        <v>16</v>
      </c>
      <c r="G44" s="10"/>
      <c r="H44" s="10"/>
      <c r="I44" s="11">
        <v>43405</v>
      </c>
      <c r="J44" s="10">
        <f t="shared" si="11"/>
        <v>122</v>
      </c>
      <c r="K44" s="94">
        <f t="shared" si="9"/>
        <v>28888.297902019887</v>
      </c>
      <c r="L44" s="94"/>
      <c r="M44" s="95">
        <f t="shared" si="10"/>
        <v>3524372.3440464265</v>
      </c>
    </row>
    <row r="45" spans="1:13" hidden="1" x14ac:dyDescent="0.25">
      <c r="A45" s="9" t="s">
        <v>30</v>
      </c>
      <c r="B45" s="10" t="s">
        <v>31</v>
      </c>
      <c r="C45" s="10" t="s">
        <v>29</v>
      </c>
      <c r="D45" s="10">
        <f t="shared" si="5"/>
        <v>122</v>
      </c>
      <c r="E45" s="10">
        <v>-2</v>
      </c>
      <c r="F45" s="10" t="s">
        <v>16</v>
      </c>
      <c r="G45" s="10"/>
      <c r="H45" s="10"/>
      <c r="I45" s="11">
        <v>43405</v>
      </c>
      <c r="J45" s="10">
        <f t="shared" si="11"/>
        <v>120</v>
      </c>
      <c r="K45" s="94">
        <f t="shared" si="9"/>
        <v>28888.297902019887</v>
      </c>
      <c r="L45" s="94"/>
      <c r="M45" s="95">
        <f t="shared" si="10"/>
        <v>3466595.7482423866</v>
      </c>
    </row>
    <row r="46" spans="1:13" hidden="1" x14ac:dyDescent="0.25">
      <c r="A46" s="9" t="s">
        <v>30</v>
      </c>
      <c r="B46" s="10" t="s">
        <v>31</v>
      </c>
      <c r="C46" s="10" t="s">
        <v>29</v>
      </c>
      <c r="D46" s="10">
        <f t="shared" si="5"/>
        <v>120</v>
      </c>
      <c r="E46" s="10">
        <v>-1</v>
      </c>
      <c r="F46" s="10" t="s">
        <v>16</v>
      </c>
      <c r="G46" s="10"/>
      <c r="H46" s="10"/>
      <c r="I46" s="11">
        <v>43405</v>
      </c>
      <c r="J46" s="10">
        <f t="shared" si="11"/>
        <v>119</v>
      </c>
      <c r="K46" s="94">
        <f t="shared" si="9"/>
        <v>28888.297902019887</v>
      </c>
      <c r="L46" s="94"/>
      <c r="M46" s="95">
        <f t="shared" si="10"/>
        <v>3437707.4503403665</v>
      </c>
    </row>
    <row r="47" spans="1:13" hidden="1" x14ac:dyDescent="0.25">
      <c r="A47" s="9" t="s">
        <v>30</v>
      </c>
      <c r="B47" s="10" t="s">
        <v>31</v>
      </c>
      <c r="C47" s="10" t="s">
        <v>29</v>
      </c>
      <c r="D47" s="10">
        <f t="shared" si="5"/>
        <v>119</v>
      </c>
      <c r="E47" s="10">
        <v>-2</v>
      </c>
      <c r="F47" s="10" t="s">
        <v>16</v>
      </c>
      <c r="G47" s="10"/>
      <c r="H47" s="10"/>
      <c r="I47" s="11">
        <v>43405</v>
      </c>
      <c r="J47" s="10">
        <f t="shared" si="11"/>
        <v>117</v>
      </c>
      <c r="K47" s="94">
        <f t="shared" si="9"/>
        <v>28888.297902019887</v>
      </c>
      <c r="L47" s="94"/>
      <c r="M47" s="95">
        <f t="shared" si="10"/>
        <v>3379930.8545363266</v>
      </c>
    </row>
    <row r="48" spans="1:13" hidden="1" x14ac:dyDescent="0.25">
      <c r="A48" s="9" t="s">
        <v>30</v>
      </c>
      <c r="B48" s="10" t="s">
        <v>31</v>
      </c>
      <c r="C48" s="10" t="s">
        <v>29</v>
      </c>
      <c r="D48" s="10">
        <f t="shared" si="5"/>
        <v>117</v>
      </c>
      <c r="E48" s="10">
        <v>-4</v>
      </c>
      <c r="F48" s="10" t="s">
        <v>16</v>
      </c>
      <c r="G48" s="10"/>
      <c r="H48" s="10"/>
      <c r="I48" s="11">
        <v>43405</v>
      </c>
      <c r="J48" s="10">
        <f t="shared" si="11"/>
        <v>113</v>
      </c>
      <c r="K48" s="94">
        <f t="shared" si="9"/>
        <v>28888.297902019887</v>
      </c>
      <c r="L48" s="94"/>
      <c r="M48" s="95">
        <f t="shared" si="10"/>
        <v>3264377.6629282474</v>
      </c>
    </row>
    <row r="49" spans="1:13" hidden="1" x14ac:dyDescent="0.25">
      <c r="A49" s="9" t="s">
        <v>30</v>
      </c>
      <c r="B49" s="10" t="s">
        <v>31</v>
      </c>
      <c r="C49" s="10" t="s">
        <v>29</v>
      </c>
      <c r="D49" s="10">
        <f t="shared" ref="D49:D80" si="12">J48</f>
        <v>113</v>
      </c>
      <c r="E49" s="10">
        <v>-1</v>
      </c>
      <c r="F49" s="10" t="s">
        <v>16</v>
      </c>
      <c r="G49" s="10"/>
      <c r="H49" s="10"/>
      <c r="I49" s="11">
        <v>43405</v>
      </c>
      <c r="J49" s="10">
        <f t="shared" si="11"/>
        <v>112</v>
      </c>
      <c r="K49" s="94">
        <f t="shared" si="9"/>
        <v>28888.297902019887</v>
      </c>
      <c r="L49" s="94"/>
      <c r="M49" s="95">
        <f t="shared" si="10"/>
        <v>3235489.3650262272</v>
      </c>
    </row>
    <row r="50" spans="1:13" hidden="1" x14ac:dyDescent="0.25">
      <c r="A50" s="9" t="s">
        <v>30</v>
      </c>
      <c r="B50" s="10" t="s">
        <v>31</v>
      </c>
      <c r="C50" s="10" t="s">
        <v>29</v>
      </c>
      <c r="D50" s="10">
        <f t="shared" si="12"/>
        <v>112</v>
      </c>
      <c r="E50" s="10">
        <v>-3</v>
      </c>
      <c r="F50" s="10" t="s">
        <v>16</v>
      </c>
      <c r="G50" s="10"/>
      <c r="H50" s="10"/>
      <c r="I50" s="11">
        <v>43405</v>
      </c>
      <c r="J50" s="10">
        <f t="shared" si="11"/>
        <v>109</v>
      </c>
      <c r="K50" s="94">
        <f t="shared" si="9"/>
        <v>28888.297902019887</v>
      </c>
      <c r="L50" s="94"/>
      <c r="M50" s="95">
        <f t="shared" si="10"/>
        <v>3148824.4713201676</v>
      </c>
    </row>
    <row r="51" spans="1:13" hidden="1" x14ac:dyDescent="0.25">
      <c r="A51" s="9" t="s">
        <v>30</v>
      </c>
      <c r="B51" s="10" t="s">
        <v>31</v>
      </c>
      <c r="C51" s="10" t="s">
        <v>29</v>
      </c>
      <c r="D51" s="10">
        <f t="shared" si="12"/>
        <v>109</v>
      </c>
      <c r="E51" s="10">
        <v>-4</v>
      </c>
      <c r="F51" s="10" t="s">
        <v>16</v>
      </c>
      <c r="G51" s="10"/>
      <c r="H51" s="10"/>
      <c r="I51" s="11">
        <v>43405</v>
      </c>
      <c r="J51" s="10">
        <f t="shared" si="11"/>
        <v>105</v>
      </c>
      <c r="K51" s="94">
        <f t="shared" si="9"/>
        <v>28888.297902019887</v>
      </c>
      <c r="L51" s="94"/>
      <c r="M51" s="95">
        <f t="shared" si="10"/>
        <v>3033271.2797120879</v>
      </c>
    </row>
    <row r="52" spans="1:13" hidden="1" x14ac:dyDescent="0.25">
      <c r="A52" s="9" t="s">
        <v>30</v>
      </c>
      <c r="B52" s="10" t="s">
        <v>31</v>
      </c>
      <c r="C52" s="10" t="s">
        <v>29</v>
      </c>
      <c r="D52" s="10">
        <f t="shared" si="12"/>
        <v>105</v>
      </c>
      <c r="E52" s="10">
        <v>-2</v>
      </c>
      <c r="F52" s="10" t="s">
        <v>16</v>
      </c>
      <c r="G52" s="10"/>
      <c r="H52" s="10"/>
      <c r="I52" s="11">
        <v>43405</v>
      </c>
      <c r="J52" s="10">
        <f t="shared" si="11"/>
        <v>103</v>
      </c>
      <c r="K52" s="94">
        <f t="shared" si="9"/>
        <v>28888.297902019887</v>
      </c>
      <c r="L52" s="94"/>
      <c r="M52" s="95">
        <f t="shared" si="10"/>
        <v>2975494.6839080486</v>
      </c>
    </row>
    <row r="53" spans="1:13" hidden="1" x14ac:dyDescent="0.25">
      <c r="A53" s="9" t="s">
        <v>30</v>
      </c>
      <c r="B53" s="10" t="s">
        <v>31</v>
      </c>
      <c r="C53" s="10" t="s">
        <v>29</v>
      </c>
      <c r="D53" s="10">
        <f t="shared" si="12"/>
        <v>103</v>
      </c>
      <c r="E53" s="10">
        <v>-1</v>
      </c>
      <c r="F53" s="10" t="s">
        <v>16</v>
      </c>
      <c r="G53" s="10"/>
      <c r="H53" s="10"/>
      <c r="I53" s="11">
        <v>43405</v>
      </c>
      <c r="J53" s="10">
        <f t="shared" si="11"/>
        <v>102</v>
      </c>
      <c r="K53" s="94">
        <f t="shared" si="9"/>
        <v>28888.297902019887</v>
      </c>
      <c r="L53" s="94"/>
      <c r="M53" s="95">
        <f t="shared" si="10"/>
        <v>2946606.3860060284</v>
      </c>
    </row>
    <row r="54" spans="1:13" x14ac:dyDescent="0.25">
      <c r="A54" s="9" t="s">
        <v>30</v>
      </c>
      <c r="B54" s="10" t="s">
        <v>31</v>
      </c>
      <c r="C54" s="10" t="s">
        <v>29</v>
      </c>
      <c r="D54" s="10">
        <f t="shared" si="12"/>
        <v>102</v>
      </c>
      <c r="E54" s="10">
        <v>30</v>
      </c>
      <c r="F54" s="10" t="s">
        <v>17</v>
      </c>
      <c r="G54" s="10" t="s">
        <v>18</v>
      </c>
      <c r="H54" s="10"/>
      <c r="I54" s="11">
        <v>43453</v>
      </c>
      <c r="J54" s="10">
        <f t="shared" si="11"/>
        <v>132</v>
      </c>
      <c r="K54" s="94">
        <f>((M53+L54)/J54)</f>
        <v>29930.297041849753</v>
      </c>
      <c r="L54" s="94">
        <f>E54*33473.0941172713</f>
        <v>1004192.823518139</v>
      </c>
      <c r="M54" s="95">
        <f>J54*K54</f>
        <v>3950799.2095241672</v>
      </c>
    </row>
    <row r="55" spans="1:13" x14ac:dyDescent="0.25">
      <c r="A55" s="9" t="s">
        <v>30</v>
      </c>
      <c r="B55" s="10" t="s">
        <v>31</v>
      </c>
      <c r="C55" s="10" t="s">
        <v>29</v>
      </c>
      <c r="D55" s="10">
        <f t="shared" si="12"/>
        <v>132</v>
      </c>
      <c r="E55" s="10">
        <v>24</v>
      </c>
      <c r="F55" s="10" t="s">
        <v>17</v>
      </c>
      <c r="G55" s="10" t="s">
        <v>18</v>
      </c>
      <c r="H55" s="10"/>
      <c r="I55" s="11">
        <v>43453</v>
      </c>
      <c r="J55" s="10">
        <f t="shared" si="11"/>
        <v>156</v>
      </c>
      <c r="K55" s="94">
        <f>((M54+L55)/J55)</f>
        <v>30475.342745760761</v>
      </c>
      <c r="L55" s="94">
        <f>E55*33473.0941172713</f>
        <v>803354.25881451112</v>
      </c>
      <c r="M55" s="95">
        <f>J55*K55</f>
        <v>4754153.4683386786</v>
      </c>
    </row>
    <row r="56" spans="1:13" hidden="1" x14ac:dyDescent="0.25">
      <c r="A56" s="9" t="s">
        <v>30</v>
      </c>
      <c r="B56" s="10" t="s">
        <v>31</v>
      </c>
      <c r="C56" s="10" t="s">
        <v>29</v>
      </c>
      <c r="D56" s="10">
        <f t="shared" si="12"/>
        <v>156</v>
      </c>
      <c r="E56" s="10">
        <v>-4</v>
      </c>
      <c r="F56" s="10" t="s">
        <v>16</v>
      </c>
      <c r="G56" s="10"/>
      <c r="H56" s="10"/>
      <c r="I56" s="11">
        <v>43462</v>
      </c>
      <c r="J56" s="10">
        <f t="shared" si="11"/>
        <v>152</v>
      </c>
      <c r="K56" s="94">
        <f t="shared" si="9"/>
        <v>30475.342745760761</v>
      </c>
      <c r="L56" s="94"/>
      <c r="M56" s="95">
        <f t="shared" si="10"/>
        <v>4632252.0973556358</v>
      </c>
    </row>
    <row r="57" spans="1:13" hidden="1" x14ac:dyDescent="0.25">
      <c r="A57" s="9" t="s">
        <v>30</v>
      </c>
      <c r="B57" s="10" t="s">
        <v>31</v>
      </c>
      <c r="C57" s="10" t="s">
        <v>29</v>
      </c>
      <c r="D57" s="10">
        <f t="shared" si="12"/>
        <v>152</v>
      </c>
      <c r="E57" s="10">
        <v>-4</v>
      </c>
      <c r="F57" s="10" t="s">
        <v>16</v>
      </c>
      <c r="G57" s="10"/>
      <c r="H57" s="10"/>
      <c r="I57" s="11">
        <v>43462</v>
      </c>
      <c r="J57" s="10">
        <f t="shared" si="11"/>
        <v>148</v>
      </c>
      <c r="K57" s="94">
        <f t="shared" si="9"/>
        <v>30475.342745760761</v>
      </c>
      <c r="L57" s="94"/>
      <c r="M57" s="95">
        <f t="shared" si="10"/>
        <v>4510350.7263725931</v>
      </c>
    </row>
    <row r="58" spans="1:13" hidden="1" x14ac:dyDescent="0.25">
      <c r="A58" s="9" t="s">
        <v>30</v>
      </c>
      <c r="B58" s="10" t="s">
        <v>31</v>
      </c>
      <c r="C58" s="10" t="s">
        <v>29</v>
      </c>
      <c r="D58" s="10">
        <f t="shared" si="12"/>
        <v>148</v>
      </c>
      <c r="E58" s="10">
        <v>-1</v>
      </c>
      <c r="F58" s="10" t="s">
        <v>16</v>
      </c>
      <c r="G58" s="10"/>
      <c r="H58" s="10"/>
      <c r="I58" s="11">
        <v>43462</v>
      </c>
      <c r="J58" s="10">
        <f t="shared" si="11"/>
        <v>147</v>
      </c>
      <c r="K58" s="94">
        <f t="shared" si="9"/>
        <v>30475.342745760761</v>
      </c>
      <c r="L58" s="94"/>
      <c r="M58" s="95">
        <f t="shared" si="10"/>
        <v>4479875.3836268317</v>
      </c>
    </row>
    <row r="59" spans="1:13" hidden="1" x14ac:dyDescent="0.25">
      <c r="A59" s="9" t="s">
        <v>30</v>
      </c>
      <c r="B59" s="10" t="s">
        <v>31</v>
      </c>
      <c r="C59" s="10" t="s">
        <v>29</v>
      </c>
      <c r="D59" s="10">
        <f t="shared" si="12"/>
        <v>147</v>
      </c>
      <c r="E59" s="10">
        <v>-2</v>
      </c>
      <c r="F59" s="10" t="s">
        <v>16</v>
      </c>
      <c r="G59" s="10"/>
      <c r="H59" s="10"/>
      <c r="I59" s="11">
        <v>43462</v>
      </c>
      <c r="J59" s="10">
        <f t="shared" si="11"/>
        <v>145</v>
      </c>
      <c r="K59" s="94">
        <f t="shared" si="9"/>
        <v>30475.342745760761</v>
      </c>
      <c r="L59" s="94"/>
      <c r="M59" s="95">
        <f t="shared" si="10"/>
        <v>4418924.6981353108</v>
      </c>
    </row>
    <row r="60" spans="1:13" hidden="1" x14ac:dyDescent="0.25">
      <c r="A60" s="9" t="s">
        <v>30</v>
      </c>
      <c r="B60" s="10" t="s">
        <v>31</v>
      </c>
      <c r="C60" s="10" t="s">
        <v>29</v>
      </c>
      <c r="D60" s="10">
        <f t="shared" si="12"/>
        <v>145</v>
      </c>
      <c r="E60" s="10">
        <v>-1</v>
      </c>
      <c r="F60" s="10" t="s">
        <v>16</v>
      </c>
      <c r="G60" s="10"/>
      <c r="H60" s="10"/>
      <c r="I60" s="11">
        <v>43462</v>
      </c>
      <c r="J60" s="10">
        <f t="shared" si="11"/>
        <v>144</v>
      </c>
      <c r="K60" s="94">
        <f t="shared" si="9"/>
        <v>30475.342745760761</v>
      </c>
      <c r="L60" s="94"/>
      <c r="M60" s="95">
        <f t="shared" si="10"/>
        <v>4388449.3553895494</v>
      </c>
    </row>
    <row r="61" spans="1:13" hidden="1" x14ac:dyDescent="0.25">
      <c r="A61" s="9" t="s">
        <v>30</v>
      </c>
      <c r="B61" s="10" t="s">
        <v>31</v>
      </c>
      <c r="C61" s="10" t="s">
        <v>29</v>
      </c>
      <c r="D61" s="10">
        <f t="shared" si="12"/>
        <v>144</v>
      </c>
      <c r="E61" s="10">
        <v>-1</v>
      </c>
      <c r="F61" s="10" t="s">
        <v>16</v>
      </c>
      <c r="G61" s="10"/>
      <c r="H61" s="10"/>
      <c r="I61" s="11">
        <v>43462</v>
      </c>
      <c r="J61" s="10">
        <f t="shared" si="11"/>
        <v>143</v>
      </c>
      <c r="K61" s="94">
        <f t="shared" si="9"/>
        <v>30475.342745760761</v>
      </c>
      <c r="L61" s="94"/>
      <c r="M61" s="95">
        <f t="shared" si="10"/>
        <v>4357974.0126437889</v>
      </c>
    </row>
    <row r="62" spans="1:13" x14ac:dyDescent="0.25">
      <c r="A62" s="9" t="s">
        <v>30</v>
      </c>
      <c r="B62" s="10" t="s">
        <v>31</v>
      </c>
      <c r="C62" s="10" t="s">
        <v>29</v>
      </c>
      <c r="D62" s="10">
        <f t="shared" si="12"/>
        <v>143</v>
      </c>
      <c r="E62" s="10">
        <v>20</v>
      </c>
      <c r="F62" s="10" t="s">
        <v>17</v>
      </c>
      <c r="G62" s="10" t="s">
        <v>18</v>
      </c>
      <c r="H62" s="10"/>
      <c r="I62" s="11">
        <v>43466</v>
      </c>
      <c r="J62" s="10">
        <f t="shared" si="11"/>
        <v>163</v>
      </c>
      <c r="K62" s="94">
        <f>((M61+L62)/J62)</f>
        <v>30017.292407434841</v>
      </c>
      <c r="L62" s="94">
        <f>E62*26742.2324884045</f>
        <v>534844.64976808999</v>
      </c>
      <c r="M62" s="95">
        <f>J62*K62</f>
        <v>4892818.6624118788</v>
      </c>
    </row>
    <row r="63" spans="1:13" hidden="1" x14ac:dyDescent="0.25">
      <c r="A63" s="9" t="s">
        <v>30</v>
      </c>
      <c r="B63" s="10" t="s">
        <v>31</v>
      </c>
      <c r="C63" s="10" t="s">
        <v>29</v>
      </c>
      <c r="D63" s="10">
        <f t="shared" si="12"/>
        <v>163</v>
      </c>
      <c r="E63" s="10">
        <v>-45</v>
      </c>
      <c r="F63" s="10" t="s">
        <v>16</v>
      </c>
      <c r="G63" s="10"/>
      <c r="H63" s="10"/>
      <c r="I63" s="11">
        <v>43528</v>
      </c>
      <c r="J63" s="10">
        <f t="shared" si="11"/>
        <v>118</v>
      </c>
      <c r="K63" s="94">
        <f t="shared" si="9"/>
        <v>30017.292407434841</v>
      </c>
      <c r="L63" s="94"/>
      <c r="M63" s="95">
        <f t="shared" si="10"/>
        <v>3542040.5040773111</v>
      </c>
    </row>
    <row r="64" spans="1:13" hidden="1" x14ac:dyDescent="0.25">
      <c r="A64" s="9" t="s">
        <v>30</v>
      </c>
      <c r="B64" s="10" t="s">
        <v>31</v>
      </c>
      <c r="C64" s="10" t="s">
        <v>29</v>
      </c>
      <c r="D64" s="10">
        <f t="shared" si="12"/>
        <v>118</v>
      </c>
      <c r="E64" s="10">
        <v>-14</v>
      </c>
      <c r="F64" s="10" t="s">
        <v>16</v>
      </c>
      <c r="G64" s="10"/>
      <c r="H64" s="10"/>
      <c r="I64" s="11">
        <v>43535</v>
      </c>
      <c r="J64" s="10">
        <f t="shared" si="11"/>
        <v>104</v>
      </c>
      <c r="K64" s="94">
        <f t="shared" si="9"/>
        <v>30017.292407434841</v>
      </c>
      <c r="L64" s="94"/>
      <c r="M64" s="95">
        <f t="shared" si="10"/>
        <v>3121798.4103732235</v>
      </c>
    </row>
    <row r="65" spans="1:13" hidden="1" x14ac:dyDescent="0.25">
      <c r="A65" s="9" t="s">
        <v>30</v>
      </c>
      <c r="B65" s="10" t="s">
        <v>31</v>
      </c>
      <c r="C65" s="10" t="s">
        <v>29</v>
      </c>
      <c r="D65" s="10">
        <f t="shared" si="12"/>
        <v>104</v>
      </c>
      <c r="E65" s="10">
        <v>-3</v>
      </c>
      <c r="F65" s="10" t="s">
        <v>16</v>
      </c>
      <c r="G65" s="10"/>
      <c r="H65" s="10"/>
      <c r="I65" s="11">
        <v>43543</v>
      </c>
      <c r="J65" s="10">
        <f t="shared" si="11"/>
        <v>101</v>
      </c>
      <c r="K65" s="94">
        <f t="shared" si="9"/>
        <v>30017.292407434841</v>
      </c>
      <c r="L65" s="94"/>
      <c r="M65" s="95">
        <f t="shared" si="10"/>
        <v>3031746.5331509188</v>
      </c>
    </row>
    <row r="66" spans="1:13" hidden="1" x14ac:dyDescent="0.25">
      <c r="A66" s="9" t="s">
        <v>30</v>
      </c>
      <c r="B66" s="10" t="s">
        <v>31</v>
      </c>
      <c r="C66" s="10" t="s">
        <v>29</v>
      </c>
      <c r="D66" s="10">
        <f t="shared" si="12"/>
        <v>101</v>
      </c>
      <c r="E66" s="10">
        <v>-1</v>
      </c>
      <c r="F66" s="10" t="s">
        <v>16</v>
      </c>
      <c r="G66" s="10"/>
      <c r="H66" s="10"/>
      <c r="I66" s="11">
        <v>43545</v>
      </c>
      <c r="J66" s="10">
        <f t="shared" ref="J66:J97" si="13">D66+E66</f>
        <v>100</v>
      </c>
      <c r="K66" s="94">
        <f t="shared" si="9"/>
        <v>30017.292407434841</v>
      </c>
      <c r="L66" s="94"/>
      <c r="M66" s="95">
        <f t="shared" si="10"/>
        <v>3001729.2407434843</v>
      </c>
    </row>
    <row r="67" spans="1:13" hidden="1" x14ac:dyDescent="0.25">
      <c r="A67" s="9" t="s">
        <v>30</v>
      </c>
      <c r="B67" s="10" t="s">
        <v>31</v>
      </c>
      <c r="C67" s="10" t="s">
        <v>29</v>
      </c>
      <c r="D67" s="10">
        <f t="shared" si="12"/>
        <v>100</v>
      </c>
      <c r="E67" s="10">
        <v>-4</v>
      </c>
      <c r="F67" s="10" t="s">
        <v>16</v>
      </c>
      <c r="G67" s="10"/>
      <c r="H67" s="10"/>
      <c r="I67" s="11">
        <v>43550</v>
      </c>
      <c r="J67" s="10">
        <f t="shared" si="13"/>
        <v>96</v>
      </c>
      <c r="K67" s="94">
        <f t="shared" si="9"/>
        <v>30017.292407434841</v>
      </c>
      <c r="L67" s="94"/>
      <c r="M67" s="95">
        <f t="shared" si="10"/>
        <v>2881660.0711137448</v>
      </c>
    </row>
    <row r="68" spans="1:13" hidden="1" x14ac:dyDescent="0.25">
      <c r="A68" s="9" t="s">
        <v>30</v>
      </c>
      <c r="B68" s="10" t="s">
        <v>31</v>
      </c>
      <c r="C68" s="10" t="s">
        <v>29</v>
      </c>
      <c r="D68" s="10">
        <f t="shared" si="12"/>
        <v>96</v>
      </c>
      <c r="E68" s="10">
        <v>-10</v>
      </c>
      <c r="F68" s="10" t="s">
        <v>16</v>
      </c>
      <c r="G68" s="10"/>
      <c r="H68" s="10"/>
      <c r="I68" s="11">
        <v>43563</v>
      </c>
      <c r="J68" s="10">
        <f t="shared" si="13"/>
        <v>86</v>
      </c>
      <c r="K68" s="94">
        <f t="shared" si="9"/>
        <v>30017.292407434841</v>
      </c>
      <c r="L68" s="94"/>
      <c r="M68" s="95">
        <f t="shared" si="10"/>
        <v>2581487.1470393962</v>
      </c>
    </row>
    <row r="69" spans="1:13" hidden="1" x14ac:dyDescent="0.25">
      <c r="A69" s="9" t="s">
        <v>30</v>
      </c>
      <c r="B69" s="10" t="s">
        <v>31</v>
      </c>
      <c r="C69" s="10" t="s">
        <v>29</v>
      </c>
      <c r="D69" s="10">
        <f t="shared" si="12"/>
        <v>86</v>
      </c>
      <c r="E69" s="10">
        <v>-40</v>
      </c>
      <c r="F69" s="10" t="s">
        <v>16</v>
      </c>
      <c r="G69" s="10"/>
      <c r="H69" s="10"/>
      <c r="I69" s="11">
        <v>43564</v>
      </c>
      <c r="J69" s="10">
        <f t="shared" si="13"/>
        <v>46</v>
      </c>
      <c r="K69" s="94">
        <f t="shared" si="9"/>
        <v>30017.292407434841</v>
      </c>
      <c r="L69" s="94"/>
      <c r="M69" s="95">
        <f t="shared" si="10"/>
        <v>1380795.4507420026</v>
      </c>
    </row>
    <row r="70" spans="1:13" hidden="1" x14ac:dyDescent="0.25">
      <c r="A70" s="9" t="s">
        <v>30</v>
      </c>
      <c r="B70" s="10" t="s">
        <v>31</v>
      </c>
      <c r="C70" s="10" t="s">
        <v>29</v>
      </c>
      <c r="D70" s="10">
        <f t="shared" si="12"/>
        <v>46</v>
      </c>
      <c r="E70" s="10">
        <v>-30</v>
      </c>
      <c r="F70" s="10" t="s">
        <v>16</v>
      </c>
      <c r="G70" s="10"/>
      <c r="H70" s="10"/>
      <c r="I70" s="11">
        <v>43567</v>
      </c>
      <c r="J70" s="10">
        <f t="shared" si="13"/>
        <v>16</v>
      </c>
      <c r="K70" s="94">
        <f t="shared" si="9"/>
        <v>30017.292407434841</v>
      </c>
      <c r="L70" s="94"/>
      <c r="M70" s="95">
        <f t="shared" si="10"/>
        <v>480276.67851895746</v>
      </c>
    </row>
    <row r="71" spans="1:13" hidden="1" x14ac:dyDescent="0.25">
      <c r="A71" s="9" t="s">
        <v>30</v>
      </c>
      <c r="B71" s="10" t="s">
        <v>31</v>
      </c>
      <c r="C71" s="10" t="s">
        <v>29</v>
      </c>
      <c r="D71" s="10">
        <f t="shared" si="12"/>
        <v>16</v>
      </c>
      <c r="E71" s="10">
        <v>-3</v>
      </c>
      <c r="F71" s="10" t="s">
        <v>16</v>
      </c>
      <c r="G71" s="10"/>
      <c r="H71" s="10"/>
      <c r="I71" s="11">
        <v>43570</v>
      </c>
      <c r="J71" s="10">
        <f t="shared" si="13"/>
        <v>13</v>
      </c>
      <c r="K71" s="94">
        <f t="shared" si="9"/>
        <v>30017.292407434841</v>
      </c>
      <c r="L71" s="94"/>
      <c r="M71" s="95">
        <f t="shared" si="10"/>
        <v>390224.80129665293</v>
      </c>
    </row>
    <row r="72" spans="1:13" x14ac:dyDescent="0.25">
      <c r="A72" s="9" t="s">
        <v>30</v>
      </c>
      <c r="B72" s="10" t="s">
        <v>31</v>
      </c>
      <c r="C72" s="10" t="s">
        <v>29</v>
      </c>
      <c r="D72" s="10">
        <f t="shared" si="12"/>
        <v>13</v>
      </c>
      <c r="E72" s="10">
        <v>14</v>
      </c>
      <c r="F72" s="10" t="s">
        <v>17</v>
      </c>
      <c r="G72" s="10" t="s">
        <v>18</v>
      </c>
      <c r="H72" s="10"/>
      <c r="I72" s="11">
        <v>43578</v>
      </c>
      <c r="J72" s="10">
        <f t="shared" si="13"/>
        <v>27</v>
      </c>
      <c r="K72" s="94">
        <f>((M71+L72)/J72)</f>
        <v>28319.113190159849</v>
      </c>
      <c r="L72" s="94">
        <f>E72*26742.2324884045</f>
        <v>374391.25483766303</v>
      </c>
      <c r="M72" s="95">
        <f>J72*K72</f>
        <v>764616.05613431591</v>
      </c>
    </row>
    <row r="73" spans="1:13" hidden="1" x14ac:dyDescent="0.25">
      <c r="A73" s="9" t="s">
        <v>30</v>
      </c>
      <c r="B73" s="10" t="s">
        <v>31</v>
      </c>
      <c r="C73" s="10" t="s">
        <v>29</v>
      </c>
      <c r="D73" s="10">
        <f t="shared" si="12"/>
        <v>27</v>
      </c>
      <c r="E73" s="10">
        <v>-14</v>
      </c>
      <c r="F73" s="10" t="s">
        <v>16</v>
      </c>
      <c r="G73" s="10"/>
      <c r="H73" s="10"/>
      <c r="I73" s="11">
        <v>43594</v>
      </c>
      <c r="J73" s="10">
        <f t="shared" si="13"/>
        <v>13</v>
      </c>
      <c r="K73" s="94">
        <f t="shared" si="9"/>
        <v>28319.113190159849</v>
      </c>
      <c r="L73" s="94"/>
      <c r="M73" s="95">
        <f t="shared" si="10"/>
        <v>368148.47147207806</v>
      </c>
    </row>
    <row r="74" spans="1:13" hidden="1" x14ac:dyDescent="0.25">
      <c r="A74" s="9" t="s">
        <v>30</v>
      </c>
      <c r="B74" s="10" t="s">
        <v>31</v>
      </c>
      <c r="C74" s="10" t="s">
        <v>29</v>
      </c>
      <c r="D74" s="10">
        <f t="shared" si="12"/>
        <v>13</v>
      </c>
      <c r="E74" s="10">
        <v>-3</v>
      </c>
      <c r="F74" s="10" t="s">
        <v>16</v>
      </c>
      <c r="G74" s="10"/>
      <c r="H74" s="10"/>
      <c r="I74" s="11">
        <v>43606</v>
      </c>
      <c r="J74" s="10">
        <f t="shared" si="13"/>
        <v>10</v>
      </c>
      <c r="K74" s="94">
        <f t="shared" si="9"/>
        <v>28319.113190159849</v>
      </c>
      <c r="L74" s="94"/>
      <c r="M74" s="95">
        <f t="shared" si="10"/>
        <v>283191.13190159848</v>
      </c>
    </row>
    <row r="75" spans="1:13" hidden="1" x14ac:dyDescent="0.25">
      <c r="A75" s="9" t="s">
        <v>30</v>
      </c>
      <c r="B75" s="10" t="s">
        <v>31</v>
      </c>
      <c r="C75" s="10" t="s">
        <v>29</v>
      </c>
      <c r="D75" s="10">
        <f t="shared" si="12"/>
        <v>10</v>
      </c>
      <c r="E75" s="10">
        <v>-1</v>
      </c>
      <c r="F75" s="10" t="s">
        <v>16</v>
      </c>
      <c r="G75" s="10"/>
      <c r="H75" s="10"/>
      <c r="I75" s="11">
        <v>43608</v>
      </c>
      <c r="J75" s="10">
        <f t="shared" si="13"/>
        <v>9</v>
      </c>
      <c r="K75" s="94">
        <f t="shared" si="9"/>
        <v>28319.113190159849</v>
      </c>
      <c r="L75" s="94"/>
      <c r="M75" s="95">
        <f t="shared" si="10"/>
        <v>254872.01871143864</v>
      </c>
    </row>
    <row r="76" spans="1:13" hidden="1" x14ac:dyDescent="0.25">
      <c r="A76" s="9" t="s">
        <v>30</v>
      </c>
      <c r="B76" s="10" t="s">
        <v>31</v>
      </c>
      <c r="C76" s="10" t="s">
        <v>29</v>
      </c>
      <c r="D76" s="10">
        <f t="shared" si="12"/>
        <v>9</v>
      </c>
      <c r="E76" s="10">
        <v>-4</v>
      </c>
      <c r="F76" s="10" t="s">
        <v>16</v>
      </c>
      <c r="G76" s="10"/>
      <c r="H76" s="10"/>
      <c r="I76" s="11">
        <v>43633</v>
      </c>
      <c r="J76" s="10">
        <f t="shared" si="13"/>
        <v>5</v>
      </c>
      <c r="K76" s="94">
        <f t="shared" si="9"/>
        <v>28319.113190159849</v>
      </c>
      <c r="L76" s="94"/>
      <c r="M76" s="95">
        <f t="shared" si="10"/>
        <v>141595.56595079924</v>
      </c>
    </row>
    <row r="77" spans="1:13" hidden="1" x14ac:dyDescent="0.25">
      <c r="A77" s="9" t="s">
        <v>30</v>
      </c>
      <c r="B77" s="10" t="s">
        <v>31</v>
      </c>
      <c r="C77" s="10" t="s">
        <v>29</v>
      </c>
      <c r="D77" s="10">
        <f t="shared" si="12"/>
        <v>5</v>
      </c>
      <c r="E77" s="10">
        <v>-5</v>
      </c>
      <c r="F77" s="10" t="s">
        <v>16</v>
      </c>
      <c r="G77" s="10"/>
      <c r="H77" s="10"/>
      <c r="I77" s="11">
        <v>43634</v>
      </c>
      <c r="J77" s="10">
        <f t="shared" si="13"/>
        <v>0</v>
      </c>
      <c r="K77" s="94">
        <f t="shared" si="9"/>
        <v>28319.113190159849</v>
      </c>
      <c r="L77" s="94"/>
      <c r="M77" s="95">
        <f t="shared" si="10"/>
        <v>0</v>
      </c>
    </row>
    <row r="78" spans="1:13" x14ac:dyDescent="0.25">
      <c r="A78" s="9" t="s">
        <v>30</v>
      </c>
      <c r="B78" s="10" t="s">
        <v>31</v>
      </c>
      <c r="C78" s="10" t="s">
        <v>29</v>
      </c>
      <c r="D78" s="10">
        <f t="shared" si="12"/>
        <v>0</v>
      </c>
      <c r="E78" s="10">
        <v>3</v>
      </c>
      <c r="F78" s="10" t="s">
        <v>17</v>
      </c>
      <c r="G78" s="10" t="s">
        <v>18</v>
      </c>
      <c r="H78" s="10"/>
      <c r="I78" s="11">
        <v>43656</v>
      </c>
      <c r="J78" s="10">
        <f t="shared" si="13"/>
        <v>3</v>
      </c>
      <c r="K78" s="94">
        <f>((M77+L78)/J78)</f>
        <v>15484.892995361801</v>
      </c>
      <c r="L78" s="94">
        <f>E78*15484.8929953618</f>
        <v>46454.678986085404</v>
      </c>
      <c r="M78" s="95">
        <f>J78*K78</f>
        <v>46454.678986085404</v>
      </c>
    </row>
    <row r="79" spans="1:13" hidden="1" x14ac:dyDescent="0.25">
      <c r="A79" s="9" t="s">
        <v>30</v>
      </c>
      <c r="B79" s="10" t="s">
        <v>31</v>
      </c>
      <c r="C79" s="10" t="s">
        <v>29</v>
      </c>
      <c r="D79" s="10">
        <f t="shared" si="12"/>
        <v>3</v>
      </c>
      <c r="E79" s="10">
        <v>-3</v>
      </c>
      <c r="F79" s="10" t="s">
        <v>16</v>
      </c>
      <c r="G79" s="10"/>
      <c r="H79" s="10"/>
      <c r="I79" s="11">
        <v>43657</v>
      </c>
      <c r="J79" s="10">
        <f t="shared" si="13"/>
        <v>0</v>
      </c>
      <c r="K79" s="94">
        <f t="shared" si="9"/>
        <v>15484.892995361801</v>
      </c>
      <c r="L79" s="94"/>
      <c r="M79" s="95">
        <f t="shared" si="10"/>
        <v>0</v>
      </c>
    </row>
    <row r="80" spans="1:13" ht="30" x14ac:dyDescent="0.25">
      <c r="A80" s="9" t="s">
        <v>30</v>
      </c>
      <c r="B80" s="10" t="s">
        <v>31</v>
      </c>
      <c r="C80" s="10" t="s">
        <v>29</v>
      </c>
      <c r="D80" s="10">
        <f t="shared" si="12"/>
        <v>0</v>
      </c>
      <c r="E80" s="10">
        <v>8</v>
      </c>
      <c r="F80" s="10" t="s">
        <v>17</v>
      </c>
      <c r="G80" s="10" t="s">
        <v>23</v>
      </c>
      <c r="H80" s="10"/>
      <c r="I80" s="11">
        <v>43857</v>
      </c>
      <c r="J80" s="10">
        <f t="shared" si="13"/>
        <v>8</v>
      </c>
      <c r="K80" s="94">
        <f>((M79+L80)/J80)</f>
        <v>10710</v>
      </c>
      <c r="L80" s="94">
        <f>E80*10710</f>
        <v>85680</v>
      </c>
      <c r="M80" s="95">
        <f>J80*K80</f>
        <v>85680</v>
      </c>
    </row>
    <row r="81" spans="1:13" hidden="1" x14ac:dyDescent="0.25">
      <c r="A81" s="9" t="s">
        <v>30</v>
      </c>
      <c r="B81" s="10" t="s">
        <v>31</v>
      </c>
      <c r="C81" s="10" t="s">
        <v>29</v>
      </c>
      <c r="D81" s="10">
        <f t="shared" ref="D81:D106" si="14">J80</f>
        <v>8</v>
      </c>
      <c r="E81" s="10">
        <v>-3</v>
      </c>
      <c r="F81" s="10" t="s">
        <v>16</v>
      </c>
      <c r="G81" s="10"/>
      <c r="H81" s="10"/>
      <c r="I81" s="11">
        <v>43858</v>
      </c>
      <c r="J81" s="10">
        <f t="shared" si="13"/>
        <v>5</v>
      </c>
      <c r="K81" s="94">
        <f t="shared" si="9"/>
        <v>10710</v>
      </c>
      <c r="L81" s="94"/>
      <c r="M81" s="95">
        <f t="shared" si="10"/>
        <v>53550</v>
      </c>
    </row>
    <row r="82" spans="1:13" x14ac:dyDescent="0.25">
      <c r="A82" s="9" t="s">
        <v>30</v>
      </c>
      <c r="B82" s="10" t="s">
        <v>31</v>
      </c>
      <c r="C82" s="10" t="s">
        <v>29</v>
      </c>
      <c r="D82" s="10">
        <f t="shared" si="14"/>
        <v>5</v>
      </c>
      <c r="E82" s="10">
        <v>24</v>
      </c>
      <c r="F82" s="10" t="s">
        <v>17</v>
      </c>
      <c r="G82" s="10" t="s">
        <v>18</v>
      </c>
      <c r="H82" s="10"/>
      <c r="I82" s="11">
        <v>43859</v>
      </c>
      <c r="J82" s="10">
        <f t="shared" si="13"/>
        <v>29</v>
      </c>
      <c r="K82" s="94">
        <f>((M81+L82)/J82)</f>
        <v>11891.793103448275</v>
      </c>
      <c r="L82" s="94">
        <f>E82*12138</f>
        <v>291312</v>
      </c>
      <c r="M82" s="95">
        <f>J82*K82</f>
        <v>344862</v>
      </c>
    </row>
    <row r="83" spans="1:13" hidden="1" x14ac:dyDescent="0.25">
      <c r="A83" s="9" t="s">
        <v>30</v>
      </c>
      <c r="B83" s="10" t="s">
        <v>31</v>
      </c>
      <c r="C83" s="10" t="s">
        <v>29</v>
      </c>
      <c r="D83" s="10">
        <f t="shared" si="14"/>
        <v>29</v>
      </c>
      <c r="E83" s="10">
        <v>-3</v>
      </c>
      <c r="F83" s="10" t="s">
        <v>16</v>
      </c>
      <c r="G83" s="10"/>
      <c r="H83" s="10"/>
      <c r="I83" s="11">
        <v>43861</v>
      </c>
      <c r="J83" s="10">
        <f t="shared" si="13"/>
        <v>26</v>
      </c>
      <c r="K83" s="94">
        <f t="shared" si="9"/>
        <v>11891.793103448275</v>
      </c>
      <c r="L83" s="94"/>
      <c r="M83" s="95">
        <f t="shared" ref="M83:M106" si="15">J83*K83</f>
        <v>309186.62068965519</v>
      </c>
    </row>
    <row r="84" spans="1:13" hidden="1" x14ac:dyDescent="0.25">
      <c r="A84" s="9" t="s">
        <v>30</v>
      </c>
      <c r="B84" s="10" t="s">
        <v>31</v>
      </c>
      <c r="C84" s="10" t="s">
        <v>29</v>
      </c>
      <c r="D84" s="10">
        <f t="shared" si="14"/>
        <v>26</v>
      </c>
      <c r="E84" s="10">
        <v>-6</v>
      </c>
      <c r="F84" s="10" t="s">
        <v>16</v>
      </c>
      <c r="G84" s="10"/>
      <c r="H84" s="10"/>
      <c r="I84" s="11">
        <v>43872</v>
      </c>
      <c r="J84" s="10">
        <f t="shared" si="13"/>
        <v>20</v>
      </c>
      <c r="K84" s="94">
        <f t="shared" ref="K84:K106" si="16">IF(OR(F84="FPCO"),((M83+L84)/J84),K83)</f>
        <v>11891.793103448275</v>
      </c>
      <c r="L84" s="94"/>
      <c r="M84" s="95">
        <f t="shared" si="15"/>
        <v>237835.86206896551</v>
      </c>
    </row>
    <row r="85" spans="1:13" hidden="1" x14ac:dyDescent="0.25">
      <c r="A85" s="9" t="s">
        <v>30</v>
      </c>
      <c r="B85" s="10" t="s">
        <v>31</v>
      </c>
      <c r="C85" s="10" t="s">
        <v>29</v>
      </c>
      <c r="D85" s="10">
        <f t="shared" si="14"/>
        <v>20</v>
      </c>
      <c r="E85" s="10">
        <v>-1</v>
      </c>
      <c r="F85" s="10" t="s">
        <v>16</v>
      </c>
      <c r="G85" s="10"/>
      <c r="H85" s="10"/>
      <c r="I85" s="11">
        <v>43873</v>
      </c>
      <c r="J85" s="10">
        <f t="shared" si="13"/>
        <v>19</v>
      </c>
      <c r="K85" s="94">
        <f t="shared" si="16"/>
        <v>11891.793103448275</v>
      </c>
      <c r="L85" s="94"/>
      <c r="M85" s="95">
        <f t="shared" si="15"/>
        <v>225944.06896551722</v>
      </c>
    </row>
    <row r="86" spans="1:13" hidden="1" x14ac:dyDescent="0.25">
      <c r="A86" s="9" t="s">
        <v>30</v>
      </c>
      <c r="B86" s="10" t="s">
        <v>31</v>
      </c>
      <c r="C86" s="10" t="s">
        <v>29</v>
      </c>
      <c r="D86" s="10">
        <f t="shared" si="14"/>
        <v>19</v>
      </c>
      <c r="E86" s="10">
        <v>-5</v>
      </c>
      <c r="F86" s="10" t="s">
        <v>16</v>
      </c>
      <c r="G86" s="10"/>
      <c r="H86" s="10"/>
      <c r="I86" s="11">
        <v>43873</v>
      </c>
      <c r="J86" s="10">
        <f t="shared" si="13"/>
        <v>14</v>
      </c>
      <c r="K86" s="94">
        <f t="shared" si="16"/>
        <v>11891.793103448275</v>
      </c>
      <c r="L86" s="94"/>
      <c r="M86" s="95">
        <f t="shared" si="15"/>
        <v>166485.10344827586</v>
      </c>
    </row>
    <row r="87" spans="1:13" x14ac:dyDescent="0.25">
      <c r="A87" s="9" t="s">
        <v>30</v>
      </c>
      <c r="B87" s="10" t="s">
        <v>31</v>
      </c>
      <c r="C87" s="10" t="s">
        <v>29</v>
      </c>
      <c r="D87" s="10">
        <f t="shared" si="14"/>
        <v>14</v>
      </c>
      <c r="E87" s="10">
        <v>24</v>
      </c>
      <c r="F87" s="10" t="s">
        <v>17</v>
      </c>
      <c r="G87" s="10" t="s">
        <v>18</v>
      </c>
      <c r="H87" s="10"/>
      <c r="I87" s="11">
        <v>43878</v>
      </c>
      <c r="J87" s="10">
        <f t="shared" si="13"/>
        <v>38</v>
      </c>
      <c r="K87" s="94">
        <f>((M86+L87)/J87)</f>
        <v>9439.314125831821</v>
      </c>
      <c r="L87" s="94">
        <f>E87*8008.70138888889</f>
        <v>192208.83333333334</v>
      </c>
      <c r="M87" s="95">
        <f>J87*K87</f>
        <v>358693.9367816092</v>
      </c>
    </row>
    <row r="88" spans="1:13" hidden="1" x14ac:dyDescent="0.25">
      <c r="A88" s="9" t="s">
        <v>30</v>
      </c>
      <c r="B88" s="10" t="s">
        <v>31</v>
      </c>
      <c r="C88" s="10" t="s">
        <v>29</v>
      </c>
      <c r="D88" s="10">
        <f t="shared" si="14"/>
        <v>38</v>
      </c>
      <c r="E88" s="10">
        <v>-1</v>
      </c>
      <c r="F88" s="10" t="s">
        <v>16</v>
      </c>
      <c r="G88" s="10"/>
      <c r="H88" s="10"/>
      <c r="I88" s="11">
        <v>43879</v>
      </c>
      <c r="J88" s="10">
        <f t="shared" si="13"/>
        <v>37</v>
      </c>
      <c r="K88" s="94">
        <f t="shared" si="16"/>
        <v>9439.314125831821</v>
      </c>
      <c r="L88" s="94"/>
      <c r="M88" s="95">
        <f t="shared" si="15"/>
        <v>349254.62265577738</v>
      </c>
    </row>
    <row r="89" spans="1:13" hidden="1" x14ac:dyDescent="0.25">
      <c r="A89" s="9" t="s">
        <v>30</v>
      </c>
      <c r="B89" s="10" t="s">
        <v>31</v>
      </c>
      <c r="C89" s="10" t="s">
        <v>29</v>
      </c>
      <c r="D89" s="10">
        <f t="shared" si="14"/>
        <v>37</v>
      </c>
      <c r="E89" s="10">
        <v>-1</v>
      </c>
      <c r="F89" s="10" t="s">
        <v>16</v>
      </c>
      <c r="G89" s="10"/>
      <c r="H89" s="10"/>
      <c r="I89" s="11">
        <v>43886</v>
      </c>
      <c r="J89" s="10">
        <f t="shared" si="13"/>
        <v>36</v>
      </c>
      <c r="K89" s="94">
        <f t="shared" si="16"/>
        <v>9439.314125831821</v>
      </c>
      <c r="L89" s="94"/>
      <c r="M89" s="95">
        <f t="shared" si="15"/>
        <v>339815.30852994556</v>
      </c>
    </row>
    <row r="90" spans="1:13" hidden="1" x14ac:dyDescent="0.25">
      <c r="A90" s="9" t="s">
        <v>30</v>
      </c>
      <c r="B90" s="10" t="s">
        <v>31</v>
      </c>
      <c r="C90" s="10" t="s">
        <v>29</v>
      </c>
      <c r="D90" s="10">
        <f t="shared" si="14"/>
        <v>36</v>
      </c>
      <c r="E90" s="10">
        <v>-1</v>
      </c>
      <c r="F90" s="10" t="s">
        <v>16</v>
      </c>
      <c r="G90" s="10"/>
      <c r="H90" s="10"/>
      <c r="I90" s="11">
        <v>43886</v>
      </c>
      <c r="J90" s="10">
        <f t="shared" si="13"/>
        <v>35</v>
      </c>
      <c r="K90" s="94">
        <f t="shared" si="16"/>
        <v>9439.314125831821</v>
      </c>
      <c r="L90" s="94"/>
      <c r="M90" s="95">
        <f t="shared" si="15"/>
        <v>330375.99440411374</v>
      </c>
    </row>
    <row r="91" spans="1:13" hidden="1" x14ac:dyDescent="0.25">
      <c r="A91" s="9" t="s">
        <v>30</v>
      </c>
      <c r="B91" s="10" t="s">
        <v>31</v>
      </c>
      <c r="C91" s="10" t="s">
        <v>29</v>
      </c>
      <c r="D91" s="10">
        <f t="shared" si="14"/>
        <v>35</v>
      </c>
      <c r="E91" s="10">
        <v>-1</v>
      </c>
      <c r="F91" s="10" t="s">
        <v>16</v>
      </c>
      <c r="G91" s="10"/>
      <c r="H91" s="10"/>
      <c r="I91" s="11">
        <v>43886</v>
      </c>
      <c r="J91" s="10">
        <f t="shared" si="13"/>
        <v>34</v>
      </c>
      <c r="K91" s="94">
        <f t="shared" si="16"/>
        <v>9439.314125831821</v>
      </c>
      <c r="L91" s="94"/>
      <c r="M91" s="95">
        <f t="shared" si="15"/>
        <v>320936.68027828191</v>
      </c>
    </row>
    <row r="92" spans="1:13" hidden="1" x14ac:dyDescent="0.25">
      <c r="A92" s="9" t="s">
        <v>30</v>
      </c>
      <c r="B92" s="10" t="s">
        <v>31</v>
      </c>
      <c r="C92" s="10" t="s">
        <v>29</v>
      </c>
      <c r="D92" s="10">
        <f t="shared" si="14"/>
        <v>34</v>
      </c>
      <c r="E92" s="10">
        <v>-1</v>
      </c>
      <c r="F92" s="10" t="s">
        <v>16</v>
      </c>
      <c r="G92" s="10"/>
      <c r="H92" s="10"/>
      <c r="I92" s="11">
        <v>43899</v>
      </c>
      <c r="J92" s="10">
        <f t="shared" si="13"/>
        <v>33</v>
      </c>
      <c r="K92" s="94">
        <f t="shared" si="16"/>
        <v>9439.314125831821</v>
      </c>
      <c r="L92" s="94"/>
      <c r="M92" s="95">
        <f t="shared" si="15"/>
        <v>311497.36615245009</v>
      </c>
    </row>
    <row r="93" spans="1:13" hidden="1" x14ac:dyDescent="0.25">
      <c r="A93" s="9" t="s">
        <v>30</v>
      </c>
      <c r="B93" s="10" t="s">
        <v>31</v>
      </c>
      <c r="C93" s="10" t="s">
        <v>29</v>
      </c>
      <c r="D93" s="10">
        <f t="shared" si="14"/>
        <v>33</v>
      </c>
      <c r="E93" s="10">
        <v>-1</v>
      </c>
      <c r="F93" s="10" t="s">
        <v>16</v>
      </c>
      <c r="G93" s="10"/>
      <c r="H93" s="10"/>
      <c r="I93" s="11">
        <v>43899</v>
      </c>
      <c r="J93" s="10">
        <f t="shared" si="13"/>
        <v>32</v>
      </c>
      <c r="K93" s="94">
        <f t="shared" si="16"/>
        <v>9439.314125831821</v>
      </c>
      <c r="L93" s="94"/>
      <c r="M93" s="95">
        <f t="shared" si="15"/>
        <v>302058.05202661827</v>
      </c>
    </row>
    <row r="94" spans="1:13" hidden="1" x14ac:dyDescent="0.25">
      <c r="A94" s="9" t="s">
        <v>30</v>
      </c>
      <c r="B94" s="10" t="s">
        <v>31</v>
      </c>
      <c r="C94" s="10" t="s">
        <v>29</v>
      </c>
      <c r="D94" s="10">
        <f t="shared" si="14"/>
        <v>32</v>
      </c>
      <c r="E94" s="10">
        <v>-1</v>
      </c>
      <c r="F94" s="10" t="s">
        <v>16</v>
      </c>
      <c r="G94" s="10"/>
      <c r="H94" s="10"/>
      <c r="I94" s="11">
        <v>43901</v>
      </c>
      <c r="J94" s="10">
        <f t="shared" si="13"/>
        <v>31</v>
      </c>
      <c r="K94" s="94">
        <f t="shared" si="16"/>
        <v>9439.314125831821</v>
      </c>
      <c r="L94" s="94"/>
      <c r="M94" s="95">
        <f t="shared" si="15"/>
        <v>292618.73790078645</v>
      </c>
    </row>
    <row r="95" spans="1:13" hidden="1" x14ac:dyDescent="0.25">
      <c r="A95" s="9" t="s">
        <v>30</v>
      </c>
      <c r="B95" s="10" t="s">
        <v>31</v>
      </c>
      <c r="C95" s="10" t="s">
        <v>29</v>
      </c>
      <c r="D95" s="10">
        <f t="shared" si="14"/>
        <v>31</v>
      </c>
      <c r="E95" s="10">
        <v>-3</v>
      </c>
      <c r="F95" s="10" t="s">
        <v>16</v>
      </c>
      <c r="G95" s="10"/>
      <c r="H95" s="10"/>
      <c r="I95" s="11">
        <v>43902</v>
      </c>
      <c r="J95" s="10">
        <f t="shared" si="13"/>
        <v>28</v>
      </c>
      <c r="K95" s="94">
        <f t="shared" si="16"/>
        <v>9439.314125831821</v>
      </c>
      <c r="L95" s="94"/>
      <c r="M95" s="95">
        <f t="shared" si="15"/>
        <v>264300.79552329099</v>
      </c>
    </row>
    <row r="96" spans="1:13" hidden="1" x14ac:dyDescent="0.25">
      <c r="A96" s="9" t="s">
        <v>30</v>
      </c>
      <c r="B96" s="10" t="s">
        <v>31</v>
      </c>
      <c r="C96" s="10" t="s">
        <v>29</v>
      </c>
      <c r="D96" s="10">
        <f t="shared" si="14"/>
        <v>28</v>
      </c>
      <c r="E96" s="10">
        <v>-3</v>
      </c>
      <c r="F96" s="10" t="s">
        <v>16</v>
      </c>
      <c r="G96" s="10"/>
      <c r="H96" s="10"/>
      <c r="I96" s="11">
        <v>43907</v>
      </c>
      <c r="J96" s="10">
        <f t="shared" si="13"/>
        <v>25</v>
      </c>
      <c r="K96" s="94">
        <f t="shared" si="16"/>
        <v>9439.314125831821</v>
      </c>
      <c r="L96" s="94"/>
      <c r="M96" s="95">
        <f t="shared" si="15"/>
        <v>235982.85314579553</v>
      </c>
    </row>
    <row r="97" spans="1:13" hidden="1" x14ac:dyDescent="0.25">
      <c r="A97" s="9" t="s">
        <v>30</v>
      </c>
      <c r="B97" s="10" t="s">
        <v>31</v>
      </c>
      <c r="C97" s="10" t="s">
        <v>29</v>
      </c>
      <c r="D97" s="10">
        <f t="shared" si="14"/>
        <v>25</v>
      </c>
      <c r="E97" s="10">
        <v>-2</v>
      </c>
      <c r="F97" s="10" t="s">
        <v>16</v>
      </c>
      <c r="G97" s="10"/>
      <c r="H97" s="10"/>
      <c r="I97" s="11">
        <v>43907</v>
      </c>
      <c r="J97" s="10">
        <f t="shared" si="13"/>
        <v>23</v>
      </c>
      <c r="K97" s="94">
        <f t="shared" si="16"/>
        <v>9439.314125831821</v>
      </c>
      <c r="L97" s="94"/>
      <c r="M97" s="95">
        <f t="shared" si="15"/>
        <v>217104.22489413188</v>
      </c>
    </row>
    <row r="98" spans="1:13" hidden="1" x14ac:dyDescent="0.25">
      <c r="A98" s="9" t="s">
        <v>30</v>
      </c>
      <c r="B98" s="10" t="s">
        <v>31</v>
      </c>
      <c r="C98" s="10" t="s">
        <v>29</v>
      </c>
      <c r="D98" s="10">
        <f t="shared" si="14"/>
        <v>23</v>
      </c>
      <c r="E98" s="10">
        <v>-2</v>
      </c>
      <c r="F98" s="10" t="s">
        <v>16</v>
      </c>
      <c r="G98" s="10"/>
      <c r="H98" s="10"/>
      <c r="I98" s="11">
        <v>43907</v>
      </c>
      <c r="J98" s="10">
        <f t="shared" ref="J98:J132" si="17">D98+E98</f>
        <v>21</v>
      </c>
      <c r="K98" s="94">
        <f t="shared" si="16"/>
        <v>9439.314125831821</v>
      </c>
      <c r="L98" s="94"/>
      <c r="M98" s="95">
        <f t="shared" si="15"/>
        <v>198225.59664246824</v>
      </c>
    </row>
    <row r="99" spans="1:13" hidden="1" x14ac:dyDescent="0.25">
      <c r="A99" s="9" t="s">
        <v>30</v>
      </c>
      <c r="B99" s="10" t="s">
        <v>31</v>
      </c>
      <c r="C99" s="10" t="s">
        <v>29</v>
      </c>
      <c r="D99" s="10">
        <f t="shared" si="14"/>
        <v>21</v>
      </c>
      <c r="E99" s="10">
        <v>-2</v>
      </c>
      <c r="F99" s="10" t="s">
        <v>16</v>
      </c>
      <c r="G99" s="10"/>
      <c r="H99" s="10"/>
      <c r="I99" s="11">
        <v>43935</v>
      </c>
      <c r="J99" s="10">
        <f t="shared" si="17"/>
        <v>19</v>
      </c>
      <c r="K99" s="94">
        <f t="shared" si="16"/>
        <v>9439.314125831821</v>
      </c>
      <c r="L99" s="94"/>
      <c r="M99" s="95">
        <f t="shared" si="15"/>
        <v>179346.9683908046</v>
      </c>
    </row>
    <row r="100" spans="1:13" hidden="1" x14ac:dyDescent="0.25">
      <c r="A100" s="9" t="s">
        <v>30</v>
      </c>
      <c r="B100" s="10" t="s">
        <v>31</v>
      </c>
      <c r="C100" s="10" t="s">
        <v>29</v>
      </c>
      <c r="D100" s="10">
        <f t="shared" si="14"/>
        <v>19</v>
      </c>
      <c r="E100" s="10">
        <v>-3</v>
      </c>
      <c r="F100" s="10" t="s">
        <v>16</v>
      </c>
      <c r="G100" s="10"/>
      <c r="H100" s="10"/>
      <c r="I100" s="11">
        <v>43936</v>
      </c>
      <c r="J100" s="10">
        <f t="shared" si="17"/>
        <v>16</v>
      </c>
      <c r="K100" s="94">
        <f t="shared" si="16"/>
        <v>9439.314125831821</v>
      </c>
      <c r="L100" s="94"/>
      <c r="M100" s="95">
        <f t="shared" si="15"/>
        <v>151029.02601330914</v>
      </c>
    </row>
    <row r="101" spans="1:13" hidden="1" x14ac:dyDescent="0.25">
      <c r="A101" s="9" t="s">
        <v>30</v>
      </c>
      <c r="B101" s="10" t="s">
        <v>31</v>
      </c>
      <c r="C101" s="10" t="s">
        <v>29</v>
      </c>
      <c r="D101" s="10">
        <f t="shared" si="14"/>
        <v>16</v>
      </c>
      <c r="E101" s="10">
        <v>-1</v>
      </c>
      <c r="F101" s="10" t="s">
        <v>16</v>
      </c>
      <c r="G101" s="10"/>
      <c r="H101" s="10"/>
      <c r="I101" s="11">
        <v>43958</v>
      </c>
      <c r="J101" s="10">
        <f t="shared" si="17"/>
        <v>15</v>
      </c>
      <c r="K101" s="94">
        <f t="shared" si="16"/>
        <v>9439.314125831821</v>
      </c>
      <c r="L101" s="94"/>
      <c r="M101" s="95">
        <f t="shared" si="15"/>
        <v>141589.71188747732</v>
      </c>
    </row>
    <row r="102" spans="1:13" hidden="1" x14ac:dyDescent="0.25">
      <c r="A102" s="9" t="s">
        <v>30</v>
      </c>
      <c r="B102" s="10" t="s">
        <v>31</v>
      </c>
      <c r="C102" s="10" t="s">
        <v>29</v>
      </c>
      <c r="D102" s="10">
        <f t="shared" si="14"/>
        <v>15</v>
      </c>
      <c r="E102" s="10">
        <v>-1</v>
      </c>
      <c r="F102" s="10" t="s">
        <v>16</v>
      </c>
      <c r="G102" s="10"/>
      <c r="H102" s="10"/>
      <c r="I102" s="11">
        <v>43969</v>
      </c>
      <c r="J102" s="10">
        <f t="shared" si="17"/>
        <v>14</v>
      </c>
      <c r="K102" s="94">
        <f t="shared" si="16"/>
        <v>9439.314125831821</v>
      </c>
      <c r="L102" s="94"/>
      <c r="M102" s="95">
        <f t="shared" si="15"/>
        <v>132150.39776164549</v>
      </c>
    </row>
    <row r="103" spans="1:13" hidden="1" x14ac:dyDescent="0.25">
      <c r="A103" s="9" t="s">
        <v>30</v>
      </c>
      <c r="B103" s="10" t="s">
        <v>31</v>
      </c>
      <c r="C103" s="10" t="s">
        <v>29</v>
      </c>
      <c r="D103" s="10">
        <f t="shared" si="14"/>
        <v>14</v>
      </c>
      <c r="E103" s="10">
        <v>-1</v>
      </c>
      <c r="F103" s="10" t="s">
        <v>16</v>
      </c>
      <c r="G103" s="10"/>
      <c r="H103" s="10"/>
      <c r="I103" s="11">
        <v>43978</v>
      </c>
      <c r="J103" s="10">
        <f t="shared" si="17"/>
        <v>13</v>
      </c>
      <c r="K103" s="94">
        <f t="shared" si="16"/>
        <v>9439.314125831821</v>
      </c>
      <c r="L103" s="94"/>
      <c r="M103" s="95">
        <f t="shared" si="15"/>
        <v>122711.08363581367</v>
      </c>
    </row>
    <row r="104" spans="1:13" hidden="1" x14ac:dyDescent="0.25">
      <c r="A104" s="9" t="s">
        <v>30</v>
      </c>
      <c r="B104" s="10" t="s">
        <v>31</v>
      </c>
      <c r="C104" s="10" t="s">
        <v>29</v>
      </c>
      <c r="D104" s="10">
        <f t="shared" si="14"/>
        <v>13</v>
      </c>
      <c r="E104" s="10">
        <v>-2</v>
      </c>
      <c r="F104" s="10" t="s">
        <v>16</v>
      </c>
      <c r="G104" s="10"/>
      <c r="H104" s="10"/>
      <c r="I104" s="11">
        <v>44001</v>
      </c>
      <c r="J104" s="10">
        <f t="shared" si="17"/>
        <v>11</v>
      </c>
      <c r="K104" s="94">
        <f t="shared" si="16"/>
        <v>9439.314125831821</v>
      </c>
      <c r="L104" s="94"/>
      <c r="M104" s="95">
        <f t="shared" si="15"/>
        <v>103832.45538415003</v>
      </c>
    </row>
    <row r="105" spans="1:13" hidden="1" x14ac:dyDescent="0.25">
      <c r="A105" s="9" t="s">
        <v>30</v>
      </c>
      <c r="B105" s="10" t="s">
        <v>31</v>
      </c>
      <c r="C105" s="10" t="s">
        <v>29</v>
      </c>
      <c r="D105" s="10">
        <f t="shared" si="14"/>
        <v>11</v>
      </c>
      <c r="E105" s="10">
        <v>-5</v>
      </c>
      <c r="F105" s="10" t="s">
        <v>16</v>
      </c>
      <c r="G105" s="10"/>
      <c r="H105" s="10"/>
      <c r="I105" s="11">
        <v>44008</v>
      </c>
      <c r="J105" s="10">
        <f t="shared" si="17"/>
        <v>6</v>
      </c>
      <c r="K105" s="94">
        <f t="shared" si="16"/>
        <v>9439.314125831821</v>
      </c>
      <c r="L105" s="94"/>
      <c r="M105" s="95">
        <f t="shared" si="15"/>
        <v>56635.884754990926</v>
      </c>
    </row>
    <row r="106" spans="1:13" hidden="1" x14ac:dyDescent="0.25">
      <c r="A106" s="44" t="s">
        <v>30</v>
      </c>
      <c r="B106" s="36" t="s">
        <v>31</v>
      </c>
      <c r="C106" s="36" t="s">
        <v>29</v>
      </c>
      <c r="D106" s="36">
        <f t="shared" si="14"/>
        <v>6</v>
      </c>
      <c r="E106" s="36">
        <v>-6</v>
      </c>
      <c r="F106" s="36" t="s">
        <v>16</v>
      </c>
      <c r="G106" s="36"/>
      <c r="H106" s="36"/>
      <c r="I106" s="37">
        <v>44015</v>
      </c>
      <c r="J106" s="36">
        <f t="shared" si="17"/>
        <v>0</v>
      </c>
      <c r="K106" s="94">
        <f t="shared" si="16"/>
        <v>9439.314125831821</v>
      </c>
      <c r="L106" s="94"/>
      <c r="M106" s="95">
        <f t="shared" si="15"/>
        <v>0</v>
      </c>
    </row>
    <row r="107" spans="1:13" hidden="1" x14ac:dyDescent="0.25">
      <c r="A107" s="27" t="s">
        <v>33</v>
      </c>
      <c r="B107" s="28" t="s">
        <v>34</v>
      </c>
      <c r="C107" s="28" t="s">
        <v>29</v>
      </c>
      <c r="D107" s="28">
        <v>7</v>
      </c>
      <c r="E107" s="28"/>
      <c r="F107" s="28" t="s">
        <v>14</v>
      </c>
      <c r="G107" s="28"/>
      <c r="H107" s="28"/>
      <c r="I107" s="29">
        <v>43100</v>
      </c>
      <c r="J107" s="28">
        <f t="shared" si="17"/>
        <v>7</v>
      </c>
      <c r="K107" s="92">
        <f>M107/J107</f>
        <v>4155.4285714285716</v>
      </c>
      <c r="L107" s="92"/>
      <c r="M107" s="101">
        <v>29088</v>
      </c>
    </row>
    <row r="108" spans="1:13" x14ac:dyDescent="0.25">
      <c r="A108" s="9" t="s">
        <v>33</v>
      </c>
      <c r="B108" s="10" t="s">
        <v>34</v>
      </c>
      <c r="C108" s="10" t="s">
        <v>29</v>
      </c>
      <c r="D108" s="10">
        <f>J107</f>
        <v>7</v>
      </c>
      <c r="E108" s="10">
        <v>6</v>
      </c>
      <c r="F108" s="10" t="s">
        <v>17</v>
      </c>
      <c r="G108" s="10" t="s">
        <v>18</v>
      </c>
      <c r="H108" s="10"/>
      <c r="I108" s="11">
        <v>43453</v>
      </c>
      <c r="J108" s="10">
        <f t="shared" si="17"/>
        <v>13</v>
      </c>
      <c r="K108" s="94">
        <f>((M107+L108)/J108)</f>
        <v>4004.3076923076924</v>
      </c>
      <c r="L108" s="94">
        <f>E108*3828</f>
        <v>22968</v>
      </c>
      <c r="M108" s="95">
        <f>J108*K108</f>
        <v>52056</v>
      </c>
    </row>
    <row r="109" spans="1:13" hidden="1" x14ac:dyDescent="0.25">
      <c r="A109" s="9" t="s">
        <v>33</v>
      </c>
      <c r="B109" s="10" t="s">
        <v>34</v>
      </c>
      <c r="C109" s="10" t="s">
        <v>29</v>
      </c>
      <c r="D109" s="10">
        <f>J108</f>
        <v>13</v>
      </c>
      <c r="E109" s="10">
        <v>-6</v>
      </c>
      <c r="F109" s="10" t="s">
        <v>16</v>
      </c>
      <c r="G109" s="10"/>
      <c r="H109" s="10"/>
      <c r="I109" s="11">
        <v>43528</v>
      </c>
      <c r="J109" s="10">
        <f t="shared" si="17"/>
        <v>7</v>
      </c>
      <c r="K109" s="94">
        <f t="shared" ref="K109" si="18">IF(OR(F109="FPCO"),((M108+L109)/J109),K108)</f>
        <v>4004.3076923076924</v>
      </c>
      <c r="L109" s="94"/>
      <c r="M109" s="95">
        <f t="shared" ref="M109" si="19">J109*K109</f>
        <v>28030.153846153848</v>
      </c>
    </row>
    <row r="110" spans="1:13" hidden="1" x14ac:dyDescent="0.25">
      <c r="A110" s="9" t="s">
        <v>33</v>
      </c>
      <c r="B110" s="10" t="s">
        <v>34</v>
      </c>
      <c r="C110" s="10" t="s">
        <v>29</v>
      </c>
      <c r="D110" s="10">
        <f>J109</f>
        <v>7</v>
      </c>
      <c r="E110" s="10">
        <v>-6</v>
      </c>
      <c r="F110" s="10" t="s">
        <v>16</v>
      </c>
      <c r="G110" s="10"/>
      <c r="H110" s="10"/>
      <c r="I110" s="11">
        <v>43581</v>
      </c>
      <c r="J110" s="10">
        <f t="shared" si="17"/>
        <v>1</v>
      </c>
      <c r="K110" s="94">
        <f t="shared" ref="K110:K111" si="20">IF(OR(F110="FPCO"),((M109+L110)/J110),K109)</f>
        <v>4004.3076923076924</v>
      </c>
      <c r="L110" s="94"/>
      <c r="M110" s="95">
        <f t="shared" ref="M110:M111" si="21">J110*K110</f>
        <v>4004.3076923076924</v>
      </c>
    </row>
    <row r="111" spans="1:13" hidden="1" x14ac:dyDescent="0.25">
      <c r="A111" s="44" t="s">
        <v>33</v>
      </c>
      <c r="B111" s="36" t="s">
        <v>34</v>
      </c>
      <c r="C111" s="36" t="s">
        <v>29</v>
      </c>
      <c r="D111" s="36">
        <f>J110</f>
        <v>1</v>
      </c>
      <c r="E111" s="36">
        <v>-1</v>
      </c>
      <c r="F111" s="36" t="s">
        <v>16</v>
      </c>
      <c r="G111" s="36"/>
      <c r="H111" s="36"/>
      <c r="I111" s="37">
        <v>43873</v>
      </c>
      <c r="J111" s="36">
        <f t="shared" si="17"/>
        <v>0</v>
      </c>
      <c r="K111" s="94">
        <f t="shared" si="20"/>
        <v>4004.3076923076924</v>
      </c>
      <c r="L111" s="94"/>
      <c r="M111" s="95">
        <f t="shared" si="21"/>
        <v>0</v>
      </c>
    </row>
    <row r="112" spans="1:13" hidden="1" x14ac:dyDescent="0.25">
      <c r="A112" s="27" t="s">
        <v>37</v>
      </c>
      <c r="B112" s="28" t="s">
        <v>38</v>
      </c>
      <c r="C112" s="28" t="s">
        <v>29</v>
      </c>
      <c r="D112" s="28">
        <v>5</v>
      </c>
      <c r="E112" s="28"/>
      <c r="F112" s="28" t="s">
        <v>14</v>
      </c>
      <c r="G112" s="28"/>
      <c r="H112" s="28"/>
      <c r="I112" s="29">
        <v>43100</v>
      </c>
      <c r="J112" s="28">
        <f t="shared" si="17"/>
        <v>5</v>
      </c>
      <c r="K112" s="92">
        <f>M112/J112</f>
        <v>79135</v>
      </c>
      <c r="L112" s="92"/>
      <c r="M112" s="101">
        <v>395675</v>
      </c>
    </row>
    <row r="113" spans="1:13" x14ac:dyDescent="0.25">
      <c r="A113" s="9" t="s">
        <v>37</v>
      </c>
      <c r="B113" s="10" t="s">
        <v>38</v>
      </c>
      <c r="C113" s="10" t="s">
        <v>29</v>
      </c>
      <c r="D113" s="10">
        <f t="shared" ref="D113:D132" si="22">J112</f>
        <v>5</v>
      </c>
      <c r="E113" s="10">
        <v>1</v>
      </c>
      <c r="F113" s="10" t="s">
        <v>17</v>
      </c>
      <c r="G113" s="10" t="s">
        <v>18</v>
      </c>
      <c r="H113" s="10"/>
      <c r="I113" s="11">
        <v>43313</v>
      </c>
      <c r="J113" s="10">
        <f t="shared" si="17"/>
        <v>6</v>
      </c>
      <c r="K113" s="94">
        <f>((M112+L113)/J113)</f>
        <v>79135</v>
      </c>
      <c r="L113" s="94">
        <f>E113*79135</f>
        <v>79135</v>
      </c>
      <c r="M113" s="95">
        <f>J113*K113</f>
        <v>474810</v>
      </c>
    </row>
    <row r="114" spans="1:13" hidden="1" x14ac:dyDescent="0.25">
      <c r="A114" s="9" t="s">
        <v>37</v>
      </c>
      <c r="B114" s="10" t="s">
        <v>38</v>
      </c>
      <c r="C114" s="10" t="s">
        <v>29</v>
      </c>
      <c r="D114" s="10">
        <f t="shared" si="22"/>
        <v>6</v>
      </c>
      <c r="E114" s="10">
        <v>-1</v>
      </c>
      <c r="F114" s="10" t="s">
        <v>16</v>
      </c>
      <c r="G114" s="10"/>
      <c r="H114" s="10"/>
      <c r="I114" s="11">
        <v>43405</v>
      </c>
      <c r="J114" s="10">
        <f t="shared" si="17"/>
        <v>5</v>
      </c>
      <c r="K114" s="94">
        <f t="shared" ref="K114:K132" si="23">IF(OR(F114="FPCO"),((M113+L114)/J114),K113)</f>
        <v>79135</v>
      </c>
      <c r="L114" s="94"/>
      <c r="M114" s="95">
        <f t="shared" ref="M114:M132" si="24">J114*K114</f>
        <v>395675</v>
      </c>
    </row>
    <row r="115" spans="1:13" x14ac:dyDescent="0.25">
      <c r="A115" s="9" t="s">
        <v>37</v>
      </c>
      <c r="B115" s="10" t="s">
        <v>38</v>
      </c>
      <c r="C115" s="10" t="s">
        <v>29</v>
      </c>
      <c r="D115" s="10">
        <f t="shared" si="22"/>
        <v>5</v>
      </c>
      <c r="E115" s="10">
        <v>5</v>
      </c>
      <c r="F115" s="10" t="s">
        <v>17</v>
      </c>
      <c r="G115" s="10" t="s">
        <v>18</v>
      </c>
      <c r="H115" s="10"/>
      <c r="I115" s="11">
        <v>43453</v>
      </c>
      <c r="J115" s="10">
        <f t="shared" si="17"/>
        <v>10</v>
      </c>
      <c r="K115" s="94">
        <f>((M114+L115)/J115)</f>
        <v>79783.397435897452</v>
      </c>
      <c r="L115" s="94">
        <f>E115*80431.7948717949</f>
        <v>402158.97435897449</v>
      </c>
      <c r="M115" s="95">
        <f>J115*K115</f>
        <v>797833.97435897449</v>
      </c>
    </row>
    <row r="116" spans="1:13" hidden="1" x14ac:dyDescent="0.25">
      <c r="A116" s="9" t="s">
        <v>37</v>
      </c>
      <c r="B116" s="10" t="s">
        <v>38</v>
      </c>
      <c r="C116" s="10" t="s">
        <v>29</v>
      </c>
      <c r="D116" s="10">
        <f t="shared" si="22"/>
        <v>10</v>
      </c>
      <c r="E116" s="10">
        <v>-5</v>
      </c>
      <c r="F116" s="10" t="s">
        <v>16</v>
      </c>
      <c r="G116" s="10"/>
      <c r="H116" s="10"/>
      <c r="I116" s="11">
        <v>43528</v>
      </c>
      <c r="J116" s="10">
        <f t="shared" si="17"/>
        <v>5</v>
      </c>
      <c r="K116" s="94">
        <f t="shared" si="23"/>
        <v>79783.397435897452</v>
      </c>
      <c r="L116" s="94"/>
      <c r="M116" s="95">
        <f t="shared" si="24"/>
        <v>398916.98717948725</v>
      </c>
    </row>
    <row r="117" spans="1:13" hidden="1" x14ac:dyDescent="0.25">
      <c r="A117" s="9" t="s">
        <v>37</v>
      </c>
      <c r="B117" s="10" t="s">
        <v>38</v>
      </c>
      <c r="C117" s="10" t="s">
        <v>29</v>
      </c>
      <c r="D117" s="10">
        <f t="shared" si="22"/>
        <v>5</v>
      </c>
      <c r="E117" s="10">
        <v>-2</v>
      </c>
      <c r="F117" s="10" t="s">
        <v>16</v>
      </c>
      <c r="G117" s="10"/>
      <c r="H117" s="10"/>
      <c r="I117" s="11">
        <v>43564</v>
      </c>
      <c r="J117" s="10">
        <f t="shared" si="17"/>
        <v>3</v>
      </c>
      <c r="K117" s="94">
        <f t="shared" si="23"/>
        <v>79783.397435897452</v>
      </c>
      <c r="L117" s="94"/>
      <c r="M117" s="95">
        <f t="shared" si="24"/>
        <v>239350.19230769237</v>
      </c>
    </row>
    <row r="118" spans="1:13" hidden="1" x14ac:dyDescent="0.25">
      <c r="A118" s="9" t="s">
        <v>37</v>
      </c>
      <c r="B118" s="10" t="s">
        <v>38</v>
      </c>
      <c r="C118" s="10" t="s">
        <v>29</v>
      </c>
      <c r="D118" s="10">
        <f t="shared" si="22"/>
        <v>3</v>
      </c>
      <c r="E118" s="10">
        <v>-1</v>
      </c>
      <c r="F118" s="10" t="s">
        <v>16</v>
      </c>
      <c r="G118" s="10"/>
      <c r="H118" s="10"/>
      <c r="I118" s="11">
        <v>43703</v>
      </c>
      <c r="J118" s="10">
        <f t="shared" si="17"/>
        <v>2</v>
      </c>
      <c r="K118" s="94">
        <f t="shared" si="23"/>
        <v>79783.397435897452</v>
      </c>
      <c r="L118" s="94"/>
      <c r="M118" s="95">
        <f t="shared" si="24"/>
        <v>159566.7948717949</v>
      </c>
    </row>
    <row r="119" spans="1:13" x14ac:dyDescent="0.25">
      <c r="A119" s="9" t="s">
        <v>37</v>
      </c>
      <c r="B119" s="10" t="s">
        <v>38</v>
      </c>
      <c r="C119" s="10" t="s">
        <v>29</v>
      </c>
      <c r="D119" s="10">
        <f t="shared" si="22"/>
        <v>2</v>
      </c>
      <c r="E119" s="10">
        <v>10</v>
      </c>
      <c r="F119" s="10" t="s">
        <v>17</v>
      </c>
      <c r="G119" s="10" t="s">
        <v>18</v>
      </c>
      <c r="H119" s="10"/>
      <c r="I119" s="11">
        <v>43720</v>
      </c>
      <c r="J119" s="10">
        <f t="shared" si="17"/>
        <v>12</v>
      </c>
      <c r="K119" s="94">
        <f>((M118+L119)/J119)</f>
        <v>55938.89957264957</v>
      </c>
      <c r="L119" s="94">
        <f>E119*51170</f>
        <v>511700</v>
      </c>
      <c r="M119" s="95">
        <f>J119*K119</f>
        <v>671266.79487179487</v>
      </c>
    </row>
    <row r="120" spans="1:13" hidden="1" x14ac:dyDescent="0.25">
      <c r="A120" s="9" t="s">
        <v>37</v>
      </c>
      <c r="B120" s="10" t="s">
        <v>38</v>
      </c>
      <c r="C120" s="10" t="s">
        <v>29</v>
      </c>
      <c r="D120" s="10">
        <f t="shared" si="22"/>
        <v>12</v>
      </c>
      <c r="E120" s="10">
        <v>-1</v>
      </c>
      <c r="F120" s="10" t="s">
        <v>16</v>
      </c>
      <c r="G120" s="10"/>
      <c r="H120" s="10"/>
      <c r="I120" s="11">
        <v>43769</v>
      </c>
      <c r="J120" s="10">
        <f t="shared" si="17"/>
        <v>11</v>
      </c>
      <c r="K120" s="94">
        <f t="shared" si="23"/>
        <v>55938.89957264957</v>
      </c>
      <c r="L120" s="94"/>
      <c r="M120" s="95">
        <f t="shared" si="24"/>
        <v>615327.89529914525</v>
      </c>
    </row>
    <row r="121" spans="1:13" hidden="1" x14ac:dyDescent="0.25">
      <c r="A121" s="9" t="s">
        <v>37</v>
      </c>
      <c r="B121" s="10" t="s">
        <v>38</v>
      </c>
      <c r="C121" s="10" t="s">
        <v>29</v>
      </c>
      <c r="D121" s="10">
        <f t="shared" si="22"/>
        <v>11</v>
      </c>
      <c r="E121" s="10">
        <v>-1</v>
      </c>
      <c r="F121" s="10" t="s">
        <v>16</v>
      </c>
      <c r="G121" s="10"/>
      <c r="H121" s="10"/>
      <c r="I121" s="11">
        <v>43810</v>
      </c>
      <c r="J121" s="10">
        <f t="shared" si="17"/>
        <v>10</v>
      </c>
      <c r="K121" s="94">
        <f t="shared" si="23"/>
        <v>55938.89957264957</v>
      </c>
      <c r="L121" s="94"/>
      <c r="M121" s="95">
        <f t="shared" si="24"/>
        <v>559388.99572649575</v>
      </c>
    </row>
    <row r="122" spans="1:13" hidden="1" x14ac:dyDescent="0.25">
      <c r="A122" s="9" t="s">
        <v>37</v>
      </c>
      <c r="B122" s="10" t="s">
        <v>38</v>
      </c>
      <c r="C122" s="10" t="s">
        <v>29</v>
      </c>
      <c r="D122" s="10">
        <f t="shared" si="22"/>
        <v>10</v>
      </c>
      <c r="E122" s="10">
        <v>-1</v>
      </c>
      <c r="F122" s="10" t="s">
        <v>16</v>
      </c>
      <c r="G122" s="10"/>
      <c r="H122" s="10"/>
      <c r="I122" s="11">
        <v>43811</v>
      </c>
      <c r="J122" s="10">
        <f t="shared" si="17"/>
        <v>9</v>
      </c>
      <c r="K122" s="94">
        <f t="shared" si="23"/>
        <v>55938.89957264957</v>
      </c>
      <c r="L122" s="94"/>
      <c r="M122" s="95">
        <f t="shared" si="24"/>
        <v>503450.09615384613</v>
      </c>
    </row>
    <row r="123" spans="1:13" hidden="1" x14ac:dyDescent="0.25">
      <c r="A123" s="9" t="s">
        <v>37</v>
      </c>
      <c r="B123" s="10" t="s">
        <v>38</v>
      </c>
      <c r="C123" s="10" t="s">
        <v>29</v>
      </c>
      <c r="D123" s="10">
        <f t="shared" si="22"/>
        <v>9</v>
      </c>
      <c r="E123" s="10">
        <v>-1</v>
      </c>
      <c r="F123" s="10" t="s">
        <v>16</v>
      </c>
      <c r="G123" s="10"/>
      <c r="H123" s="10"/>
      <c r="I123" s="11">
        <v>43837</v>
      </c>
      <c r="J123" s="10">
        <f t="shared" si="17"/>
        <v>8</v>
      </c>
      <c r="K123" s="94">
        <f t="shared" si="23"/>
        <v>55938.89957264957</v>
      </c>
      <c r="L123" s="94"/>
      <c r="M123" s="95">
        <f t="shared" si="24"/>
        <v>447511.19658119656</v>
      </c>
    </row>
    <row r="124" spans="1:13" hidden="1" x14ac:dyDescent="0.25">
      <c r="A124" s="9" t="s">
        <v>37</v>
      </c>
      <c r="B124" s="10" t="s">
        <v>38</v>
      </c>
      <c r="C124" s="10" t="s">
        <v>29</v>
      </c>
      <c r="D124" s="10">
        <f t="shared" si="22"/>
        <v>8</v>
      </c>
      <c r="E124" s="10">
        <v>-1</v>
      </c>
      <c r="F124" s="10" t="s">
        <v>16</v>
      </c>
      <c r="G124" s="10"/>
      <c r="H124" s="10"/>
      <c r="I124" s="11">
        <v>43861</v>
      </c>
      <c r="J124" s="10">
        <f t="shared" si="17"/>
        <v>7</v>
      </c>
      <c r="K124" s="94">
        <f t="shared" si="23"/>
        <v>55938.89957264957</v>
      </c>
      <c r="L124" s="94"/>
      <c r="M124" s="95">
        <f t="shared" si="24"/>
        <v>391572.297008547</v>
      </c>
    </row>
    <row r="125" spans="1:13" hidden="1" x14ac:dyDescent="0.25">
      <c r="A125" s="9" t="s">
        <v>37</v>
      </c>
      <c r="B125" s="10" t="s">
        <v>38</v>
      </c>
      <c r="C125" s="10" t="s">
        <v>29</v>
      </c>
      <c r="D125" s="10">
        <f t="shared" si="22"/>
        <v>7</v>
      </c>
      <c r="E125" s="10">
        <v>-1</v>
      </c>
      <c r="F125" s="10" t="s">
        <v>16</v>
      </c>
      <c r="G125" s="10"/>
      <c r="H125" s="10"/>
      <c r="I125" s="11">
        <v>43861</v>
      </c>
      <c r="J125" s="10">
        <f t="shared" si="17"/>
        <v>6</v>
      </c>
      <c r="K125" s="94">
        <f t="shared" si="23"/>
        <v>55938.89957264957</v>
      </c>
      <c r="L125" s="94"/>
      <c r="M125" s="95">
        <f t="shared" si="24"/>
        <v>335633.39743589744</v>
      </c>
    </row>
    <row r="126" spans="1:13" hidden="1" x14ac:dyDescent="0.25">
      <c r="A126" s="9" t="s">
        <v>37</v>
      </c>
      <c r="B126" s="10" t="s">
        <v>38</v>
      </c>
      <c r="C126" s="10" t="s">
        <v>29</v>
      </c>
      <c r="D126" s="10">
        <f t="shared" si="22"/>
        <v>6</v>
      </c>
      <c r="E126" s="10">
        <v>-1</v>
      </c>
      <c r="F126" s="10" t="s">
        <v>16</v>
      </c>
      <c r="G126" s="10"/>
      <c r="H126" s="10"/>
      <c r="I126" s="11">
        <v>43907</v>
      </c>
      <c r="J126" s="10">
        <f t="shared" si="17"/>
        <v>5</v>
      </c>
      <c r="K126" s="94">
        <f t="shared" si="23"/>
        <v>55938.89957264957</v>
      </c>
      <c r="L126" s="94"/>
      <c r="M126" s="95">
        <f t="shared" si="24"/>
        <v>279694.49786324787</v>
      </c>
    </row>
    <row r="127" spans="1:13" hidden="1" x14ac:dyDescent="0.25">
      <c r="A127" s="9" t="s">
        <v>37</v>
      </c>
      <c r="B127" s="10" t="s">
        <v>38</v>
      </c>
      <c r="C127" s="10" t="s">
        <v>29</v>
      </c>
      <c r="D127" s="10">
        <f t="shared" si="22"/>
        <v>5</v>
      </c>
      <c r="E127" s="10">
        <v>-2</v>
      </c>
      <c r="F127" s="10" t="s">
        <v>16</v>
      </c>
      <c r="G127" s="10"/>
      <c r="H127" s="10"/>
      <c r="I127" s="11">
        <v>43935</v>
      </c>
      <c r="J127" s="10">
        <f t="shared" si="17"/>
        <v>3</v>
      </c>
      <c r="K127" s="94">
        <f t="shared" si="23"/>
        <v>55938.89957264957</v>
      </c>
      <c r="L127" s="94"/>
      <c r="M127" s="95">
        <f t="shared" si="24"/>
        <v>167816.69871794872</v>
      </c>
    </row>
    <row r="128" spans="1:13" hidden="1" x14ac:dyDescent="0.25">
      <c r="A128" s="9" t="s">
        <v>37</v>
      </c>
      <c r="B128" s="10" t="s">
        <v>38</v>
      </c>
      <c r="C128" s="10" t="s">
        <v>29</v>
      </c>
      <c r="D128" s="10">
        <f t="shared" si="22"/>
        <v>3</v>
      </c>
      <c r="E128" s="10">
        <v>-1</v>
      </c>
      <c r="F128" s="10" t="s">
        <v>16</v>
      </c>
      <c r="G128" s="10"/>
      <c r="H128" s="10"/>
      <c r="I128" s="11">
        <v>43948</v>
      </c>
      <c r="J128" s="10">
        <f t="shared" si="17"/>
        <v>2</v>
      </c>
      <c r="K128" s="94">
        <f t="shared" si="23"/>
        <v>55938.89957264957</v>
      </c>
      <c r="L128" s="94"/>
      <c r="M128" s="95">
        <f t="shared" si="24"/>
        <v>111877.79914529914</v>
      </c>
    </row>
    <row r="129" spans="1:13" hidden="1" x14ac:dyDescent="0.25">
      <c r="A129" s="9" t="s">
        <v>37</v>
      </c>
      <c r="B129" s="10" t="s">
        <v>38</v>
      </c>
      <c r="C129" s="10" t="s">
        <v>29</v>
      </c>
      <c r="D129" s="10">
        <f t="shared" si="22"/>
        <v>2</v>
      </c>
      <c r="E129" s="10">
        <v>-1</v>
      </c>
      <c r="F129" s="10" t="s">
        <v>16</v>
      </c>
      <c r="G129" s="10"/>
      <c r="H129" s="10"/>
      <c r="I129" s="11">
        <v>43962</v>
      </c>
      <c r="J129" s="10">
        <f t="shared" si="17"/>
        <v>1</v>
      </c>
      <c r="K129" s="94">
        <f t="shared" si="23"/>
        <v>55938.89957264957</v>
      </c>
      <c r="L129" s="94"/>
      <c r="M129" s="95">
        <f t="shared" si="24"/>
        <v>55938.89957264957</v>
      </c>
    </row>
    <row r="130" spans="1:13" ht="15.75" thickBot="1" x14ac:dyDescent="0.3">
      <c r="A130" s="9" t="s">
        <v>37</v>
      </c>
      <c r="B130" s="10" t="s">
        <v>38</v>
      </c>
      <c r="C130" s="10" t="s">
        <v>29</v>
      </c>
      <c r="D130" s="10">
        <f t="shared" si="22"/>
        <v>1</v>
      </c>
      <c r="E130" s="10">
        <v>1</v>
      </c>
      <c r="F130" s="10" t="s">
        <v>17</v>
      </c>
      <c r="G130" s="10" t="s">
        <v>18</v>
      </c>
      <c r="H130" s="10"/>
      <c r="I130" s="11">
        <v>43970</v>
      </c>
      <c r="J130" s="10">
        <f t="shared" si="17"/>
        <v>2</v>
      </c>
      <c r="K130" s="94">
        <f>((M129+L130)/J130)</f>
        <v>59901.116452991439</v>
      </c>
      <c r="L130" s="94">
        <f>E130*63863.3333333333</f>
        <v>63863.333333333299</v>
      </c>
      <c r="M130" s="95">
        <f>J130*K130</f>
        <v>119802.23290598288</v>
      </c>
    </row>
    <row r="131" spans="1:13" ht="15.75" hidden="1" thickBot="1" x14ac:dyDescent="0.3">
      <c r="A131" s="9" t="s">
        <v>37</v>
      </c>
      <c r="B131" s="10" t="s">
        <v>38</v>
      </c>
      <c r="C131" s="10" t="s">
        <v>29</v>
      </c>
      <c r="D131" s="10">
        <f t="shared" si="22"/>
        <v>2</v>
      </c>
      <c r="E131" s="10">
        <v>-1</v>
      </c>
      <c r="F131" s="10" t="s">
        <v>16</v>
      </c>
      <c r="G131" s="10"/>
      <c r="H131" s="10"/>
      <c r="I131" s="11">
        <v>44048</v>
      </c>
      <c r="J131" s="10">
        <f t="shared" si="17"/>
        <v>1</v>
      </c>
      <c r="K131" s="94">
        <f t="shared" si="23"/>
        <v>59901.116452991439</v>
      </c>
      <c r="L131" s="94"/>
      <c r="M131" s="95">
        <f t="shared" si="24"/>
        <v>59901.116452991439</v>
      </c>
    </row>
    <row r="132" spans="1:13" ht="15.75" hidden="1" thickBot="1" x14ac:dyDescent="0.3">
      <c r="A132" s="12" t="s">
        <v>37</v>
      </c>
      <c r="B132" s="13" t="s">
        <v>38</v>
      </c>
      <c r="C132" s="13" t="s">
        <v>29</v>
      </c>
      <c r="D132" s="13">
        <f t="shared" si="22"/>
        <v>1</v>
      </c>
      <c r="E132" s="13">
        <v>-1</v>
      </c>
      <c r="F132" s="13" t="s">
        <v>16</v>
      </c>
      <c r="G132" s="13"/>
      <c r="H132" s="13"/>
      <c r="I132" s="14">
        <v>44048</v>
      </c>
      <c r="J132" s="13">
        <f t="shared" si="17"/>
        <v>0</v>
      </c>
      <c r="K132" s="94">
        <f t="shared" si="23"/>
        <v>59901.116452991439</v>
      </c>
      <c r="L132" s="94"/>
      <c r="M132" s="95">
        <f t="shared" si="24"/>
        <v>0</v>
      </c>
    </row>
    <row r="133" spans="1:13" x14ac:dyDescent="0.25">
      <c r="A133" s="27" t="s">
        <v>39</v>
      </c>
      <c r="B133" s="28" t="s">
        <v>40</v>
      </c>
      <c r="C133" s="28" t="s">
        <v>29</v>
      </c>
      <c r="D133" s="28"/>
      <c r="E133" s="28">
        <v>15</v>
      </c>
      <c r="F133" s="28" t="s">
        <v>17</v>
      </c>
      <c r="G133" s="28" t="s">
        <v>18</v>
      </c>
      <c r="H133" s="28"/>
      <c r="I133" s="29">
        <v>43159</v>
      </c>
      <c r="J133" s="28">
        <f>D133+E133</f>
        <v>15</v>
      </c>
      <c r="K133" s="92">
        <f>L133/J133</f>
        <v>80920</v>
      </c>
      <c r="L133" s="92">
        <f>E133*80920</f>
        <v>1213800</v>
      </c>
      <c r="M133" s="101">
        <f>J133*K133</f>
        <v>1213800</v>
      </c>
    </row>
    <row r="134" spans="1:13" hidden="1" x14ac:dyDescent="0.25">
      <c r="A134" s="9" t="s">
        <v>39</v>
      </c>
      <c r="B134" s="10" t="s">
        <v>40</v>
      </c>
      <c r="C134" s="10" t="s">
        <v>29</v>
      </c>
      <c r="D134" s="10">
        <f>J133</f>
        <v>15</v>
      </c>
      <c r="E134" s="10">
        <v>-1</v>
      </c>
      <c r="F134" s="10" t="s">
        <v>16</v>
      </c>
      <c r="G134" s="10"/>
      <c r="H134" s="10"/>
      <c r="I134" s="11">
        <v>43405</v>
      </c>
      <c r="J134" s="10">
        <f>D134+E134</f>
        <v>14</v>
      </c>
      <c r="K134" s="94">
        <f t="shared" ref="K134" si="25">IF(OR(F134="FPCO"),((M133+L134)/J134),K133)</f>
        <v>80920</v>
      </c>
      <c r="L134" s="94"/>
      <c r="M134" s="95">
        <f t="shared" ref="M134" si="26">J134*K134</f>
        <v>1132880</v>
      </c>
    </row>
    <row r="135" spans="1:13" hidden="1" x14ac:dyDescent="0.25">
      <c r="A135" s="9" t="s">
        <v>39</v>
      </c>
      <c r="B135" s="10" t="s">
        <v>40</v>
      </c>
      <c r="C135" s="10" t="s">
        <v>29</v>
      </c>
      <c r="D135" s="10">
        <f t="shared" ref="D135:D140" si="27">J134</f>
        <v>14</v>
      </c>
      <c r="E135" s="10">
        <v>-1</v>
      </c>
      <c r="F135" s="10" t="s">
        <v>16</v>
      </c>
      <c r="G135" s="10"/>
      <c r="H135" s="10"/>
      <c r="I135" s="11">
        <v>43405</v>
      </c>
      <c r="J135" s="10">
        <f t="shared" ref="J135:J141" si="28">D135+E135</f>
        <v>13</v>
      </c>
      <c r="K135" s="94">
        <f t="shared" ref="K135:K141" si="29">IF(OR(F135="FPCO"),((M134+L135)/J135),K134)</f>
        <v>80920</v>
      </c>
      <c r="L135" s="94"/>
      <c r="M135" s="95">
        <f t="shared" ref="M135:M141" si="30">J135*K135</f>
        <v>1051960</v>
      </c>
    </row>
    <row r="136" spans="1:13" hidden="1" x14ac:dyDescent="0.25">
      <c r="A136" s="9" t="s">
        <v>39</v>
      </c>
      <c r="B136" s="10" t="s">
        <v>40</v>
      </c>
      <c r="C136" s="10" t="s">
        <v>29</v>
      </c>
      <c r="D136" s="10">
        <f t="shared" si="27"/>
        <v>13</v>
      </c>
      <c r="E136" s="10">
        <v>-9</v>
      </c>
      <c r="F136" s="10" t="s">
        <v>16</v>
      </c>
      <c r="G136" s="10"/>
      <c r="H136" s="10"/>
      <c r="I136" s="11">
        <v>43462</v>
      </c>
      <c r="J136" s="10">
        <f t="shared" si="28"/>
        <v>4</v>
      </c>
      <c r="K136" s="94">
        <f t="shared" si="29"/>
        <v>80920</v>
      </c>
      <c r="L136" s="94"/>
      <c r="M136" s="95">
        <f t="shared" si="30"/>
        <v>323680</v>
      </c>
    </row>
    <row r="137" spans="1:13" x14ac:dyDescent="0.25">
      <c r="A137" s="9" t="s">
        <v>39</v>
      </c>
      <c r="B137" s="10" t="s">
        <v>40</v>
      </c>
      <c r="C137" s="10" t="s">
        <v>29</v>
      </c>
      <c r="D137" s="10">
        <f>J136</f>
        <v>4</v>
      </c>
      <c r="E137" s="10">
        <v>10</v>
      </c>
      <c r="F137" s="10" t="s">
        <v>17</v>
      </c>
      <c r="G137" s="10" t="s">
        <v>18</v>
      </c>
      <c r="H137" s="10"/>
      <c r="I137" s="11">
        <v>43727</v>
      </c>
      <c r="J137" s="10">
        <f t="shared" si="28"/>
        <v>14</v>
      </c>
      <c r="K137" s="94">
        <f>((M136+L137)/J137)</f>
        <v>60144.964371980641</v>
      </c>
      <c r="L137" s="94">
        <f>E137*51834.9501207729</f>
        <v>518349.50120772899</v>
      </c>
      <c r="M137" s="95">
        <f>J137*K137</f>
        <v>842029.50120772899</v>
      </c>
    </row>
    <row r="138" spans="1:13" ht="30.75" thickBot="1" x14ac:dyDescent="0.3">
      <c r="A138" s="9" t="s">
        <v>39</v>
      </c>
      <c r="B138" s="10" t="s">
        <v>40</v>
      </c>
      <c r="C138" s="10" t="s">
        <v>29</v>
      </c>
      <c r="D138" s="10">
        <f t="shared" si="27"/>
        <v>14</v>
      </c>
      <c r="E138" s="10">
        <v>-10</v>
      </c>
      <c r="F138" s="10" t="s">
        <v>17</v>
      </c>
      <c r="G138" s="10"/>
      <c r="H138" s="10" t="s">
        <v>20</v>
      </c>
      <c r="I138" s="11">
        <v>43731</v>
      </c>
      <c r="J138" s="10">
        <f t="shared" si="28"/>
        <v>4</v>
      </c>
      <c r="K138" s="94">
        <f t="shared" si="29"/>
        <v>60144.964371980641</v>
      </c>
      <c r="L138" s="94"/>
      <c r="M138" s="95">
        <f>J138*K138</f>
        <v>240579.85748792256</v>
      </c>
    </row>
    <row r="139" spans="1:13" ht="15.75" hidden="1" thickBot="1" x14ac:dyDescent="0.3">
      <c r="A139" s="9" t="s">
        <v>39</v>
      </c>
      <c r="B139" s="10" t="s">
        <v>40</v>
      </c>
      <c r="C139" s="10" t="s">
        <v>29</v>
      </c>
      <c r="D139" s="10">
        <f t="shared" si="27"/>
        <v>4</v>
      </c>
      <c r="E139" s="10">
        <v>-1</v>
      </c>
      <c r="F139" s="10" t="s">
        <v>16</v>
      </c>
      <c r="G139" s="10"/>
      <c r="H139" s="10"/>
      <c r="I139" s="11">
        <v>43732</v>
      </c>
      <c r="J139" s="10">
        <f t="shared" si="28"/>
        <v>3</v>
      </c>
      <c r="K139" s="94">
        <f t="shared" si="29"/>
        <v>60144.964371980641</v>
      </c>
      <c r="L139" s="94"/>
      <c r="M139" s="95">
        <f t="shared" si="30"/>
        <v>180434.89311594193</v>
      </c>
    </row>
    <row r="140" spans="1:13" ht="15.75" hidden="1" thickBot="1" x14ac:dyDescent="0.3">
      <c r="A140" s="9" t="s">
        <v>39</v>
      </c>
      <c r="B140" s="10" t="s">
        <v>40</v>
      </c>
      <c r="C140" s="10" t="s">
        <v>29</v>
      </c>
      <c r="D140" s="10">
        <f t="shared" si="27"/>
        <v>3</v>
      </c>
      <c r="E140" s="10">
        <v>-1</v>
      </c>
      <c r="F140" s="10" t="s">
        <v>16</v>
      </c>
      <c r="G140" s="10"/>
      <c r="H140" s="10"/>
      <c r="I140" s="11">
        <v>43861</v>
      </c>
      <c r="J140" s="10">
        <f t="shared" si="28"/>
        <v>2</v>
      </c>
      <c r="K140" s="94">
        <f t="shared" si="29"/>
        <v>60144.964371980641</v>
      </c>
      <c r="L140" s="94"/>
      <c r="M140" s="95">
        <f t="shared" si="30"/>
        <v>120289.92874396128</v>
      </c>
    </row>
    <row r="141" spans="1:13" ht="15.75" hidden="1" thickBot="1" x14ac:dyDescent="0.3">
      <c r="A141" s="44" t="s">
        <v>39</v>
      </c>
      <c r="B141" s="36" t="s">
        <v>40</v>
      </c>
      <c r="C141" s="36" t="s">
        <v>29</v>
      </c>
      <c r="D141" s="36">
        <f>J140</f>
        <v>2</v>
      </c>
      <c r="E141" s="36">
        <v>-1</v>
      </c>
      <c r="F141" s="36" t="s">
        <v>16</v>
      </c>
      <c r="G141" s="36"/>
      <c r="H141" s="36"/>
      <c r="I141" s="37">
        <v>43899</v>
      </c>
      <c r="J141" s="36">
        <f t="shared" si="28"/>
        <v>1</v>
      </c>
      <c r="K141" s="94">
        <f t="shared" si="29"/>
        <v>60144.964371980641</v>
      </c>
      <c r="L141" s="94"/>
      <c r="M141" s="95">
        <f t="shared" si="30"/>
        <v>60144.964371980641</v>
      </c>
    </row>
    <row r="142" spans="1:13" x14ac:dyDescent="0.25">
      <c r="A142" s="27" t="s">
        <v>51</v>
      </c>
      <c r="B142" s="28" t="s">
        <v>52</v>
      </c>
      <c r="C142" s="28" t="s">
        <v>29</v>
      </c>
      <c r="D142" s="28"/>
      <c r="E142" s="28">
        <v>10</v>
      </c>
      <c r="F142" s="28" t="s">
        <v>17</v>
      </c>
      <c r="G142" s="28" t="s">
        <v>18</v>
      </c>
      <c r="H142" s="28"/>
      <c r="I142" s="29">
        <v>43713</v>
      </c>
      <c r="J142" s="28">
        <f t="shared" ref="J142:J166" si="31">D142+E142</f>
        <v>10</v>
      </c>
      <c r="K142" s="92">
        <f>L142/J142</f>
        <v>53244.871794871797</v>
      </c>
      <c r="L142" s="92">
        <f>E142*53244.8717948718</f>
        <v>532448.717948718</v>
      </c>
      <c r="M142" s="101">
        <f>J142*K142</f>
        <v>532448.717948718</v>
      </c>
    </row>
    <row r="143" spans="1:13" hidden="1" x14ac:dyDescent="0.25">
      <c r="A143" s="9" t="s">
        <v>51</v>
      </c>
      <c r="B143" s="10" t="s">
        <v>52</v>
      </c>
      <c r="C143" s="10" t="s">
        <v>29</v>
      </c>
      <c r="D143" s="10">
        <f t="shared" ref="D143:D165" si="32">J142</f>
        <v>10</v>
      </c>
      <c r="E143" s="10">
        <v>-1</v>
      </c>
      <c r="F143" s="10" t="s">
        <v>16</v>
      </c>
      <c r="G143" s="10"/>
      <c r="H143" s="10"/>
      <c r="I143" s="11">
        <v>43725</v>
      </c>
      <c r="J143" s="10">
        <f t="shared" si="31"/>
        <v>9</v>
      </c>
      <c r="K143" s="94">
        <f t="shared" ref="K143" si="33">IF(OR(F143="FPCO"),((M142+L143)/J143),K142)</f>
        <v>53244.871794871797</v>
      </c>
      <c r="L143" s="94"/>
      <c r="M143" s="95">
        <f t="shared" ref="M143" si="34">J143*K143</f>
        <v>479203.84615384619</v>
      </c>
    </row>
    <row r="144" spans="1:13" x14ac:dyDescent="0.25">
      <c r="A144" s="9" t="s">
        <v>51</v>
      </c>
      <c r="B144" s="10" t="s">
        <v>52</v>
      </c>
      <c r="C144" s="10" t="s">
        <v>29</v>
      </c>
      <c r="D144" s="10">
        <f t="shared" si="32"/>
        <v>9</v>
      </c>
      <c r="E144" s="10">
        <v>10</v>
      </c>
      <c r="F144" s="10" t="s">
        <v>17</v>
      </c>
      <c r="G144" s="10" t="s">
        <v>18</v>
      </c>
      <c r="H144" s="10"/>
      <c r="I144" s="11">
        <v>43727</v>
      </c>
      <c r="J144" s="10">
        <f t="shared" si="31"/>
        <v>19</v>
      </c>
      <c r="K144" s="94">
        <f>((M143+L144)/J144)</f>
        <v>53244.871794871804</v>
      </c>
      <c r="L144" s="94">
        <f>E144*53244.8717948718</f>
        <v>532448.717948718</v>
      </c>
      <c r="M144" s="95">
        <f>J144*K144</f>
        <v>1011652.5641025642</v>
      </c>
    </row>
    <row r="145" spans="1:13" ht="30" x14ac:dyDescent="0.25">
      <c r="A145" s="9" t="s">
        <v>51</v>
      </c>
      <c r="B145" s="10" t="s">
        <v>52</v>
      </c>
      <c r="C145" s="10" t="s">
        <v>29</v>
      </c>
      <c r="D145" s="10">
        <f t="shared" si="32"/>
        <v>19</v>
      </c>
      <c r="E145" s="10">
        <v>-10</v>
      </c>
      <c r="F145" s="10" t="s">
        <v>17</v>
      </c>
      <c r="G145" s="10"/>
      <c r="H145" s="10" t="s">
        <v>20</v>
      </c>
      <c r="I145" s="11">
        <v>43731</v>
      </c>
      <c r="J145" s="10">
        <f t="shared" si="31"/>
        <v>9</v>
      </c>
      <c r="K145" s="94">
        <f t="shared" ref="K145:K165" si="35">IF(OR(F145="FPCO"),((M144+L145)/J145),K144)</f>
        <v>53244.871794871804</v>
      </c>
      <c r="L145" s="94"/>
      <c r="M145" s="95">
        <f>J145*K145</f>
        <v>479203.84615384624</v>
      </c>
    </row>
    <row r="146" spans="1:13" hidden="1" x14ac:dyDescent="0.25">
      <c r="A146" s="9" t="s">
        <v>51</v>
      </c>
      <c r="B146" s="10" t="s">
        <v>52</v>
      </c>
      <c r="C146" s="10" t="s">
        <v>29</v>
      </c>
      <c r="D146" s="10">
        <f t="shared" si="32"/>
        <v>9</v>
      </c>
      <c r="E146" s="10">
        <v>-1</v>
      </c>
      <c r="F146" s="10" t="s">
        <v>16</v>
      </c>
      <c r="G146" s="10"/>
      <c r="H146" s="10"/>
      <c r="I146" s="11">
        <v>43732</v>
      </c>
      <c r="J146" s="10">
        <f t="shared" si="31"/>
        <v>8</v>
      </c>
      <c r="K146" s="94">
        <f t="shared" si="35"/>
        <v>53244.871794871804</v>
      </c>
      <c r="L146" s="94"/>
      <c r="M146" s="95">
        <f t="shared" ref="M146:M165" si="36">J146*K146</f>
        <v>425958.97435897443</v>
      </c>
    </row>
    <row r="147" spans="1:13" hidden="1" x14ac:dyDescent="0.25">
      <c r="A147" s="9" t="s">
        <v>51</v>
      </c>
      <c r="B147" s="10" t="s">
        <v>52</v>
      </c>
      <c r="C147" s="10" t="s">
        <v>29</v>
      </c>
      <c r="D147" s="10">
        <f t="shared" si="32"/>
        <v>8</v>
      </c>
      <c r="E147" s="10">
        <v>-1</v>
      </c>
      <c r="F147" s="10" t="s">
        <v>16</v>
      </c>
      <c r="G147" s="10"/>
      <c r="H147" s="10"/>
      <c r="I147" s="11">
        <v>43738</v>
      </c>
      <c r="J147" s="10">
        <f t="shared" si="31"/>
        <v>7</v>
      </c>
      <c r="K147" s="94">
        <f t="shared" si="35"/>
        <v>53244.871794871804</v>
      </c>
      <c r="L147" s="94"/>
      <c r="M147" s="95">
        <f t="shared" si="36"/>
        <v>372714.10256410262</v>
      </c>
    </row>
    <row r="148" spans="1:13" hidden="1" x14ac:dyDescent="0.25">
      <c r="A148" s="9" t="s">
        <v>51</v>
      </c>
      <c r="B148" s="10" t="s">
        <v>52</v>
      </c>
      <c r="C148" s="10" t="s">
        <v>29</v>
      </c>
      <c r="D148" s="10">
        <f t="shared" si="32"/>
        <v>7</v>
      </c>
      <c r="E148" s="10">
        <v>-1</v>
      </c>
      <c r="F148" s="10" t="s">
        <v>16</v>
      </c>
      <c r="G148" s="10"/>
      <c r="H148" s="10"/>
      <c r="I148" s="11">
        <v>43742</v>
      </c>
      <c r="J148" s="10">
        <f t="shared" si="31"/>
        <v>6</v>
      </c>
      <c r="K148" s="94">
        <f t="shared" si="35"/>
        <v>53244.871794871804</v>
      </c>
      <c r="L148" s="94"/>
      <c r="M148" s="95">
        <f t="shared" si="36"/>
        <v>319469.23076923081</v>
      </c>
    </row>
    <row r="149" spans="1:13" hidden="1" x14ac:dyDescent="0.25">
      <c r="A149" s="9" t="s">
        <v>51</v>
      </c>
      <c r="B149" s="10" t="s">
        <v>52</v>
      </c>
      <c r="C149" s="10" t="s">
        <v>29</v>
      </c>
      <c r="D149" s="10">
        <f t="shared" si="32"/>
        <v>6</v>
      </c>
      <c r="E149" s="10">
        <v>-1</v>
      </c>
      <c r="F149" s="10" t="s">
        <v>16</v>
      </c>
      <c r="G149" s="10"/>
      <c r="H149" s="10"/>
      <c r="I149" s="11">
        <v>43754</v>
      </c>
      <c r="J149" s="10">
        <f t="shared" si="31"/>
        <v>5</v>
      </c>
      <c r="K149" s="94">
        <f t="shared" si="35"/>
        <v>53244.871794871804</v>
      </c>
      <c r="L149" s="94"/>
      <c r="M149" s="95">
        <f t="shared" si="36"/>
        <v>266224.358974359</v>
      </c>
    </row>
    <row r="150" spans="1:13" hidden="1" x14ac:dyDescent="0.25">
      <c r="A150" s="9" t="s">
        <v>51</v>
      </c>
      <c r="B150" s="10" t="s">
        <v>52</v>
      </c>
      <c r="C150" s="10" t="s">
        <v>29</v>
      </c>
      <c r="D150" s="10">
        <f t="shared" si="32"/>
        <v>5</v>
      </c>
      <c r="E150" s="10">
        <v>-1</v>
      </c>
      <c r="F150" s="10" t="s">
        <v>16</v>
      </c>
      <c r="G150" s="10"/>
      <c r="H150" s="10"/>
      <c r="I150" s="11">
        <v>43762</v>
      </c>
      <c r="J150" s="10">
        <f t="shared" si="31"/>
        <v>4</v>
      </c>
      <c r="K150" s="94">
        <f t="shared" si="35"/>
        <v>53244.871794871804</v>
      </c>
      <c r="L150" s="94"/>
      <c r="M150" s="95">
        <f t="shared" si="36"/>
        <v>212979.48717948722</v>
      </c>
    </row>
    <row r="151" spans="1:13" hidden="1" x14ac:dyDescent="0.25">
      <c r="A151" s="9" t="s">
        <v>51</v>
      </c>
      <c r="B151" s="10" t="s">
        <v>52</v>
      </c>
      <c r="C151" s="10" t="s">
        <v>29</v>
      </c>
      <c r="D151" s="10">
        <f t="shared" si="32"/>
        <v>4</v>
      </c>
      <c r="E151" s="10">
        <v>-1</v>
      </c>
      <c r="F151" s="10" t="s">
        <v>16</v>
      </c>
      <c r="G151" s="10"/>
      <c r="H151" s="10"/>
      <c r="I151" s="11">
        <v>43763</v>
      </c>
      <c r="J151" s="10">
        <f t="shared" si="31"/>
        <v>3</v>
      </c>
      <c r="K151" s="94">
        <f t="shared" si="35"/>
        <v>53244.871794871804</v>
      </c>
      <c r="L151" s="94"/>
      <c r="M151" s="95">
        <f t="shared" si="36"/>
        <v>159734.6153846154</v>
      </c>
    </row>
    <row r="152" spans="1:13" hidden="1" x14ac:dyDescent="0.25">
      <c r="A152" s="9" t="s">
        <v>51</v>
      </c>
      <c r="B152" s="10" t="s">
        <v>52</v>
      </c>
      <c r="C152" s="10" t="s">
        <v>29</v>
      </c>
      <c r="D152" s="10">
        <f t="shared" si="32"/>
        <v>3</v>
      </c>
      <c r="E152" s="10">
        <v>-1</v>
      </c>
      <c r="F152" s="10" t="s">
        <v>16</v>
      </c>
      <c r="G152" s="10"/>
      <c r="H152" s="10"/>
      <c r="I152" s="11">
        <v>43767</v>
      </c>
      <c r="J152" s="10">
        <f t="shared" si="31"/>
        <v>2</v>
      </c>
      <c r="K152" s="94">
        <f t="shared" si="35"/>
        <v>53244.871794871804</v>
      </c>
      <c r="L152" s="94"/>
      <c r="M152" s="95">
        <f t="shared" si="36"/>
        <v>106489.74358974361</v>
      </c>
    </row>
    <row r="153" spans="1:13" hidden="1" x14ac:dyDescent="0.25">
      <c r="A153" s="9" t="s">
        <v>51</v>
      </c>
      <c r="B153" s="10" t="s">
        <v>52</v>
      </c>
      <c r="C153" s="10" t="s">
        <v>29</v>
      </c>
      <c r="D153" s="10">
        <f t="shared" si="32"/>
        <v>2</v>
      </c>
      <c r="E153" s="10">
        <v>-1</v>
      </c>
      <c r="F153" s="10" t="s">
        <v>16</v>
      </c>
      <c r="G153" s="10"/>
      <c r="H153" s="10"/>
      <c r="I153" s="11">
        <v>43769</v>
      </c>
      <c r="J153" s="10">
        <f t="shared" si="31"/>
        <v>1</v>
      </c>
      <c r="K153" s="94">
        <f t="shared" si="35"/>
        <v>53244.871794871804</v>
      </c>
      <c r="L153" s="94"/>
      <c r="M153" s="95">
        <f t="shared" si="36"/>
        <v>53244.871794871804</v>
      </c>
    </row>
    <row r="154" spans="1:13" hidden="1" x14ac:dyDescent="0.25">
      <c r="A154" s="9" t="s">
        <v>51</v>
      </c>
      <c r="B154" s="10" t="s">
        <v>52</v>
      </c>
      <c r="C154" s="10" t="s">
        <v>29</v>
      </c>
      <c r="D154" s="10">
        <f t="shared" si="32"/>
        <v>1</v>
      </c>
      <c r="E154" s="10">
        <v>-1</v>
      </c>
      <c r="F154" s="10" t="s">
        <v>16</v>
      </c>
      <c r="G154" s="10"/>
      <c r="H154" s="10"/>
      <c r="I154" s="11">
        <v>43790</v>
      </c>
      <c r="J154" s="10">
        <f t="shared" si="31"/>
        <v>0</v>
      </c>
      <c r="K154" s="94">
        <f t="shared" si="35"/>
        <v>53244.871794871804</v>
      </c>
      <c r="L154" s="94"/>
      <c r="M154" s="95">
        <f t="shared" si="36"/>
        <v>0</v>
      </c>
    </row>
    <row r="155" spans="1:13" x14ac:dyDescent="0.25">
      <c r="A155" s="9" t="s">
        <v>51</v>
      </c>
      <c r="B155" s="10" t="s">
        <v>52</v>
      </c>
      <c r="C155" s="10" t="s">
        <v>29</v>
      </c>
      <c r="D155" s="10">
        <f t="shared" si="32"/>
        <v>0</v>
      </c>
      <c r="E155" s="10">
        <v>6</v>
      </c>
      <c r="F155" s="10" t="s">
        <v>17</v>
      </c>
      <c r="G155" s="10" t="s">
        <v>18</v>
      </c>
      <c r="H155" s="10"/>
      <c r="I155" s="11">
        <v>43872</v>
      </c>
      <c r="J155" s="10">
        <f t="shared" si="31"/>
        <v>6</v>
      </c>
      <c r="K155" s="94">
        <f>((M154+L155)/J155)</f>
        <v>67869.982316534006</v>
      </c>
      <c r="L155" s="94">
        <f>E155*67869.982316534</f>
        <v>407219.89389920403</v>
      </c>
      <c r="M155" s="95">
        <f>J155*K155</f>
        <v>407219.89389920403</v>
      </c>
    </row>
    <row r="156" spans="1:13" hidden="1" x14ac:dyDescent="0.25">
      <c r="A156" s="9" t="s">
        <v>51</v>
      </c>
      <c r="B156" s="10" t="s">
        <v>52</v>
      </c>
      <c r="C156" s="10" t="s">
        <v>29</v>
      </c>
      <c r="D156" s="10">
        <f t="shared" si="32"/>
        <v>6</v>
      </c>
      <c r="E156" s="10">
        <v>-3</v>
      </c>
      <c r="F156" s="10" t="s">
        <v>16</v>
      </c>
      <c r="G156" s="10"/>
      <c r="H156" s="10"/>
      <c r="I156" s="11">
        <v>43872</v>
      </c>
      <c r="J156" s="10">
        <f t="shared" si="31"/>
        <v>3</v>
      </c>
      <c r="K156" s="94">
        <f t="shared" si="35"/>
        <v>67869.982316534006</v>
      </c>
      <c r="L156" s="94"/>
      <c r="M156" s="95">
        <f t="shared" si="36"/>
        <v>203609.94694960202</v>
      </c>
    </row>
    <row r="157" spans="1:13" hidden="1" x14ac:dyDescent="0.25">
      <c r="A157" s="9" t="s">
        <v>51</v>
      </c>
      <c r="B157" s="10" t="s">
        <v>52</v>
      </c>
      <c r="C157" s="10" t="s">
        <v>29</v>
      </c>
      <c r="D157" s="10">
        <f t="shared" si="32"/>
        <v>3</v>
      </c>
      <c r="E157" s="10">
        <v>-1</v>
      </c>
      <c r="F157" s="10" t="s">
        <v>16</v>
      </c>
      <c r="G157" s="10"/>
      <c r="H157" s="10"/>
      <c r="I157" s="11">
        <v>43875</v>
      </c>
      <c r="J157" s="10">
        <f t="shared" si="31"/>
        <v>2</v>
      </c>
      <c r="K157" s="94">
        <f t="shared" si="35"/>
        <v>67869.982316534006</v>
      </c>
      <c r="L157" s="94"/>
      <c r="M157" s="95">
        <f t="shared" si="36"/>
        <v>135739.96463306801</v>
      </c>
    </row>
    <row r="158" spans="1:13" hidden="1" x14ac:dyDescent="0.25">
      <c r="A158" s="9" t="s">
        <v>51</v>
      </c>
      <c r="B158" s="10" t="s">
        <v>52</v>
      </c>
      <c r="C158" s="10" t="s">
        <v>29</v>
      </c>
      <c r="D158" s="10">
        <f t="shared" si="32"/>
        <v>2</v>
      </c>
      <c r="E158" s="10">
        <v>-1</v>
      </c>
      <c r="F158" s="10" t="s">
        <v>16</v>
      </c>
      <c r="G158" s="10"/>
      <c r="H158" s="10"/>
      <c r="I158" s="11">
        <v>43880</v>
      </c>
      <c r="J158" s="10">
        <f t="shared" si="31"/>
        <v>1</v>
      </c>
      <c r="K158" s="94">
        <f t="shared" si="35"/>
        <v>67869.982316534006</v>
      </c>
      <c r="L158" s="94"/>
      <c r="M158" s="95">
        <f t="shared" si="36"/>
        <v>67869.982316534006</v>
      </c>
    </row>
    <row r="159" spans="1:13" x14ac:dyDescent="0.25">
      <c r="A159" s="9" t="s">
        <v>51</v>
      </c>
      <c r="B159" s="10" t="s">
        <v>52</v>
      </c>
      <c r="C159" s="10" t="s">
        <v>29</v>
      </c>
      <c r="D159" s="10">
        <f t="shared" si="32"/>
        <v>1</v>
      </c>
      <c r="E159" s="10">
        <v>3</v>
      </c>
      <c r="F159" s="10" t="s">
        <v>17</v>
      </c>
      <c r="G159" s="10" t="s">
        <v>18</v>
      </c>
      <c r="H159" s="10"/>
      <c r="I159" s="11">
        <v>43888</v>
      </c>
      <c r="J159" s="10">
        <f t="shared" si="31"/>
        <v>4</v>
      </c>
      <c r="K159" s="94">
        <f t="shared" ref="K159:K160" si="37">((M158+L159)/J159)</f>
        <v>67869.982316534006</v>
      </c>
      <c r="L159" s="94">
        <f>E159*67869.982316534</f>
        <v>203609.94694960202</v>
      </c>
      <c r="M159" s="95">
        <f>J159*K159</f>
        <v>271479.92926613602</v>
      </c>
    </row>
    <row r="160" spans="1:13" ht="15.75" thickBot="1" x14ac:dyDescent="0.3">
      <c r="A160" s="9" t="s">
        <v>51</v>
      </c>
      <c r="B160" s="10" t="s">
        <v>52</v>
      </c>
      <c r="C160" s="10" t="s">
        <v>29</v>
      </c>
      <c r="D160" s="10">
        <f t="shared" si="32"/>
        <v>4</v>
      </c>
      <c r="E160" s="10">
        <v>1</v>
      </c>
      <c r="F160" s="10" t="s">
        <v>17</v>
      </c>
      <c r="G160" s="10" t="s">
        <v>18</v>
      </c>
      <c r="H160" s="10"/>
      <c r="I160" s="11">
        <v>43889</v>
      </c>
      <c r="J160" s="10">
        <f t="shared" si="31"/>
        <v>5</v>
      </c>
      <c r="K160" s="94">
        <f t="shared" si="37"/>
        <v>67869.982316534006</v>
      </c>
      <c r="L160" s="94">
        <f>E160*67869.982316534</f>
        <v>67869.982316534006</v>
      </c>
      <c r="M160" s="95">
        <f>J160*K160</f>
        <v>339349.91158267006</v>
      </c>
    </row>
    <row r="161" spans="1:13" ht="15.75" hidden="1" thickBot="1" x14ac:dyDescent="0.3">
      <c r="A161" s="9" t="s">
        <v>51</v>
      </c>
      <c r="B161" s="10" t="s">
        <v>52</v>
      </c>
      <c r="C161" s="10" t="s">
        <v>29</v>
      </c>
      <c r="D161" s="10">
        <f t="shared" si="32"/>
        <v>5</v>
      </c>
      <c r="E161" s="10">
        <v>-1</v>
      </c>
      <c r="F161" s="10" t="s">
        <v>16</v>
      </c>
      <c r="G161" s="10"/>
      <c r="H161" s="10"/>
      <c r="I161" s="11">
        <v>43899</v>
      </c>
      <c r="J161" s="10">
        <f t="shared" si="31"/>
        <v>4</v>
      </c>
      <c r="K161" s="94">
        <f t="shared" si="35"/>
        <v>67869.982316534006</v>
      </c>
      <c r="L161" s="94"/>
      <c r="M161" s="95">
        <f t="shared" si="36"/>
        <v>271479.92926613602</v>
      </c>
    </row>
    <row r="162" spans="1:13" ht="15.75" hidden="1" thickBot="1" x14ac:dyDescent="0.3">
      <c r="A162" s="9" t="s">
        <v>51</v>
      </c>
      <c r="B162" s="10" t="s">
        <v>52</v>
      </c>
      <c r="C162" s="10" t="s">
        <v>29</v>
      </c>
      <c r="D162" s="10">
        <f t="shared" si="32"/>
        <v>4</v>
      </c>
      <c r="E162" s="10">
        <v>-1</v>
      </c>
      <c r="F162" s="10" t="s">
        <v>16</v>
      </c>
      <c r="G162" s="10"/>
      <c r="H162" s="10"/>
      <c r="I162" s="11">
        <v>43902</v>
      </c>
      <c r="J162" s="10">
        <f t="shared" si="31"/>
        <v>3</v>
      </c>
      <c r="K162" s="94">
        <f t="shared" si="35"/>
        <v>67869.982316534006</v>
      </c>
      <c r="L162" s="94"/>
      <c r="M162" s="95">
        <f t="shared" si="36"/>
        <v>203609.94694960202</v>
      </c>
    </row>
    <row r="163" spans="1:13" ht="15.75" hidden="1" thickBot="1" x14ac:dyDescent="0.3">
      <c r="A163" s="9" t="s">
        <v>51</v>
      </c>
      <c r="B163" s="10" t="s">
        <v>52</v>
      </c>
      <c r="C163" s="10" t="s">
        <v>29</v>
      </c>
      <c r="D163" s="10">
        <f t="shared" si="32"/>
        <v>3</v>
      </c>
      <c r="E163" s="10">
        <v>-1</v>
      </c>
      <c r="F163" s="10" t="s">
        <v>16</v>
      </c>
      <c r="G163" s="10"/>
      <c r="H163" s="10"/>
      <c r="I163" s="11">
        <v>43907</v>
      </c>
      <c r="J163" s="10">
        <f t="shared" si="31"/>
        <v>2</v>
      </c>
      <c r="K163" s="94">
        <f t="shared" si="35"/>
        <v>67869.982316534006</v>
      </c>
      <c r="L163" s="94"/>
      <c r="M163" s="95">
        <f t="shared" si="36"/>
        <v>135739.96463306801</v>
      </c>
    </row>
    <row r="164" spans="1:13" ht="15.75" hidden="1" thickBot="1" x14ac:dyDescent="0.3">
      <c r="A164" s="9" t="s">
        <v>51</v>
      </c>
      <c r="B164" s="10" t="s">
        <v>52</v>
      </c>
      <c r="C164" s="10" t="s">
        <v>29</v>
      </c>
      <c r="D164" s="10">
        <f t="shared" si="32"/>
        <v>2</v>
      </c>
      <c r="E164" s="10">
        <v>-1</v>
      </c>
      <c r="F164" s="10" t="s">
        <v>16</v>
      </c>
      <c r="G164" s="10"/>
      <c r="H164" s="10"/>
      <c r="I164" s="11">
        <v>43907</v>
      </c>
      <c r="J164" s="10">
        <f t="shared" si="31"/>
        <v>1</v>
      </c>
      <c r="K164" s="94">
        <f t="shared" si="35"/>
        <v>67869.982316534006</v>
      </c>
      <c r="L164" s="94"/>
      <c r="M164" s="95">
        <f t="shared" si="36"/>
        <v>67869.982316534006</v>
      </c>
    </row>
    <row r="165" spans="1:13" ht="15.75" hidden="1" thickBot="1" x14ac:dyDescent="0.3">
      <c r="A165" s="44" t="s">
        <v>51</v>
      </c>
      <c r="B165" s="36" t="s">
        <v>52</v>
      </c>
      <c r="C165" s="36" t="s">
        <v>29</v>
      </c>
      <c r="D165" s="36">
        <f t="shared" si="32"/>
        <v>1</v>
      </c>
      <c r="E165" s="36">
        <v>-1</v>
      </c>
      <c r="F165" s="36" t="s">
        <v>16</v>
      </c>
      <c r="G165" s="36"/>
      <c r="H165" s="36"/>
      <c r="I165" s="37">
        <v>43907</v>
      </c>
      <c r="J165" s="36">
        <f t="shared" si="31"/>
        <v>0</v>
      </c>
      <c r="K165" s="94">
        <f t="shared" si="35"/>
        <v>67869.982316534006</v>
      </c>
      <c r="L165" s="94"/>
      <c r="M165" s="95">
        <f t="shared" si="36"/>
        <v>0</v>
      </c>
    </row>
    <row r="166" spans="1:13" x14ac:dyDescent="0.25">
      <c r="A166" s="27" t="s">
        <v>56</v>
      </c>
      <c r="B166" s="28" t="s">
        <v>57</v>
      </c>
      <c r="C166" s="28" t="s">
        <v>29</v>
      </c>
      <c r="D166" s="28"/>
      <c r="E166" s="28">
        <v>2</v>
      </c>
      <c r="F166" s="28" t="s">
        <v>17</v>
      </c>
      <c r="G166" s="28" t="s">
        <v>18</v>
      </c>
      <c r="H166" s="28"/>
      <c r="I166" s="29">
        <v>44021</v>
      </c>
      <c r="J166" s="28">
        <f t="shared" si="31"/>
        <v>2</v>
      </c>
      <c r="K166" s="92">
        <f>L166/J166</f>
        <v>3546</v>
      </c>
      <c r="L166" s="92">
        <f>E166*3546</f>
        <v>7092</v>
      </c>
      <c r="M166" s="101">
        <f>J166*K166</f>
        <v>7092</v>
      </c>
    </row>
    <row r="167" spans="1:13" hidden="1" x14ac:dyDescent="0.25">
      <c r="A167" s="44" t="s">
        <v>56</v>
      </c>
      <c r="B167" s="36" t="s">
        <v>57</v>
      </c>
      <c r="C167" s="36" t="s">
        <v>29</v>
      </c>
      <c r="D167" s="36">
        <f>J166</f>
        <v>2</v>
      </c>
      <c r="E167" s="36">
        <v>-1</v>
      </c>
      <c r="F167" s="36" t="s">
        <v>16</v>
      </c>
      <c r="G167" s="36"/>
      <c r="H167" s="36"/>
      <c r="I167" s="37">
        <v>44029</v>
      </c>
      <c r="J167" s="36">
        <f>D167+E167</f>
        <v>1</v>
      </c>
      <c r="K167" s="94">
        <f t="shared" ref="K167" si="38">IF(OR(F167="FPCO"),((M166+L167)/J167),K166)</f>
        <v>3546</v>
      </c>
      <c r="L167" s="94"/>
      <c r="M167" s="95">
        <f t="shared" ref="M167" si="39">J167*K167</f>
        <v>3546</v>
      </c>
    </row>
    <row r="168" spans="1:13" hidden="1" x14ac:dyDescent="0.25">
      <c r="A168" s="27" t="s">
        <v>60</v>
      </c>
      <c r="B168" s="28" t="s">
        <v>61</v>
      </c>
      <c r="C168" s="28" t="s">
        <v>29</v>
      </c>
      <c r="D168" s="28">
        <v>4</v>
      </c>
      <c r="E168" s="28"/>
      <c r="F168" s="28" t="s">
        <v>14</v>
      </c>
      <c r="G168" s="28"/>
      <c r="H168" s="28"/>
      <c r="I168" s="29">
        <v>43100</v>
      </c>
      <c r="J168" s="28">
        <f t="shared" ref="J168:J199" si="40">D168+E168</f>
        <v>4</v>
      </c>
      <c r="K168" s="92">
        <f>M168/J168</f>
        <v>38080</v>
      </c>
      <c r="L168" s="92"/>
      <c r="M168" s="101">
        <v>152320</v>
      </c>
    </row>
    <row r="169" spans="1:13" x14ac:dyDescent="0.25">
      <c r="A169" s="9" t="s">
        <v>60</v>
      </c>
      <c r="B169" s="10" t="s">
        <v>61</v>
      </c>
      <c r="C169" s="10" t="s">
        <v>29</v>
      </c>
      <c r="D169" s="10">
        <f>J168</f>
        <v>4</v>
      </c>
      <c r="E169" s="10">
        <v>4</v>
      </c>
      <c r="F169" s="10" t="s">
        <v>17</v>
      </c>
      <c r="G169" s="10" t="s">
        <v>18</v>
      </c>
      <c r="H169" s="10"/>
      <c r="I169" s="11">
        <v>43453</v>
      </c>
      <c r="J169" s="10">
        <f t="shared" si="40"/>
        <v>8</v>
      </c>
      <c r="K169" s="94">
        <f>((M168+L169)/J169)</f>
        <v>38080</v>
      </c>
      <c r="L169" s="94">
        <f>E169*38080</f>
        <v>152320</v>
      </c>
      <c r="M169" s="95">
        <f>J169*K169</f>
        <v>304640</v>
      </c>
    </row>
    <row r="170" spans="1:13" hidden="1" x14ac:dyDescent="0.25">
      <c r="A170" s="9" t="s">
        <v>60</v>
      </c>
      <c r="B170" s="10" t="s">
        <v>61</v>
      </c>
      <c r="C170" s="10" t="s">
        <v>29</v>
      </c>
      <c r="D170" s="10">
        <f>J169</f>
        <v>8</v>
      </c>
      <c r="E170" s="10">
        <v>-4</v>
      </c>
      <c r="F170" s="10" t="s">
        <v>16</v>
      </c>
      <c r="G170" s="10"/>
      <c r="H170" s="10"/>
      <c r="I170" s="11">
        <v>43528</v>
      </c>
      <c r="J170" s="10">
        <f t="shared" si="40"/>
        <v>4</v>
      </c>
      <c r="K170" s="94">
        <f t="shared" ref="K170:K171" si="41">IF(OR(F170="FPCO"),((M169+L170)/J170),K169)</f>
        <v>38080</v>
      </c>
      <c r="L170" s="94"/>
      <c r="M170" s="95">
        <f t="shared" ref="M170:M171" si="42">J170*K170</f>
        <v>152320</v>
      </c>
    </row>
    <row r="171" spans="1:13" hidden="1" x14ac:dyDescent="0.25">
      <c r="A171" s="44" t="s">
        <v>60</v>
      </c>
      <c r="B171" s="36" t="s">
        <v>61</v>
      </c>
      <c r="C171" s="36" t="s">
        <v>29</v>
      </c>
      <c r="D171" s="36">
        <f>J170</f>
        <v>4</v>
      </c>
      <c r="E171" s="36">
        <v>-4</v>
      </c>
      <c r="F171" s="36" t="s">
        <v>16</v>
      </c>
      <c r="G171" s="36"/>
      <c r="H171" s="36"/>
      <c r="I171" s="37">
        <v>43567</v>
      </c>
      <c r="J171" s="36">
        <f t="shared" si="40"/>
        <v>0</v>
      </c>
      <c r="K171" s="94">
        <f t="shared" si="41"/>
        <v>38080</v>
      </c>
      <c r="L171" s="94"/>
      <c r="M171" s="95">
        <f t="shared" si="42"/>
        <v>0</v>
      </c>
    </row>
    <row r="172" spans="1:13" hidden="1" x14ac:dyDescent="0.25">
      <c r="A172" s="27" t="s">
        <v>62</v>
      </c>
      <c r="B172" s="28" t="s">
        <v>63</v>
      </c>
      <c r="C172" s="28" t="s">
        <v>29</v>
      </c>
      <c r="D172" s="28">
        <v>29</v>
      </c>
      <c r="E172" s="28"/>
      <c r="F172" s="28" t="s">
        <v>14</v>
      </c>
      <c r="G172" s="28"/>
      <c r="H172" s="28"/>
      <c r="I172" s="29">
        <v>43100</v>
      </c>
      <c r="J172" s="2">
        <f t="shared" si="40"/>
        <v>29</v>
      </c>
      <c r="K172" s="92">
        <f>M172/J172</f>
        <v>1627.5862068965516</v>
      </c>
      <c r="L172" s="92"/>
      <c r="M172" s="101">
        <v>47200</v>
      </c>
    </row>
    <row r="173" spans="1:13" x14ac:dyDescent="0.25">
      <c r="A173" s="9" t="s">
        <v>62</v>
      </c>
      <c r="B173" s="10" t="s">
        <v>63</v>
      </c>
      <c r="C173" s="10" t="s">
        <v>29</v>
      </c>
      <c r="D173" s="10">
        <f>J172</f>
        <v>29</v>
      </c>
      <c r="E173" s="10">
        <v>16</v>
      </c>
      <c r="F173" s="10" t="s">
        <v>17</v>
      </c>
      <c r="G173" s="10" t="s">
        <v>18</v>
      </c>
      <c r="H173" s="10"/>
      <c r="I173" s="11">
        <v>43453</v>
      </c>
      <c r="J173" s="17">
        <f t="shared" si="40"/>
        <v>45</v>
      </c>
      <c r="K173" s="94">
        <f>((M172+L173)/J173)</f>
        <v>3765.3333333333335</v>
      </c>
      <c r="L173" s="94">
        <f>E173*7640</f>
        <v>122240</v>
      </c>
      <c r="M173" s="95">
        <f>J173*K173</f>
        <v>169440</v>
      </c>
    </row>
    <row r="174" spans="1:13" hidden="1" x14ac:dyDescent="0.25">
      <c r="A174" s="9" t="s">
        <v>62</v>
      </c>
      <c r="B174" s="10" t="s">
        <v>63</v>
      </c>
      <c r="C174" s="10" t="s">
        <v>29</v>
      </c>
      <c r="D174" s="10">
        <f>J173</f>
        <v>45</v>
      </c>
      <c r="E174" s="10">
        <v>-1</v>
      </c>
      <c r="F174" s="10" t="s">
        <v>16</v>
      </c>
      <c r="G174" s="10"/>
      <c r="H174" s="10"/>
      <c r="I174" s="11">
        <v>43462</v>
      </c>
      <c r="J174" s="17">
        <f t="shared" si="40"/>
        <v>44</v>
      </c>
      <c r="K174" s="94">
        <f t="shared" ref="K174:K187" si="43">IF(OR(F174="FPCO"),((M173+L174)/J174),K173)</f>
        <v>3765.3333333333335</v>
      </c>
      <c r="L174" s="94"/>
      <c r="M174" s="95">
        <f t="shared" ref="M174:M187" si="44">J174*K174</f>
        <v>165674.66666666669</v>
      </c>
    </row>
    <row r="175" spans="1:13" hidden="1" x14ac:dyDescent="0.25">
      <c r="A175" s="9" t="s">
        <v>62</v>
      </c>
      <c r="B175" s="10" t="s">
        <v>63</v>
      </c>
      <c r="C175" s="10" t="s">
        <v>29</v>
      </c>
      <c r="D175" s="10">
        <f>J174</f>
        <v>44</v>
      </c>
      <c r="E175" s="10">
        <v>-15</v>
      </c>
      <c r="F175" s="10" t="s">
        <v>16</v>
      </c>
      <c r="G175" s="10"/>
      <c r="H175" s="10"/>
      <c r="I175" s="11">
        <v>43528</v>
      </c>
      <c r="J175" s="17">
        <f t="shared" si="40"/>
        <v>29</v>
      </c>
      <c r="K175" s="94">
        <f t="shared" si="43"/>
        <v>3765.3333333333335</v>
      </c>
      <c r="L175" s="94"/>
      <c r="M175" s="95">
        <f t="shared" si="44"/>
        <v>109194.66666666667</v>
      </c>
    </row>
    <row r="176" spans="1:13" hidden="1" x14ac:dyDescent="0.25">
      <c r="A176" s="9" t="s">
        <v>62</v>
      </c>
      <c r="B176" s="10" t="s">
        <v>63</v>
      </c>
      <c r="C176" s="10" t="s">
        <v>29</v>
      </c>
      <c r="D176" s="10">
        <f t="shared" ref="D176:D187" si="45">J175</f>
        <v>29</v>
      </c>
      <c r="E176" s="10">
        <v>-2</v>
      </c>
      <c r="F176" s="10" t="s">
        <v>16</v>
      </c>
      <c r="G176" s="10"/>
      <c r="H176" s="10"/>
      <c r="I176" s="11">
        <v>43535</v>
      </c>
      <c r="J176" s="17">
        <f t="shared" si="40"/>
        <v>27</v>
      </c>
      <c r="K176" s="94">
        <f t="shared" si="43"/>
        <v>3765.3333333333335</v>
      </c>
      <c r="L176" s="94"/>
      <c r="M176" s="95">
        <f t="shared" si="44"/>
        <v>101664</v>
      </c>
    </row>
    <row r="177" spans="1:13" hidden="1" x14ac:dyDescent="0.25">
      <c r="A177" s="9" t="s">
        <v>62</v>
      </c>
      <c r="B177" s="10" t="s">
        <v>63</v>
      </c>
      <c r="C177" s="10" t="s">
        <v>29</v>
      </c>
      <c r="D177" s="10">
        <f t="shared" si="45"/>
        <v>27</v>
      </c>
      <c r="E177" s="10">
        <v>-2</v>
      </c>
      <c r="F177" s="10" t="s">
        <v>16</v>
      </c>
      <c r="G177" s="10"/>
      <c r="H177" s="10"/>
      <c r="I177" s="11">
        <v>43564</v>
      </c>
      <c r="J177" s="17">
        <f t="shared" si="40"/>
        <v>25</v>
      </c>
      <c r="K177" s="94">
        <f t="shared" si="43"/>
        <v>3765.3333333333335</v>
      </c>
      <c r="L177" s="94"/>
      <c r="M177" s="95">
        <f t="shared" si="44"/>
        <v>94133.333333333343</v>
      </c>
    </row>
    <row r="178" spans="1:13" hidden="1" x14ac:dyDescent="0.25">
      <c r="A178" s="9" t="s">
        <v>62</v>
      </c>
      <c r="B178" s="10" t="s">
        <v>63</v>
      </c>
      <c r="C178" s="10" t="s">
        <v>29</v>
      </c>
      <c r="D178" s="10">
        <f t="shared" si="45"/>
        <v>25</v>
      </c>
      <c r="E178" s="10">
        <v>-15</v>
      </c>
      <c r="F178" s="10" t="s">
        <v>16</v>
      </c>
      <c r="G178" s="10"/>
      <c r="H178" s="10"/>
      <c r="I178" s="11">
        <v>43581</v>
      </c>
      <c r="J178" s="17">
        <f t="shared" si="40"/>
        <v>10</v>
      </c>
      <c r="K178" s="94">
        <f t="shared" si="43"/>
        <v>3765.3333333333335</v>
      </c>
      <c r="L178" s="94"/>
      <c r="M178" s="95">
        <f t="shared" si="44"/>
        <v>37653.333333333336</v>
      </c>
    </row>
    <row r="179" spans="1:13" hidden="1" x14ac:dyDescent="0.25">
      <c r="A179" s="9" t="s">
        <v>62</v>
      </c>
      <c r="B179" s="10" t="s">
        <v>63</v>
      </c>
      <c r="C179" s="10" t="s">
        <v>29</v>
      </c>
      <c r="D179" s="10">
        <f t="shared" si="45"/>
        <v>10</v>
      </c>
      <c r="E179" s="10">
        <v>-1</v>
      </c>
      <c r="F179" s="10" t="s">
        <v>16</v>
      </c>
      <c r="G179" s="10"/>
      <c r="H179" s="10"/>
      <c r="I179" s="11">
        <v>43594</v>
      </c>
      <c r="J179" s="17">
        <f t="shared" si="40"/>
        <v>9</v>
      </c>
      <c r="K179" s="94">
        <f t="shared" si="43"/>
        <v>3765.3333333333335</v>
      </c>
      <c r="L179" s="94"/>
      <c r="M179" s="95">
        <f t="shared" si="44"/>
        <v>33888</v>
      </c>
    </row>
    <row r="180" spans="1:13" hidden="1" x14ac:dyDescent="0.25">
      <c r="A180" s="9" t="s">
        <v>62</v>
      </c>
      <c r="B180" s="10" t="s">
        <v>63</v>
      </c>
      <c r="C180" s="10" t="s">
        <v>29</v>
      </c>
      <c r="D180" s="10">
        <f t="shared" si="45"/>
        <v>9</v>
      </c>
      <c r="E180" s="10">
        <v>-1</v>
      </c>
      <c r="F180" s="10" t="s">
        <v>16</v>
      </c>
      <c r="G180" s="10"/>
      <c r="H180" s="10"/>
      <c r="I180" s="11">
        <v>43613</v>
      </c>
      <c r="J180" s="17">
        <f t="shared" si="40"/>
        <v>8</v>
      </c>
      <c r="K180" s="94">
        <f t="shared" si="43"/>
        <v>3765.3333333333335</v>
      </c>
      <c r="L180" s="94"/>
      <c r="M180" s="95">
        <f t="shared" si="44"/>
        <v>30122.666666666668</v>
      </c>
    </row>
    <row r="181" spans="1:13" hidden="1" x14ac:dyDescent="0.25">
      <c r="A181" s="9" t="s">
        <v>62</v>
      </c>
      <c r="B181" s="10" t="s">
        <v>63</v>
      </c>
      <c r="C181" s="10" t="s">
        <v>29</v>
      </c>
      <c r="D181" s="10">
        <f t="shared" si="45"/>
        <v>8</v>
      </c>
      <c r="E181" s="10">
        <v>-2</v>
      </c>
      <c r="F181" s="10" t="s">
        <v>16</v>
      </c>
      <c r="G181" s="10"/>
      <c r="H181" s="10"/>
      <c r="I181" s="11">
        <v>43649</v>
      </c>
      <c r="J181" s="17">
        <f t="shared" si="40"/>
        <v>6</v>
      </c>
      <c r="K181" s="94">
        <f t="shared" si="43"/>
        <v>3765.3333333333335</v>
      </c>
      <c r="L181" s="94"/>
      <c r="M181" s="95">
        <f t="shared" si="44"/>
        <v>22592</v>
      </c>
    </row>
    <row r="182" spans="1:13" hidden="1" x14ac:dyDescent="0.25">
      <c r="A182" s="9" t="s">
        <v>62</v>
      </c>
      <c r="B182" s="10" t="s">
        <v>63</v>
      </c>
      <c r="C182" s="10" t="s">
        <v>29</v>
      </c>
      <c r="D182" s="10">
        <f t="shared" si="45"/>
        <v>6</v>
      </c>
      <c r="E182" s="10">
        <v>-1</v>
      </c>
      <c r="F182" s="10" t="s">
        <v>16</v>
      </c>
      <c r="G182" s="10"/>
      <c r="H182" s="10"/>
      <c r="I182" s="11">
        <v>43657</v>
      </c>
      <c r="J182" s="17">
        <f t="shared" si="40"/>
        <v>5</v>
      </c>
      <c r="K182" s="94">
        <f t="shared" si="43"/>
        <v>3765.3333333333335</v>
      </c>
      <c r="L182" s="94"/>
      <c r="M182" s="95">
        <f t="shared" si="44"/>
        <v>18826.666666666668</v>
      </c>
    </row>
    <row r="183" spans="1:13" hidden="1" x14ac:dyDescent="0.25">
      <c r="A183" s="9" t="s">
        <v>62</v>
      </c>
      <c r="B183" s="10" t="s">
        <v>63</v>
      </c>
      <c r="C183" s="10" t="s">
        <v>29</v>
      </c>
      <c r="D183" s="10">
        <f t="shared" si="45"/>
        <v>5</v>
      </c>
      <c r="E183" s="10">
        <v>-1</v>
      </c>
      <c r="F183" s="10" t="s">
        <v>16</v>
      </c>
      <c r="G183" s="10"/>
      <c r="H183" s="10"/>
      <c r="I183" s="11">
        <v>43685</v>
      </c>
      <c r="J183" s="17">
        <f t="shared" si="40"/>
        <v>4</v>
      </c>
      <c r="K183" s="94">
        <f t="shared" si="43"/>
        <v>3765.3333333333335</v>
      </c>
      <c r="L183" s="94"/>
      <c r="M183" s="95">
        <f t="shared" si="44"/>
        <v>15061.333333333334</v>
      </c>
    </row>
    <row r="184" spans="1:13" hidden="1" x14ac:dyDescent="0.25">
      <c r="A184" s="9" t="s">
        <v>62</v>
      </c>
      <c r="B184" s="10" t="s">
        <v>63</v>
      </c>
      <c r="C184" s="10" t="s">
        <v>29</v>
      </c>
      <c r="D184" s="10">
        <f t="shared" si="45"/>
        <v>4</v>
      </c>
      <c r="E184" s="10">
        <v>-1</v>
      </c>
      <c r="F184" s="10" t="s">
        <v>16</v>
      </c>
      <c r="G184" s="10"/>
      <c r="H184" s="10"/>
      <c r="I184" s="11">
        <v>43706</v>
      </c>
      <c r="J184" s="17">
        <f t="shared" si="40"/>
        <v>3</v>
      </c>
      <c r="K184" s="94">
        <f t="shared" si="43"/>
        <v>3765.3333333333335</v>
      </c>
      <c r="L184" s="94"/>
      <c r="M184" s="95">
        <f t="shared" si="44"/>
        <v>11296</v>
      </c>
    </row>
    <row r="185" spans="1:13" hidden="1" x14ac:dyDescent="0.25">
      <c r="A185" s="9" t="s">
        <v>62</v>
      </c>
      <c r="B185" s="10" t="s">
        <v>63</v>
      </c>
      <c r="C185" s="10" t="s">
        <v>29</v>
      </c>
      <c r="D185" s="10">
        <f t="shared" si="45"/>
        <v>3</v>
      </c>
      <c r="E185" s="10">
        <v>-1</v>
      </c>
      <c r="F185" s="10" t="s">
        <v>16</v>
      </c>
      <c r="G185" s="10"/>
      <c r="H185" s="10"/>
      <c r="I185" s="11">
        <v>43732</v>
      </c>
      <c r="J185" s="17">
        <f t="shared" si="40"/>
        <v>2</v>
      </c>
      <c r="K185" s="94">
        <f t="shared" si="43"/>
        <v>3765.3333333333335</v>
      </c>
      <c r="L185" s="94"/>
      <c r="M185" s="95">
        <f t="shared" si="44"/>
        <v>7530.666666666667</v>
      </c>
    </row>
    <row r="186" spans="1:13" hidden="1" x14ac:dyDescent="0.25">
      <c r="A186" s="9" t="s">
        <v>62</v>
      </c>
      <c r="B186" s="10" t="s">
        <v>63</v>
      </c>
      <c r="C186" s="10" t="s">
        <v>29</v>
      </c>
      <c r="D186" s="10">
        <f t="shared" si="45"/>
        <v>2</v>
      </c>
      <c r="E186" s="10">
        <v>-1</v>
      </c>
      <c r="F186" s="10" t="s">
        <v>16</v>
      </c>
      <c r="G186" s="10"/>
      <c r="H186" s="10"/>
      <c r="I186" s="11">
        <v>43746</v>
      </c>
      <c r="J186" s="17">
        <f t="shared" si="40"/>
        <v>1</v>
      </c>
      <c r="K186" s="94">
        <f t="shared" si="43"/>
        <v>3765.3333333333335</v>
      </c>
      <c r="L186" s="94"/>
      <c r="M186" s="95">
        <f t="shared" si="44"/>
        <v>3765.3333333333335</v>
      </c>
    </row>
    <row r="187" spans="1:13" hidden="1" x14ac:dyDescent="0.25">
      <c r="A187" s="44" t="s">
        <v>62</v>
      </c>
      <c r="B187" s="36" t="s">
        <v>63</v>
      </c>
      <c r="C187" s="36" t="s">
        <v>29</v>
      </c>
      <c r="D187" s="10">
        <f t="shared" si="45"/>
        <v>1</v>
      </c>
      <c r="E187" s="36">
        <v>-1</v>
      </c>
      <c r="F187" s="36" t="s">
        <v>16</v>
      </c>
      <c r="G187" s="36"/>
      <c r="H187" s="36"/>
      <c r="I187" s="37">
        <v>43762</v>
      </c>
      <c r="J187" s="41">
        <f t="shared" si="40"/>
        <v>0</v>
      </c>
      <c r="K187" s="94">
        <f t="shared" si="43"/>
        <v>3765.3333333333335</v>
      </c>
      <c r="L187" s="94"/>
      <c r="M187" s="95">
        <f t="shared" si="44"/>
        <v>0</v>
      </c>
    </row>
    <row r="188" spans="1:13" hidden="1" x14ac:dyDescent="0.25">
      <c r="A188" s="27" t="s">
        <v>66</v>
      </c>
      <c r="B188" s="28" t="s">
        <v>67</v>
      </c>
      <c r="C188" s="28" t="s">
        <v>29</v>
      </c>
      <c r="D188" s="28">
        <v>1</v>
      </c>
      <c r="E188" s="28"/>
      <c r="F188" s="28" t="s">
        <v>14</v>
      </c>
      <c r="G188" s="28"/>
      <c r="H188" s="28"/>
      <c r="I188" s="29">
        <v>43100</v>
      </c>
      <c r="J188" s="2">
        <f t="shared" si="40"/>
        <v>1</v>
      </c>
      <c r="K188" s="92">
        <f>M188/J188</f>
        <v>62000</v>
      </c>
      <c r="L188" s="92"/>
      <c r="M188" s="101">
        <v>62000</v>
      </c>
    </row>
    <row r="189" spans="1:13" x14ac:dyDescent="0.25">
      <c r="A189" s="9" t="s">
        <v>66</v>
      </c>
      <c r="B189" s="10" t="s">
        <v>67</v>
      </c>
      <c r="C189" s="10" t="s">
        <v>29</v>
      </c>
      <c r="D189" s="10">
        <f t="shared" ref="D189:D194" si="46">J188</f>
        <v>1</v>
      </c>
      <c r="E189" s="10">
        <v>4</v>
      </c>
      <c r="F189" s="10" t="s">
        <v>17</v>
      </c>
      <c r="G189" s="10" t="s">
        <v>18</v>
      </c>
      <c r="H189" s="10"/>
      <c r="I189" s="11">
        <v>43159</v>
      </c>
      <c r="J189" s="17">
        <f t="shared" si="40"/>
        <v>5</v>
      </c>
      <c r="K189" s="94">
        <f>((M188+L189)/J189)</f>
        <v>67996.800000000003</v>
      </c>
      <c r="L189" s="94">
        <f>E189*69496</f>
        <v>277984</v>
      </c>
      <c r="M189" s="95">
        <f>J189*K189</f>
        <v>339984</v>
      </c>
    </row>
    <row r="190" spans="1:13" hidden="1" x14ac:dyDescent="0.25">
      <c r="A190" s="9" t="s">
        <v>66</v>
      </c>
      <c r="B190" s="10" t="s">
        <v>67</v>
      </c>
      <c r="C190" s="10" t="s">
        <v>29</v>
      </c>
      <c r="D190" s="10">
        <f t="shared" si="46"/>
        <v>5</v>
      </c>
      <c r="E190" s="10">
        <v>-1</v>
      </c>
      <c r="F190" s="10" t="s">
        <v>16</v>
      </c>
      <c r="G190" s="10"/>
      <c r="H190" s="10"/>
      <c r="I190" s="11">
        <v>43405</v>
      </c>
      <c r="J190" s="17">
        <f t="shared" si="40"/>
        <v>4</v>
      </c>
      <c r="K190" s="94">
        <f t="shared" ref="K190:K193" si="47">IF(OR(F190="FPCO"),((M189+L190)/J190),K189)</f>
        <v>67996.800000000003</v>
      </c>
      <c r="L190" s="94"/>
      <c r="M190" s="95">
        <f t="shared" ref="M190:M193" si="48">J190*K190</f>
        <v>271987.20000000001</v>
      </c>
    </row>
    <row r="191" spans="1:13" hidden="1" x14ac:dyDescent="0.25">
      <c r="A191" s="9" t="s">
        <v>66</v>
      </c>
      <c r="B191" s="10" t="s">
        <v>67</v>
      </c>
      <c r="C191" s="10" t="s">
        <v>29</v>
      </c>
      <c r="D191" s="10">
        <f t="shared" si="46"/>
        <v>4</v>
      </c>
      <c r="E191" s="10">
        <v>-1</v>
      </c>
      <c r="F191" s="10" t="s">
        <v>16</v>
      </c>
      <c r="G191" s="10"/>
      <c r="H191" s="10"/>
      <c r="I191" s="11">
        <v>43405</v>
      </c>
      <c r="J191" s="17">
        <f t="shared" si="40"/>
        <v>3</v>
      </c>
      <c r="K191" s="94">
        <f t="shared" si="47"/>
        <v>67996.800000000003</v>
      </c>
      <c r="L191" s="94"/>
      <c r="M191" s="95">
        <f t="shared" si="48"/>
        <v>203990.40000000002</v>
      </c>
    </row>
    <row r="192" spans="1:13" hidden="1" x14ac:dyDescent="0.25">
      <c r="A192" s="9" t="s">
        <v>66</v>
      </c>
      <c r="B192" s="10" t="s">
        <v>67</v>
      </c>
      <c r="C192" s="10" t="s">
        <v>29</v>
      </c>
      <c r="D192" s="10">
        <f t="shared" si="46"/>
        <v>3</v>
      </c>
      <c r="E192" s="10">
        <v>-1</v>
      </c>
      <c r="F192" s="10" t="s">
        <v>16</v>
      </c>
      <c r="G192" s="10"/>
      <c r="H192" s="10"/>
      <c r="I192" s="11">
        <v>43405</v>
      </c>
      <c r="J192" s="17">
        <f t="shared" si="40"/>
        <v>2</v>
      </c>
      <c r="K192" s="94">
        <f t="shared" si="47"/>
        <v>67996.800000000003</v>
      </c>
      <c r="L192" s="94"/>
      <c r="M192" s="95">
        <f t="shared" si="48"/>
        <v>135993.60000000001</v>
      </c>
    </row>
    <row r="193" spans="1:13" hidden="1" x14ac:dyDescent="0.25">
      <c r="A193" s="9" t="s">
        <v>66</v>
      </c>
      <c r="B193" s="10" t="s">
        <v>67</v>
      </c>
      <c r="C193" s="10" t="s">
        <v>29</v>
      </c>
      <c r="D193" s="10">
        <f t="shared" si="46"/>
        <v>2</v>
      </c>
      <c r="E193" s="10">
        <v>-1</v>
      </c>
      <c r="F193" s="10" t="s">
        <v>16</v>
      </c>
      <c r="G193" s="10"/>
      <c r="H193" s="10"/>
      <c r="I193" s="11">
        <v>43405</v>
      </c>
      <c r="J193" s="17">
        <f t="shared" si="40"/>
        <v>1</v>
      </c>
      <c r="K193" s="94">
        <f t="shared" si="47"/>
        <v>67996.800000000003</v>
      </c>
      <c r="L193" s="94"/>
      <c r="M193" s="95">
        <f t="shared" si="48"/>
        <v>67996.800000000003</v>
      </c>
    </row>
    <row r="194" spans="1:13" x14ac:dyDescent="0.25">
      <c r="A194" s="44" t="s">
        <v>66</v>
      </c>
      <c r="B194" s="36" t="s">
        <v>67</v>
      </c>
      <c r="C194" s="36" t="s">
        <v>29</v>
      </c>
      <c r="D194" s="10">
        <f t="shared" si="46"/>
        <v>1</v>
      </c>
      <c r="E194" s="36">
        <v>1</v>
      </c>
      <c r="F194" s="36" t="s">
        <v>17</v>
      </c>
      <c r="G194" s="36" t="s">
        <v>18</v>
      </c>
      <c r="H194" s="36"/>
      <c r="I194" s="37">
        <v>43759</v>
      </c>
      <c r="J194" s="41">
        <f t="shared" si="40"/>
        <v>2</v>
      </c>
      <c r="K194" s="94">
        <f>((M193+L194)/J194)</f>
        <v>68780.258026265452</v>
      </c>
      <c r="L194" s="94">
        <f>E194*69563.7160525309</f>
        <v>69563.716052530901</v>
      </c>
      <c r="M194" s="95">
        <f>J194*K194</f>
        <v>137560.5160525309</v>
      </c>
    </row>
    <row r="195" spans="1:13" hidden="1" x14ac:dyDescent="0.25">
      <c r="A195" s="27" t="s">
        <v>70</v>
      </c>
      <c r="B195" s="28" t="s">
        <v>71</v>
      </c>
      <c r="C195" s="28" t="s">
        <v>29</v>
      </c>
      <c r="D195" s="28">
        <v>72</v>
      </c>
      <c r="E195" s="28"/>
      <c r="F195" s="28" t="s">
        <v>14</v>
      </c>
      <c r="G195" s="28"/>
      <c r="H195" s="28"/>
      <c r="I195" s="29">
        <v>43100</v>
      </c>
      <c r="J195" s="2">
        <f t="shared" si="40"/>
        <v>72</v>
      </c>
      <c r="K195" s="92">
        <f>M195/J195</f>
        <v>655.55555555555554</v>
      </c>
      <c r="L195" s="92"/>
      <c r="M195" s="101">
        <v>47200</v>
      </c>
    </row>
    <row r="196" spans="1:13" x14ac:dyDescent="0.25">
      <c r="A196" s="9" t="s">
        <v>70</v>
      </c>
      <c r="B196" s="10" t="s">
        <v>71</v>
      </c>
      <c r="C196" s="10" t="s">
        <v>29</v>
      </c>
      <c r="D196" s="10">
        <f t="shared" ref="D196:D222" si="49">J195</f>
        <v>72</v>
      </c>
      <c r="E196" s="10">
        <v>1</v>
      </c>
      <c r="F196" s="10" t="s">
        <v>17</v>
      </c>
      <c r="G196" s="10" t="s">
        <v>18</v>
      </c>
      <c r="H196" s="10"/>
      <c r="I196" s="11">
        <v>43159</v>
      </c>
      <c r="J196" s="17">
        <f t="shared" si="40"/>
        <v>73</v>
      </c>
      <c r="K196" s="94">
        <f>((M195+L196)/J196)</f>
        <v>712.32876712328766</v>
      </c>
      <c r="L196" s="94">
        <f>E196*4800</f>
        <v>4800</v>
      </c>
      <c r="M196" s="95">
        <f>J196*K196</f>
        <v>52000</v>
      </c>
    </row>
    <row r="197" spans="1:13" x14ac:dyDescent="0.25">
      <c r="A197" s="9" t="s">
        <v>70</v>
      </c>
      <c r="B197" s="10" t="s">
        <v>71</v>
      </c>
      <c r="C197" s="10" t="s">
        <v>29</v>
      </c>
      <c r="D197" s="10">
        <f t="shared" si="49"/>
        <v>73</v>
      </c>
      <c r="E197" s="10">
        <v>84</v>
      </c>
      <c r="F197" s="10" t="s">
        <v>17</v>
      </c>
      <c r="G197" s="10" t="s">
        <v>18</v>
      </c>
      <c r="H197" s="10"/>
      <c r="I197" s="11">
        <v>43159</v>
      </c>
      <c r="J197" s="17">
        <f t="shared" si="40"/>
        <v>157</v>
      </c>
      <c r="K197" s="94">
        <f>((M196+L197)/J197)</f>
        <v>2899.3630573248406</v>
      </c>
      <c r="L197" s="94">
        <f>E197*4800</f>
        <v>403200</v>
      </c>
      <c r="M197" s="95">
        <f>J197*K197</f>
        <v>455200</v>
      </c>
    </row>
    <row r="198" spans="1:13" hidden="1" x14ac:dyDescent="0.25">
      <c r="A198" s="9" t="s">
        <v>70</v>
      </c>
      <c r="B198" s="10" t="s">
        <v>71</v>
      </c>
      <c r="C198" s="10" t="s">
        <v>29</v>
      </c>
      <c r="D198" s="10">
        <f t="shared" si="49"/>
        <v>157</v>
      </c>
      <c r="E198" s="10">
        <v>-1</v>
      </c>
      <c r="F198" s="10" t="s">
        <v>16</v>
      </c>
      <c r="G198" s="10"/>
      <c r="H198" s="10"/>
      <c r="I198" s="11">
        <v>43405</v>
      </c>
      <c r="J198" s="17">
        <f t="shared" si="40"/>
        <v>156</v>
      </c>
      <c r="K198" s="94">
        <f>IF(OR(F198="FPCO"),((M197+L198)/J198),K197)</f>
        <v>2899.3630573248406</v>
      </c>
      <c r="L198" s="94"/>
      <c r="M198" s="95">
        <f t="shared" ref="M198:M222" si="50">J198*K198</f>
        <v>452300.63694267516</v>
      </c>
    </row>
    <row r="199" spans="1:13" hidden="1" x14ac:dyDescent="0.25">
      <c r="A199" s="9" t="s">
        <v>70</v>
      </c>
      <c r="B199" s="10" t="s">
        <v>71</v>
      </c>
      <c r="C199" s="10" t="s">
        <v>29</v>
      </c>
      <c r="D199" s="10">
        <f t="shared" si="49"/>
        <v>156</v>
      </c>
      <c r="E199" s="10">
        <v>-1</v>
      </c>
      <c r="F199" s="10" t="s">
        <v>16</v>
      </c>
      <c r="G199" s="10"/>
      <c r="H199" s="10"/>
      <c r="I199" s="11">
        <v>43405</v>
      </c>
      <c r="J199" s="17">
        <f t="shared" si="40"/>
        <v>155</v>
      </c>
      <c r="K199" s="94">
        <f t="shared" ref="K199:K222" si="51">IF(OR(F199="FPCO"),((M198+L199)/J199),K198)</f>
        <v>2899.3630573248406</v>
      </c>
      <c r="L199" s="94"/>
      <c r="M199" s="95">
        <f t="shared" si="50"/>
        <v>449401.27388535027</v>
      </c>
    </row>
    <row r="200" spans="1:13" hidden="1" x14ac:dyDescent="0.25">
      <c r="A200" s="9" t="s">
        <v>70</v>
      </c>
      <c r="B200" s="10" t="s">
        <v>71</v>
      </c>
      <c r="C200" s="10" t="s">
        <v>29</v>
      </c>
      <c r="D200" s="10">
        <f t="shared" si="49"/>
        <v>155</v>
      </c>
      <c r="E200" s="10">
        <v>-6</v>
      </c>
      <c r="F200" s="10" t="s">
        <v>16</v>
      </c>
      <c r="G200" s="10"/>
      <c r="H200" s="10"/>
      <c r="I200" s="11">
        <v>43405</v>
      </c>
      <c r="J200" s="17">
        <f t="shared" ref="J200:J228" si="52">D200+E200</f>
        <v>149</v>
      </c>
      <c r="K200" s="94">
        <f t="shared" si="51"/>
        <v>2899.3630573248406</v>
      </c>
      <c r="L200" s="94"/>
      <c r="M200" s="95">
        <f t="shared" si="50"/>
        <v>432005.09554140124</v>
      </c>
    </row>
    <row r="201" spans="1:13" hidden="1" x14ac:dyDescent="0.25">
      <c r="A201" s="9" t="s">
        <v>70</v>
      </c>
      <c r="B201" s="10" t="s">
        <v>71</v>
      </c>
      <c r="C201" s="10" t="s">
        <v>29</v>
      </c>
      <c r="D201" s="10">
        <f t="shared" si="49"/>
        <v>149</v>
      </c>
      <c r="E201" s="10">
        <v>-1</v>
      </c>
      <c r="F201" s="10" t="s">
        <v>16</v>
      </c>
      <c r="G201" s="10"/>
      <c r="H201" s="10"/>
      <c r="I201" s="11">
        <v>43405</v>
      </c>
      <c r="J201" s="17">
        <f t="shared" si="52"/>
        <v>148</v>
      </c>
      <c r="K201" s="94">
        <f t="shared" si="51"/>
        <v>2899.3630573248406</v>
      </c>
      <c r="L201" s="94"/>
      <c r="M201" s="95">
        <f t="shared" si="50"/>
        <v>429105.7324840764</v>
      </c>
    </row>
    <row r="202" spans="1:13" hidden="1" x14ac:dyDescent="0.25">
      <c r="A202" s="9" t="s">
        <v>70</v>
      </c>
      <c r="B202" s="10" t="s">
        <v>71</v>
      </c>
      <c r="C202" s="10" t="s">
        <v>29</v>
      </c>
      <c r="D202" s="10">
        <f t="shared" si="49"/>
        <v>148</v>
      </c>
      <c r="E202" s="10">
        <v>-6</v>
      </c>
      <c r="F202" s="10" t="s">
        <v>16</v>
      </c>
      <c r="G202" s="10"/>
      <c r="H202" s="10"/>
      <c r="I202" s="11">
        <v>43405</v>
      </c>
      <c r="J202" s="17">
        <f t="shared" si="52"/>
        <v>142</v>
      </c>
      <c r="K202" s="94">
        <f t="shared" si="51"/>
        <v>2899.3630573248406</v>
      </c>
      <c r="L202" s="94"/>
      <c r="M202" s="95">
        <f t="shared" si="50"/>
        <v>411709.55414012738</v>
      </c>
    </row>
    <row r="203" spans="1:13" hidden="1" x14ac:dyDescent="0.25">
      <c r="A203" s="9" t="s">
        <v>70</v>
      </c>
      <c r="B203" s="10" t="s">
        <v>71</v>
      </c>
      <c r="C203" s="10" t="s">
        <v>29</v>
      </c>
      <c r="D203" s="10">
        <f t="shared" si="49"/>
        <v>142</v>
      </c>
      <c r="E203" s="10">
        <v>-6</v>
      </c>
      <c r="F203" s="10" t="s">
        <v>16</v>
      </c>
      <c r="G203" s="10"/>
      <c r="H203" s="10"/>
      <c r="I203" s="11">
        <v>43536</v>
      </c>
      <c r="J203" s="17">
        <f t="shared" si="52"/>
        <v>136</v>
      </c>
      <c r="K203" s="94">
        <f t="shared" si="51"/>
        <v>2899.3630573248406</v>
      </c>
      <c r="L203" s="94"/>
      <c r="M203" s="95">
        <f t="shared" si="50"/>
        <v>394313.3757961783</v>
      </c>
    </row>
    <row r="204" spans="1:13" hidden="1" x14ac:dyDescent="0.25">
      <c r="A204" s="9" t="s">
        <v>70</v>
      </c>
      <c r="B204" s="10" t="s">
        <v>71</v>
      </c>
      <c r="C204" s="10" t="s">
        <v>29</v>
      </c>
      <c r="D204" s="10">
        <f t="shared" si="49"/>
        <v>136</v>
      </c>
      <c r="E204" s="10">
        <v>-6</v>
      </c>
      <c r="F204" s="10" t="s">
        <v>16</v>
      </c>
      <c r="G204" s="10"/>
      <c r="H204" s="10"/>
      <c r="I204" s="11">
        <v>43581</v>
      </c>
      <c r="J204" s="17">
        <f t="shared" si="52"/>
        <v>130</v>
      </c>
      <c r="K204" s="94">
        <f t="shared" si="51"/>
        <v>2899.3630573248406</v>
      </c>
      <c r="L204" s="94"/>
      <c r="M204" s="95">
        <f t="shared" si="50"/>
        <v>376917.19745222927</v>
      </c>
    </row>
    <row r="205" spans="1:13" hidden="1" x14ac:dyDescent="0.25">
      <c r="A205" s="9" t="s">
        <v>70</v>
      </c>
      <c r="B205" s="10" t="s">
        <v>71</v>
      </c>
      <c r="C205" s="10" t="s">
        <v>29</v>
      </c>
      <c r="D205" s="10">
        <f t="shared" si="49"/>
        <v>130</v>
      </c>
      <c r="E205" s="10">
        <v>-3</v>
      </c>
      <c r="F205" s="10" t="s">
        <v>16</v>
      </c>
      <c r="G205" s="10"/>
      <c r="H205" s="10"/>
      <c r="I205" s="11">
        <v>43607</v>
      </c>
      <c r="J205" s="17">
        <f t="shared" si="52"/>
        <v>127</v>
      </c>
      <c r="K205" s="94">
        <f t="shared" si="51"/>
        <v>2899.3630573248406</v>
      </c>
      <c r="L205" s="94"/>
      <c r="M205" s="95">
        <f t="shared" si="50"/>
        <v>368219.10828025476</v>
      </c>
    </row>
    <row r="206" spans="1:13" hidden="1" x14ac:dyDescent="0.25">
      <c r="A206" s="9" t="s">
        <v>70</v>
      </c>
      <c r="B206" s="10" t="s">
        <v>71</v>
      </c>
      <c r="C206" s="10" t="s">
        <v>29</v>
      </c>
      <c r="D206" s="10">
        <f t="shared" si="49"/>
        <v>127</v>
      </c>
      <c r="E206" s="10">
        <v>-6</v>
      </c>
      <c r="F206" s="10" t="s">
        <v>16</v>
      </c>
      <c r="G206" s="10"/>
      <c r="H206" s="10"/>
      <c r="I206" s="11">
        <v>43641</v>
      </c>
      <c r="J206" s="17">
        <f t="shared" si="52"/>
        <v>121</v>
      </c>
      <c r="K206" s="94">
        <f t="shared" si="51"/>
        <v>2899.3630573248406</v>
      </c>
      <c r="L206" s="94"/>
      <c r="M206" s="95">
        <f t="shared" si="50"/>
        <v>350822.92993630574</v>
      </c>
    </row>
    <row r="207" spans="1:13" hidden="1" x14ac:dyDescent="0.25">
      <c r="A207" s="9" t="s">
        <v>70</v>
      </c>
      <c r="B207" s="10" t="s">
        <v>71</v>
      </c>
      <c r="C207" s="10" t="s">
        <v>29</v>
      </c>
      <c r="D207" s="10">
        <f t="shared" si="49"/>
        <v>121</v>
      </c>
      <c r="E207" s="10">
        <v>-6</v>
      </c>
      <c r="F207" s="10" t="s">
        <v>16</v>
      </c>
      <c r="G207" s="10"/>
      <c r="H207" s="10"/>
      <c r="I207" s="11">
        <v>43648</v>
      </c>
      <c r="J207" s="17">
        <f t="shared" si="52"/>
        <v>115</v>
      </c>
      <c r="K207" s="94">
        <f t="shared" si="51"/>
        <v>2899.3630573248406</v>
      </c>
      <c r="L207" s="94"/>
      <c r="M207" s="95">
        <f t="shared" si="50"/>
        <v>333426.75159235665</v>
      </c>
    </row>
    <row r="208" spans="1:13" hidden="1" x14ac:dyDescent="0.25">
      <c r="A208" s="9" t="s">
        <v>70</v>
      </c>
      <c r="B208" s="10" t="s">
        <v>71</v>
      </c>
      <c r="C208" s="10" t="s">
        <v>29</v>
      </c>
      <c r="D208" s="10">
        <f t="shared" si="49"/>
        <v>115</v>
      </c>
      <c r="E208" s="10">
        <v>-6</v>
      </c>
      <c r="F208" s="10" t="s">
        <v>16</v>
      </c>
      <c r="G208" s="10"/>
      <c r="H208" s="10"/>
      <c r="I208" s="11">
        <v>43668</v>
      </c>
      <c r="J208" s="17">
        <f t="shared" si="52"/>
        <v>109</v>
      </c>
      <c r="K208" s="94">
        <f t="shared" si="51"/>
        <v>2899.3630573248406</v>
      </c>
      <c r="L208" s="94"/>
      <c r="M208" s="95">
        <f t="shared" si="50"/>
        <v>316030.57324840763</v>
      </c>
    </row>
    <row r="209" spans="1:13" hidden="1" x14ac:dyDescent="0.25">
      <c r="A209" s="9" t="s">
        <v>70</v>
      </c>
      <c r="B209" s="10" t="s">
        <v>71</v>
      </c>
      <c r="C209" s="10" t="s">
        <v>29</v>
      </c>
      <c r="D209" s="10">
        <f t="shared" si="49"/>
        <v>109</v>
      </c>
      <c r="E209" s="10">
        <v>-20</v>
      </c>
      <c r="F209" s="10" t="s">
        <v>16</v>
      </c>
      <c r="G209" s="10"/>
      <c r="H209" s="10"/>
      <c r="I209" s="11">
        <v>43718</v>
      </c>
      <c r="J209" s="17">
        <f t="shared" si="52"/>
        <v>89</v>
      </c>
      <c r="K209" s="94">
        <f t="shared" si="51"/>
        <v>2899.3630573248406</v>
      </c>
      <c r="L209" s="94"/>
      <c r="M209" s="95">
        <f t="shared" si="50"/>
        <v>258043.31210191082</v>
      </c>
    </row>
    <row r="210" spans="1:13" hidden="1" x14ac:dyDescent="0.25">
      <c r="A210" s="9" t="s">
        <v>70</v>
      </c>
      <c r="B210" s="10" t="s">
        <v>71</v>
      </c>
      <c r="C210" s="10" t="s">
        <v>29</v>
      </c>
      <c r="D210" s="10">
        <f t="shared" si="49"/>
        <v>89</v>
      </c>
      <c r="E210" s="10">
        <v>-5</v>
      </c>
      <c r="F210" s="10" t="s">
        <v>16</v>
      </c>
      <c r="G210" s="10"/>
      <c r="H210" s="10"/>
      <c r="I210" s="11">
        <v>43725</v>
      </c>
      <c r="J210" s="17">
        <f t="shared" si="52"/>
        <v>84</v>
      </c>
      <c r="K210" s="94">
        <f t="shared" si="51"/>
        <v>2899.3630573248406</v>
      </c>
      <c r="L210" s="94"/>
      <c r="M210" s="95">
        <f t="shared" si="50"/>
        <v>243546.49681528661</v>
      </c>
    </row>
    <row r="211" spans="1:13" hidden="1" x14ac:dyDescent="0.25">
      <c r="A211" s="9" t="s">
        <v>70</v>
      </c>
      <c r="B211" s="10" t="s">
        <v>71</v>
      </c>
      <c r="C211" s="10" t="s">
        <v>29</v>
      </c>
      <c r="D211" s="10">
        <f t="shared" si="49"/>
        <v>84</v>
      </c>
      <c r="E211" s="10">
        <v>-12</v>
      </c>
      <c r="F211" s="10" t="s">
        <v>16</v>
      </c>
      <c r="G211" s="10"/>
      <c r="H211" s="10"/>
      <c r="I211" s="11">
        <v>43762</v>
      </c>
      <c r="J211" s="17">
        <f t="shared" si="52"/>
        <v>72</v>
      </c>
      <c r="K211" s="94">
        <f t="shared" si="51"/>
        <v>2899.3630573248406</v>
      </c>
      <c r="L211" s="94"/>
      <c r="M211" s="95">
        <f t="shared" si="50"/>
        <v>208754.14012738853</v>
      </c>
    </row>
    <row r="212" spans="1:13" hidden="1" x14ac:dyDescent="0.25">
      <c r="A212" s="9" t="s">
        <v>70</v>
      </c>
      <c r="B212" s="10" t="s">
        <v>71</v>
      </c>
      <c r="C212" s="10" t="s">
        <v>29</v>
      </c>
      <c r="D212" s="10">
        <f t="shared" si="49"/>
        <v>72</v>
      </c>
      <c r="E212" s="10">
        <v>-36</v>
      </c>
      <c r="F212" s="10" t="s">
        <v>16</v>
      </c>
      <c r="G212" s="10"/>
      <c r="H212" s="10"/>
      <c r="I212" s="11">
        <v>43857</v>
      </c>
      <c r="J212" s="17">
        <f t="shared" si="52"/>
        <v>36</v>
      </c>
      <c r="K212" s="94">
        <f t="shared" si="51"/>
        <v>2899.3630573248406</v>
      </c>
      <c r="L212" s="94"/>
      <c r="M212" s="95">
        <f t="shared" si="50"/>
        <v>104377.07006369426</v>
      </c>
    </row>
    <row r="213" spans="1:13" hidden="1" x14ac:dyDescent="0.25">
      <c r="A213" s="9" t="s">
        <v>70</v>
      </c>
      <c r="B213" s="10" t="s">
        <v>71</v>
      </c>
      <c r="C213" s="10" t="s">
        <v>29</v>
      </c>
      <c r="D213" s="10">
        <f t="shared" si="49"/>
        <v>36</v>
      </c>
      <c r="E213" s="10">
        <v>-6</v>
      </c>
      <c r="F213" s="10" t="s">
        <v>16</v>
      </c>
      <c r="G213" s="10"/>
      <c r="H213" s="10"/>
      <c r="I213" s="11">
        <v>43873</v>
      </c>
      <c r="J213" s="17">
        <f t="shared" si="52"/>
        <v>30</v>
      </c>
      <c r="K213" s="94">
        <f t="shared" si="51"/>
        <v>2899.3630573248406</v>
      </c>
      <c r="L213" s="94"/>
      <c r="M213" s="95">
        <f t="shared" si="50"/>
        <v>86980.891719745225</v>
      </c>
    </row>
    <row r="214" spans="1:13" hidden="1" x14ac:dyDescent="0.25">
      <c r="A214" s="9" t="s">
        <v>70</v>
      </c>
      <c r="B214" s="10" t="s">
        <v>71</v>
      </c>
      <c r="C214" s="10" t="s">
        <v>29</v>
      </c>
      <c r="D214" s="10">
        <f t="shared" si="49"/>
        <v>30</v>
      </c>
      <c r="E214" s="10">
        <v>-6</v>
      </c>
      <c r="F214" s="10" t="s">
        <v>16</v>
      </c>
      <c r="G214" s="10"/>
      <c r="H214" s="10"/>
      <c r="I214" s="11">
        <v>43879</v>
      </c>
      <c r="J214" s="17">
        <f t="shared" si="52"/>
        <v>24</v>
      </c>
      <c r="K214" s="94">
        <f t="shared" si="51"/>
        <v>2899.3630573248406</v>
      </c>
      <c r="L214" s="94"/>
      <c r="M214" s="95">
        <f t="shared" si="50"/>
        <v>69584.713375796171</v>
      </c>
    </row>
    <row r="215" spans="1:13" x14ac:dyDescent="0.25">
      <c r="A215" s="9" t="s">
        <v>70</v>
      </c>
      <c r="B215" s="10" t="s">
        <v>71</v>
      </c>
      <c r="C215" s="10" t="s">
        <v>29</v>
      </c>
      <c r="D215" s="10">
        <f t="shared" si="49"/>
        <v>24</v>
      </c>
      <c r="E215" s="10">
        <v>6</v>
      </c>
      <c r="F215" s="10" t="s">
        <v>17</v>
      </c>
      <c r="G215" s="10" t="s">
        <v>18</v>
      </c>
      <c r="H215" s="10"/>
      <c r="I215" s="11">
        <v>44021</v>
      </c>
      <c r="J215" s="17">
        <f t="shared" si="52"/>
        <v>30</v>
      </c>
      <c r="K215" s="94">
        <f>((M214+L215)/J215)</f>
        <v>2782.0618744313006</v>
      </c>
      <c r="L215" s="94">
        <f>E215*2312.85714285714</f>
        <v>13877.142857142841</v>
      </c>
      <c r="M215" s="95">
        <f>J215*K215</f>
        <v>83461.856232939012</v>
      </c>
    </row>
    <row r="216" spans="1:13" hidden="1" x14ac:dyDescent="0.25">
      <c r="A216" s="9" t="s">
        <v>70</v>
      </c>
      <c r="B216" s="10" t="s">
        <v>71</v>
      </c>
      <c r="C216" s="10" t="s">
        <v>29</v>
      </c>
      <c r="D216" s="10">
        <f t="shared" si="49"/>
        <v>30</v>
      </c>
      <c r="E216" s="10">
        <v>-6</v>
      </c>
      <c r="F216" s="10" t="s">
        <v>16</v>
      </c>
      <c r="G216" s="10"/>
      <c r="H216" s="10"/>
      <c r="I216" s="11">
        <v>44057</v>
      </c>
      <c r="J216" s="17">
        <f t="shared" si="52"/>
        <v>24</v>
      </c>
      <c r="K216" s="94">
        <f t="shared" si="51"/>
        <v>2782.0618744313006</v>
      </c>
      <c r="L216" s="94"/>
      <c r="M216" s="95">
        <f t="shared" si="50"/>
        <v>66769.484986351221</v>
      </c>
    </row>
    <row r="217" spans="1:13" hidden="1" x14ac:dyDescent="0.25">
      <c r="A217" s="9" t="s">
        <v>70</v>
      </c>
      <c r="B217" s="10" t="s">
        <v>71</v>
      </c>
      <c r="C217" s="10" t="s">
        <v>29</v>
      </c>
      <c r="D217" s="10">
        <f t="shared" si="49"/>
        <v>24</v>
      </c>
      <c r="E217" s="10">
        <v>-18</v>
      </c>
      <c r="F217" s="10" t="s">
        <v>16</v>
      </c>
      <c r="G217" s="10"/>
      <c r="H217" s="10"/>
      <c r="I217" s="11">
        <v>44064</v>
      </c>
      <c r="J217" s="17">
        <f t="shared" si="52"/>
        <v>6</v>
      </c>
      <c r="K217" s="94">
        <f t="shared" si="51"/>
        <v>2782.0618744313006</v>
      </c>
      <c r="L217" s="94"/>
      <c r="M217" s="95">
        <f t="shared" si="50"/>
        <v>16692.371246587805</v>
      </c>
    </row>
    <row r="218" spans="1:13" x14ac:dyDescent="0.25">
      <c r="A218" s="9" t="s">
        <v>70</v>
      </c>
      <c r="B218" s="10" t="s">
        <v>71</v>
      </c>
      <c r="C218" s="10" t="s">
        <v>29</v>
      </c>
      <c r="D218" s="10">
        <f t="shared" si="49"/>
        <v>6</v>
      </c>
      <c r="E218" s="10">
        <v>30</v>
      </c>
      <c r="F218" s="10" t="s">
        <v>17</v>
      </c>
      <c r="G218" s="10" t="s">
        <v>18</v>
      </c>
      <c r="H218" s="10"/>
      <c r="I218" s="11">
        <v>44126</v>
      </c>
      <c r="J218" s="17">
        <f t="shared" si="52"/>
        <v>36</v>
      </c>
      <c r="K218" s="94">
        <f t="shared" ref="K218:K221" si="53">((M217+L218)/J218)</f>
        <v>2391.0579314528336</v>
      </c>
      <c r="L218" s="94">
        <f>E218*2312.85714285714</f>
        <v>69385.714285714203</v>
      </c>
      <c r="M218" s="95">
        <f>J218*K218</f>
        <v>86078.085532302008</v>
      </c>
    </row>
    <row r="219" spans="1:13" x14ac:dyDescent="0.25">
      <c r="A219" s="9" t="s">
        <v>70</v>
      </c>
      <c r="B219" s="10" t="s">
        <v>71</v>
      </c>
      <c r="C219" s="10" t="s">
        <v>29</v>
      </c>
      <c r="D219" s="10">
        <f t="shared" si="49"/>
        <v>36</v>
      </c>
      <c r="E219" s="10">
        <v>24</v>
      </c>
      <c r="F219" s="10" t="s">
        <v>17</v>
      </c>
      <c r="G219" s="10" t="s">
        <v>18</v>
      </c>
      <c r="H219" s="10"/>
      <c r="I219" s="11">
        <v>44146</v>
      </c>
      <c r="J219" s="17">
        <f t="shared" si="52"/>
        <v>60</v>
      </c>
      <c r="K219" s="94">
        <f t="shared" si="53"/>
        <v>2359.7776160145563</v>
      </c>
      <c r="L219" s="94">
        <f t="shared" ref="L219:L221" si="54">E219*2312.85714285714</f>
        <v>55508.571428571362</v>
      </c>
      <c r="M219" s="95">
        <f>J219*K219</f>
        <v>141586.65696087337</v>
      </c>
    </row>
    <row r="220" spans="1:13" x14ac:dyDescent="0.25">
      <c r="A220" s="9" t="s">
        <v>70</v>
      </c>
      <c r="B220" s="10" t="s">
        <v>71</v>
      </c>
      <c r="C220" s="10" t="s">
        <v>29</v>
      </c>
      <c r="D220" s="10">
        <f t="shared" si="49"/>
        <v>60</v>
      </c>
      <c r="E220" s="10">
        <v>40</v>
      </c>
      <c r="F220" s="10" t="s">
        <v>17</v>
      </c>
      <c r="G220" s="10" t="s">
        <v>18</v>
      </c>
      <c r="H220" s="10"/>
      <c r="I220" s="11">
        <v>44146</v>
      </c>
      <c r="J220" s="17">
        <f t="shared" si="52"/>
        <v>100</v>
      </c>
      <c r="K220" s="94">
        <f t="shared" si="53"/>
        <v>2341.0094267515897</v>
      </c>
      <c r="L220" s="94">
        <f t="shared" si="54"/>
        <v>92514.285714285594</v>
      </c>
      <c r="M220" s="95">
        <f>J220*K220</f>
        <v>234100.94267515896</v>
      </c>
    </row>
    <row r="221" spans="1:13" x14ac:dyDescent="0.25">
      <c r="A221" s="9" t="s">
        <v>70</v>
      </c>
      <c r="B221" s="10" t="s">
        <v>71</v>
      </c>
      <c r="C221" s="10" t="s">
        <v>29</v>
      </c>
      <c r="D221" s="10">
        <f t="shared" si="49"/>
        <v>100</v>
      </c>
      <c r="E221" s="10">
        <v>4</v>
      </c>
      <c r="F221" s="10" t="s">
        <v>17</v>
      </c>
      <c r="G221" s="10" t="s">
        <v>18</v>
      </c>
      <c r="H221" s="10"/>
      <c r="I221" s="11">
        <v>44146</v>
      </c>
      <c r="J221" s="17">
        <f t="shared" si="52"/>
        <v>104</v>
      </c>
      <c r="K221" s="94">
        <f t="shared" si="53"/>
        <v>2339.926646601803</v>
      </c>
      <c r="L221" s="94">
        <f t="shared" si="54"/>
        <v>9251.4285714285597</v>
      </c>
      <c r="M221" s="95">
        <f>J221*K221</f>
        <v>243352.37124658751</v>
      </c>
    </row>
    <row r="222" spans="1:13" hidden="1" x14ac:dyDescent="0.25">
      <c r="A222" s="44" t="s">
        <v>70</v>
      </c>
      <c r="B222" s="36" t="s">
        <v>71</v>
      </c>
      <c r="C222" s="36" t="s">
        <v>29</v>
      </c>
      <c r="D222" s="36">
        <f t="shared" si="49"/>
        <v>104</v>
      </c>
      <c r="E222" s="36">
        <v>-6</v>
      </c>
      <c r="F222" s="36" t="s">
        <v>16</v>
      </c>
      <c r="G222" s="36"/>
      <c r="H222" s="36"/>
      <c r="I222" s="37">
        <v>44160</v>
      </c>
      <c r="J222" s="41">
        <f t="shared" si="52"/>
        <v>98</v>
      </c>
      <c r="K222" s="94">
        <f t="shared" si="51"/>
        <v>2339.926646601803</v>
      </c>
      <c r="L222" s="94"/>
      <c r="M222" s="95">
        <f t="shared" si="50"/>
        <v>229312.8113669767</v>
      </c>
    </row>
    <row r="223" spans="1:13" s="15" customFormat="1" hidden="1" x14ac:dyDescent="0.25">
      <c r="A223" s="1" t="s">
        <v>73</v>
      </c>
      <c r="B223" s="2" t="s">
        <v>74</v>
      </c>
      <c r="C223" s="2" t="s">
        <v>29</v>
      </c>
      <c r="D223" s="2">
        <v>5</v>
      </c>
      <c r="E223" s="2"/>
      <c r="F223" s="2" t="s">
        <v>14</v>
      </c>
      <c r="G223" s="2"/>
      <c r="H223" s="2"/>
      <c r="I223" s="43">
        <v>43100</v>
      </c>
      <c r="J223" s="2">
        <f t="shared" si="52"/>
        <v>5</v>
      </c>
      <c r="K223" s="92">
        <f>M223/J223</f>
        <v>3116.8</v>
      </c>
      <c r="L223" s="92"/>
      <c r="M223" s="101">
        <v>15584</v>
      </c>
    </row>
    <row r="224" spans="1:13" s="15" customFormat="1" x14ac:dyDescent="0.25">
      <c r="A224" s="16" t="s">
        <v>73</v>
      </c>
      <c r="B224" s="17" t="s">
        <v>74</v>
      </c>
      <c r="C224" s="17" t="s">
        <v>29</v>
      </c>
      <c r="D224" s="17">
        <f>J223</f>
        <v>5</v>
      </c>
      <c r="E224" s="17">
        <v>3</v>
      </c>
      <c r="F224" s="17" t="s">
        <v>17</v>
      </c>
      <c r="G224" s="17" t="s">
        <v>18</v>
      </c>
      <c r="H224" s="17"/>
      <c r="I224" s="18">
        <v>43453</v>
      </c>
      <c r="J224" s="17">
        <f t="shared" si="52"/>
        <v>8</v>
      </c>
      <c r="K224" s="94">
        <f>((M223+L224)/J224)</f>
        <v>3152.5</v>
      </c>
      <c r="L224" s="94">
        <f>E224*3212</f>
        <v>9636</v>
      </c>
      <c r="M224" s="95">
        <f>J224*K224</f>
        <v>25220</v>
      </c>
    </row>
    <row r="225" spans="1:13" s="15" customFormat="1" hidden="1" x14ac:dyDescent="0.25">
      <c r="A225" s="16" t="s">
        <v>73</v>
      </c>
      <c r="B225" s="17" t="s">
        <v>74</v>
      </c>
      <c r="C225" s="17" t="s">
        <v>29</v>
      </c>
      <c r="D225" s="17">
        <f>J224</f>
        <v>8</v>
      </c>
      <c r="E225" s="17">
        <v>-3</v>
      </c>
      <c r="F225" s="17" t="s">
        <v>16</v>
      </c>
      <c r="G225" s="17"/>
      <c r="H225" s="17"/>
      <c r="I225" s="18">
        <v>43528</v>
      </c>
      <c r="J225" s="17">
        <f t="shared" si="52"/>
        <v>5</v>
      </c>
      <c r="K225" s="94">
        <f t="shared" ref="K225:K228" si="55">IF(OR(F225="FPCO"),((M224+L225)/J225),K224)</f>
        <v>3152.5</v>
      </c>
      <c r="L225" s="94"/>
      <c r="M225" s="95">
        <f t="shared" ref="M225:M228" si="56">J225*K225</f>
        <v>15762.5</v>
      </c>
    </row>
    <row r="226" spans="1:13" s="15" customFormat="1" hidden="1" x14ac:dyDescent="0.25">
      <c r="A226" s="16" t="s">
        <v>73</v>
      </c>
      <c r="B226" s="17" t="s">
        <v>74</v>
      </c>
      <c r="C226" s="17" t="s">
        <v>29</v>
      </c>
      <c r="D226" s="17">
        <f>J225</f>
        <v>5</v>
      </c>
      <c r="E226" s="10">
        <v>-1</v>
      </c>
      <c r="F226" s="10" t="s">
        <v>16</v>
      </c>
      <c r="G226" s="10"/>
      <c r="H226" s="10"/>
      <c r="I226" s="11">
        <v>43563</v>
      </c>
      <c r="J226" s="17">
        <f t="shared" si="52"/>
        <v>4</v>
      </c>
      <c r="K226" s="94">
        <f t="shared" si="55"/>
        <v>3152.5</v>
      </c>
      <c r="L226" s="94"/>
      <c r="M226" s="95">
        <f t="shared" si="56"/>
        <v>12610</v>
      </c>
    </row>
    <row r="227" spans="1:13" hidden="1" x14ac:dyDescent="0.25">
      <c r="A227" s="16" t="s">
        <v>73</v>
      </c>
      <c r="B227" s="17" t="s">
        <v>74</v>
      </c>
      <c r="C227" s="17" t="s">
        <v>29</v>
      </c>
      <c r="D227" s="17">
        <f>J226</f>
        <v>4</v>
      </c>
      <c r="E227" s="17">
        <v>-3</v>
      </c>
      <c r="F227" s="17" t="s">
        <v>16</v>
      </c>
      <c r="G227" s="17"/>
      <c r="H227" s="17"/>
      <c r="I227" s="18">
        <v>43567</v>
      </c>
      <c r="J227" s="17">
        <f t="shared" si="52"/>
        <v>1</v>
      </c>
      <c r="K227" s="94">
        <f t="shared" si="55"/>
        <v>3152.5</v>
      </c>
      <c r="L227" s="94"/>
      <c r="M227" s="95">
        <f t="shared" si="56"/>
        <v>3152.5</v>
      </c>
    </row>
    <row r="228" spans="1:13" hidden="1" x14ac:dyDescent="0.25">
      <c r="A228" s="40" t="s">
        <v>73</v>
      </c>
      <c r="B228" s="41" t="s">
        <v>74</v>
      </c>
      <c r="C228" s="41" t="s">
        <v>29</v>
      </c>
      <c r="D228" s="17">
        <f>J227</f>
        <v>1</v>
      </c>
      <c r="E228" s="36">
        <v>-1</v>
      </c>
      <c r="F228" s="36" t="s">
        <v>16</v>
      </c>
      <c r="G228" s="36"/>
      <c r="H228" s="36"/>
      <c r="I228" s="37">
        <v>43886</v>
      </c>
      <c r="J228" s="41">
        <f t="shared" si="52"/>
        <v>0</v>
      </c>
      <c r="K228" s="94">
        <f t="shared" si="55"/>
        <v>3152.5</v>
      </c>
      <c r="L228" s="94"/>
      <c r="M228" s="95">
        <f t="shared" si="56"/>
        <v>0</v>
      </c>
    </row>
    <row r="229" spans="1:13" hidden="1" x14ac:dyDescent="0.25">
      <c r="A229" s="27" t="s">
        <v>79</v>
      </c>
      <c r="B229" s="28" t="s">
        <v>80</v>
      </c>
      <c r="C229" s="28" t="s">
        <v>29</v>
      </c>
      <c r="D229" s="28">
        <v>35</v>
      </c>
      <c r="E229" s="28"/>
      <c r="F229" s="28" t="s">
        <v>14</v>
      </c>
      <c r="G229" s="28"/>
      <c r="H229" s="28"/>
      <c r="I229" s="29">
        <v>43100</v>
      </c>
      <c r="J229" s="2">
        <f t="shared" ref="J229:J237" si="57">D229+E229</f>
        <v>35</v>
      </c>
      <c r="K229" s="92">
        <f>M229/J229</f>
        <v>800</v>
      </c>
      <c r="L229" s="92"/>
      <c r="M229" s="101">
        <v>28000</v>
      </c>
    </row>
    <row r="230" spans="1:13" hidden="1" x14ac:dyDescent="0.25">
      <c r="A230" s="9" t="s">
        <v>79</v>
      </c>
      <c r="B230" s="10" t="s">
        <v>80</v>
      </c>
      <c r="C230" s="10" t="s">
        <v>29</v>
      </c>
      <c r="D230" s="10">
        <f t="shared" ref="D230:D237" si="58">J229</f>
        <v>35</v>
      </c>
      <c r="E230" s="10">
        <v>-1</v>
      </c>
      <c r="F230" s="10" t="s">
        <v>16</v>
      </c>
      <c r="G230" s="10"/>
      <c r="H230" s="10"/>
      <c r="I230" s="11">
        <v>43405</v>
      </c>
      <c r="J230" s="17">
        <f t="shared" si="57"/>
        <v>34</v>
      </c>
      <c r="K230" s="94">
        <f t="shared" ref="K230" si="59">IF(OR(F230="FPCO"),((M229+L230)/J230),K229)</f>
        <v>800</v>
      </c>
      <c r="L230" s="94"/>
      <c r="M230" s="95">
        <f t="shared" ref="M230" si="60">J230*K230</f>
        <v>27200</v>
      </c>
    </row>
    <row r="231" spans="1:13" hidden="1" x14ac:dyDescent="0.25">
      <c r="A231" s="9" t="s">
        <v>79</v>
      </c>
      <c r="B231" s="10" t="s">
        <v>80</v>
      </c>
      <c r="C231" s="10" t="s">
        <v>29</v>
      </c>
      <c r="D231" s="10">
        <f t="shared" si="58"/>
        <v>34</v>
      </c>
      <c r="E231" s="10">
        <v>-1</v>
      </c>
      <c r="F231" s="10" t="s">
        <v>16</v>
      </c>
      <c r="G231" s="10"/>
      <c r="H231" s="10"/>
      <c r="I231" s="11">
        <v>43405</v>
      </c>
      <c r="J231" s="17">
        <f t="shared" si="57"/>
        <v>33</v>
      </c>
      <c r="K231" s="94">
        <f t="shared" ref="K231:K237" si="61">IF(OR(F231="FPCO"),((M230+L231)/J231),K230)</f>
        <v>800</v>
      </c>
      <c r="L231" s="94"/>
      <c r="M231" s="95">
        <f t="shared" ref="M231:M237" si="62">J231*K231</f>
        <v>26400</v>
      </c>
    </row>
    <row r="232" spans="1:13" hidden="1" x14ac:dyDescent="0.25">
      <c r="A232" s="9" t="s">
        <v>79</v>
      </c>
      <c r="B232" s="10" t="s">
        <v>80</v>
      </c>
      <c r="C232" s="10" t="s">
        <v>29</v>
      </c>
      <c r="D232" s="10">
        <f t="shared" si="58"/>
        <v>33</v>
      </c>
      <c r="E232" s="10">
        <v>-1</v>
      </c>
      <c r="F232" s="10" t="s">
        <v>16</v>
      </c>
      <c r="G232" s="10"/>
      <c r="H232" s="10"/>
      <c r="I232" s="11">
        <v>43405</v>
      </c>
      <c r="J232" s="17">
        <f t="shared" si="57"/>
        <v>32</v>
      </c>
      <c r="K232" s="94">
        <f t="shared" si="61"/>
        <v>800</v>
      </c>
      <c r="L232" s="94"/>
      <c r="M232" s="95">
        <f t="shared" si="62"/>
        <v>25600</v>
      </c>
    </row>
    <row r="233" spans="1:13" hidden="1" x14ac:dyDescent="0.25">
      <c r="A233" s="9" t="s">
        <v>79</v>
      </c>
      <c r="B233" s="10" t="s">
        <v>80</v>
      </c>
      <c r="C233" s="10" t="s">
        <v>29</v>
      </c>
      <c r="D233" s="10">
        <f t="shared" si="58"/>
        <v>32</v>
      </c>
      <c r="E233" s="10">
        <v>-1</v>
      </c>
      <c r="F233" s="10" t="s">
        <v>16</v>
      </c>
      <c r="G233" s="10"/>
      <c r="H233" s="10"/>
      <c r="I233" s="11">
        <v>43405</v>
      </c>
      <c r="J233" s="17">
        <f t="shared" si="57"/>
        <v>31</v>
      </c>
      <c r="K233" s="94">
        <f t="shared" si="61"/>
        <v>800</v>
      </c>
      <c r="L233" s="94"/>
      <c r="M233" s="95">
        <f t="shared" si="62"/>
        <v>24800</v>
      </c>
    </row>
    <row r="234" spans="1:13" hidden="1" x14ac:dyDescent="0.25">
      <c r="A234" s="9" t="s">
        <v>79</v>
      </c>
      <c r="B234" s="10" t="s">
        <v>80</v>
      </c>
      <c r="C234" s="10" t="s">
        <v>29</v>
      </c>
      <c r="D234" s="10">
        <f t="shared" si="58"/>
        <v>31</v>
      </c>
      <c r="E234" s="10">
        <v>-1</v>
      </c>
      <c r="F234" s="10" t="s">
        <v>16</v>
      </c>
      <c r="G234" s="10"/>
      <c r="H234" s="10"/>
      <c r="I234" s="11">
        <v>43405</v>
      </c>
      <c r="J234" s="17">
        <f t="shared" si="57"/>
        <v>30</v>
      </c>
      <c r="K234" s="94">
        <f t="shared" si="61"/>
        <v>800</v>
      </c>
      <c r="L234" s="94"/>
      <c r="M234" s="95">
        <f t="shared" si="62"/>
        <v>24000</v>
      </c>
    </row>
    <row r="235" spans="1:13" hidden="1" x14ac:dyDescent="0.25">
      <c r="A235" s="9" t="s">
        <v>79</v>
      </c>
      <c r="B235" s="10" t="s">
        <v>80</v>
      </c>
      <c r="C235" s="10" t="s">
        <v>29</v>
      </c>
      <c r="D235" s="10">
        <f t="shared" si="58"/>
        <v>30</v>
      </c>
      <c r="E235" s="10">
        <v>-1</v>
      </c>
      <c r="F235" s="10" t="s">
        <v>16</v>
      </c>
      <c r="G235" s="10"/>
      <c r="H235" s="10"/>
      <c r="I235" s="11">
        <v>43405</v>
      </c>
      <c r="J235" s="17">
        <f t="shared" si="57"/>
        <v>29</v>
      </c>
      <c r="K235" s="94">
        <f t="shared" si="61"/>
        <v>800</v>
      </c>
      <c r="L235" s="94"/>
      <c r="M235" s="95">
        <f t="shared" si="62"/>
        <v>23200</v>
      </c>
    </row>
    <row r="236" spans="1:13" hidden="1" x14ac:dyDescent="0.25">
      <c r="A236" s="9" t="s">
        <v>79</v>
      </c>
      <c r="B236" s="10" t="s">
        <v>80</v>
      </c>
      <c r="C236" s="10" t="s">
        <v>29</v>
      </c>
      <c r="D236" s="10">
        <f t="shared" si="58"/>
        <v>29</v>
      </c>
      <c r="E236" s="10">
        <v>-1</v>
      </c>
      <c r="F236" s="10" t="s">
        <v>16</v>
      </c>
      <c r="G236" s="10"/>
      <c r="H236" s="10"/>
      <c r="I236" s="11">
        <v>43405</v>
      </c>
      <c r="J236" s="17">
        <f t="shared" si="57"/>
        <v>28</v>
      </c>
      <c r="K236" s="94">
        <f t="shared" si="61"/>
        <v>800</v>
      </c>
      <c r="L236" s="94"/>
      <c r="M236" s="95">
        <f t="shared" si="62"/>
        <v>22400</v>
      </c>
    </row>
    <row r="237" spans="1:13" hidden="1" x14ac:dyDescent="0.25">
      <c r="A237" s="44" t="s">
        <v>79</v>
      </c>
      <c r="B237" s="36" t="s">
        <v>80</v>
      </c>
      <c r="C237" s="36" t="s">
        <v>29</v>
      </c>
      <c r="D237" s="36">
        <f t="shared" si="58"/>
        <v>28</v>
      </c>
      <c r="E237" s="36">
        <v>-27</v>
      </c>
      <c r="F237" s="36" t="s">
        <v>16</v>
      </c>
      <c r="G237" s="36"/>
      <c r="H237" s="36"/>
      <c r="I237" s="37">
        <v>43462</v>
      </c>
      <c r="J237" s="41">
        <f t="shared" si="57"/>
        <v>1</v>
      </c>
      <c r="K237" s="94">
        <f t="shared" si="61"/>
        <v>800</v>
      </c>
      <c r="L237" s="94"/>
      <c r="M237" s="95">
        <f t="shared" si="62"/>
        <v>800</v>
      </c>
    </row>
    <row r="238" spans="1:13" hidden="1" x14ac:dyDescent="0.25">
      <c r="A238" s="27" t="s">
        <v>81</v>
      </c>
      <c r="B238" s="28" t="s">
        <v>82</v>
      </c>
      <c r="C238" s="28" t="s">
        <v>29</v>
      </c>
      <c r="D238" s="28">
        <v>38</v>
      </c>
      <c r="E238" s="28"/>
      <c r="F238" s="28" t="s">
        <v>14</v>
      </c>
      <c r="G238" s="28"/>
      <c r="H238" s="28"/>
      <c r="I238" s="29">
        <v>43100</v>
      </c>
      <c r="J238" s="2">
        <f t="shared" ref="J238:J255" si="63">D238+E238</f>
        <v>38</v>
      </c>
      <c r="K238" s="92">
        <f>M238/J238</f>
        <v>1200</v>
      </c>
      <c r="L238" s="92"/>
      <c r="M238" s="101">
        <v>45600</v>
      </c>
    </row>
    <row r="239" spans="1:13" x14ac:dyDescent="0.25">
      <c r="A239" s="9" t="s">
        <v>81</v>
      </c>
      <c r="B239" s="10" t="s">
        <v>82</v>
      </c>
      <c r="C239" s="10" t="s">
        <v>29</v>
      </c>
      <c r="D239" s="10">
        <f>J238</f>
        <v>38</v>
      </c>
      <c r="E239" s="10">
        <v>9</v>
      </c>
      <c r="F239" s="10" t="s">
        <v>17</v>
      </c>
      <c r="G239" s="10" t="s">
        <v>18</v>
      </c>
      <c r="H239" s="10"/>
      <c r="I239" s="11">
        <v>43159</v>
      </c>
      <c r="J239" s="17">
        <f t="shared" si="63"/>
        <v>47</v>
      </c>
      <c r="K239" s="94">
        <f>((M238+L239)/J239)</f>
        <v>1019.2127659574468</v>
      </c>
      <c r="L239" s="94">
        <f>E239*255.888888888889</f>
        <v>2303.0000000000009</v>
      </c>
      <c r="M239" s="95">
        <f>J239*K239</f>
        <v>47903</v>
      </c>
    </row>
    <row r="240" spans="1:13" hidden="1" x14ac:dyDescent="0.25">
      <c r="A240" s="9" t="s">
        <v>81</v>
      </c>
      <c r="B240" s="10" t="s">
        <v>82</v>
      </c>
      <c r="C240" s="10" t="s">
        <v>29</v>
      </c>
      <c r="D240" s="10">
        <f>J239</f>
        <v>47</v>
      </c>
      <c r="E240" s="10">
        <v>-5</v>
      </c>
      <c r="F240" s="10" t="s">
        <v>16</v>
      </c>
      <c r="G240" s="10"/>
      <c r="H240" s="10"/>
      <c r="I240" s="11">
        <v>43405</v>
      </c>
      <c r="J240" s="17">
        <f t="shared" si="63"/>
        <v>42</v>
      </c>
      <c r="K240" s="94">
        <f t="shared" ref="K240:K243" si="64">IF(OR(F240="FPCO"),((M239+L240)/J240),K239)</f>
        <v>1019.2127659574468</v>
      </c>
      <c r="L240" s="94"/>
      <c r="M240" s="95">
        <f t="shared" ref="M240:M243" si="65">J240*K240</f>
        <v>42806.936170212764</v>
      </c>
    </row>
    <row r="241" spans="1:13" ht="30" x14ac:dyDescent="0.25">
      <c r="A241" s="9" t="s">
        <v>81</v>
      </c>
      <c r="B241" s="10" t="s">
        <v>82</v>
      </c>
      <c r="C241" s="10" t="s">
        <v>29</v>
      </c>
      <c r="D241" s="10">
        <f>J240</f>
        <v>42</v>
      </c>
      <c r="E241" s="10">
        <v>-4</v>
      </c>
      <c r="F241" s="10" t="s">
        <v>17</v>
      </c>
      <c r="G241" s="10"/>
      <c r="H241" s="10" t="s">
        <v>21</v>
      </c>
      <c r="I241" s="11">
        <v>43650</v>
      </c>
      <c r="J241" s="17">
        <f t="shared" si="63"/>
        <v>38</v>
      </c>
      <c r="K241" s="94">
        <f t="shared" si="64"/>
        <v>1019.2127659574468</v>
      </c>
      <c r="L241" s="94"/>
      <c r="M241" s="95">
        <f>J241*K241</f>
        <v>38730.085106382976</v>
      </c>
    </row>
    <row r="242" spans="1:13" hidden="1" x14ac:dyDescent="0.25">
      <c r="A242" s="9" t="s">
        <v>81</v>
      </c>
      <c r="B242" s="10" t="s">
        <v>82</v>
      </c>
      <c r="C242" s="10" t="s">
        <v>29</v>
      </c>
      <c r="D242" s="10">
        <f>J241</f>
        <v>38</v>
      </c>
      <c r="E242" s="10">
        <v>-4</v>
      </c>
      <c r="F242" s="10" t="s">
        <v>16</v>
      </c>
      <c r="G242" s="10"/>
      <c r="H242" s="10"/>
      <c r="I242" s="11">
        <v>44029</v>
      </c>
      <c r="J242" s="17">
        <f t="shared" si="63"/>
        <v>34</v>
      </c>
      <c r="K242" s="94">
        <f t="shared" si="64"/>
        <v>1019.2127659574468</v>
      </c>
      <c r="L242" s="94"/>
      <c r="M242" s="95">
        <f t="shared" si="65"/>
        <v>34653.234042553187</v>
      </c>
    </row>
    <row r="243" spans="1:13" hidden="1" x14ac:dyDescent="0.25">
      <c r="A243" s="44" t="s">
        <v>81</v>
      </c>
      <c r="B243" s="36" t="s">
        <v>82</v>
      </c>
      <c r="C243" s="36" t="s">
        <v>29</v>
      </c>
      <c r="D243" s="36">
        <f>J242</f>
        <v>34</v>
      </c>
      <c r="E243" s="36">
        <v>-3</v>
      </c>
      <c r="F243" s="36" t="s">
        <v>16</v>
      </c>
      <c r="G243" s="36"/>
      <c r="H243" s="36"/>
      <c r="I243" s="37">
        <v>44123</v>
      </c>
      <c r="J243" s="41">
        <f t="shared" si="63"/>
        <v>31</v>
      </c>
      <c r="K243" s="94">
        <f t="shared" si="64"/>
        <v>1019.2127659574468</v>
      </c>
      <c r="L243" s="94"/>
      <c r="M243" s="95">
        <f t="shared" si="65"/>
        <v>31595.59574468085</v>
      </c>
    </row>
    <row r="244" spans="1:13" hidden="1" x14ac:dyDescent="0.25">
      <c r="A244" s="27" t="s">
        <v>83</v>
      </c>
      <c r="B244" s="28" t="s">
        <v>84</v>
      </c>
      <c r="C244" s="28" t="s">
        <v>29</v>
      </c>
      <c r="D244" s="28">
        <v>3</v>
      </c>
      <c r="E244" s="28"/>
      <c r="F244" s="28" t="s">
        <v>14</v>
      </c>
      <c r="G244" s="28"/>
      <c r="H244" s="28"/>
      <c r="I244" s="29">
        <v>43100</v>
      </c>
      <c r="J244" s="2">
        <f t="shared" si="63"/>
        <v>3</v>
      </c>
      <c r="K244" s="92">
        <f>M244/J244</f>
        <v>107200</v>
      </c>
      <c r="L244" s="92"/>
      <c r="M244" s="101">
        <v>321600</v>
      </c>
    </row>
    <row r="245" spans="1:13" x14ac:dyDescent="0.25">
      <c r="A245" s="9" t="s">
        <v>83</v>
      </c>
      <c r="B245" s="10" t="s">
        <v>84</v>
      </c>
      <c r="C245" s="10" t="s">
        <v>29</v>
      </c>
      <c r="D245" s="10">
        <f t="shared" ref="D245:D255" si="66">J244</f>
        <v>3</v>
      </c>
      <c r="E245" s="10">
        <v>1</v>
      </c>
      <c r="F245" s="10" t="s">
        <v>17</v>
      </c>
      <c r="G245" s="10" t="s">
        <v>18</v>
      </c>
      <c r="H245" s="10"/>
      <c r="I245" s="11">
        <v>43420</v>
      </c>
      <c r="J245" s="17">
        <f t="shared" si="63"/>
        <v>4</v>
      </c>
      <c r="K245" s="94">
        <f>((M244+L245)/J245)</f>
        <v>97580.361179361178</v>
      </c>
      <c r="L245" s="94">
        <f>E245*68721.4447174447</f>
        <v>68721.444717444698</v>
      </c>
      <c r="M245" s="95">
        <f>J245*K245</f>
        <v>390321.44471744471</v>
      </c>
    </row>
    <row r="246" spans="1:13" x14ac:dyDescent="0.25">
      <c r="A246" s="9" t="s">
        <v>83</v>
      </c>
      <c r="B246" s="10" t="s">
        <v>84</v>
      </c>
      <c r="C246" s="10" t="s">
        <v>29</v>
      </c>
      <c r="D246" s="10">
        <f t="shared" si="66"/>
        <v>4</v>
      </c>
      <c r="E246" s="10">
        <v>3</v>
      </c>
      <c r="F246" s="10" t="s">
        <v>17</v>
      </c>
      <c r="G246" s="10" t="s">
        <v>18</v>
      </c>
      <c r="H246" s="10"/>
      <c r="I246" s="11">
        <v>43420</v>
      </c>
      <c r="J246" s="17">
        <f t="shared" si="63"/>
        <v>7</v>
      </c>
      <c r="K246" s="94">
        <f t="shared" ref="K246:K247" si="67">((M245+L246)/J246)</f>
        <v>85212.254124254119</v>
      </c>
      <c r="L246" s="94">
        <f t="shared" ref="L246:L247" si="68">E246*68721.4447174447</f>
        <v>206164.33415233408</v>
      </c>
      <c r="M246" s="95">
        <f>J246*K246</f>
        <v>596485.77886977885</v>
      </c>
    </row>
    <row r="247" spans="1:13" x14ac:dyDescent="0.25">
      <c r="A247" s="9" t="s">
        <v>83</v>
      </c>
      <c r="B247" s="10" t="s">
        <v>84</v>
      </c>
      <c r="C247" s="10" t="s">
        <v>29</v>
      </c>
      <c r="D247" s="10">
        <f t="shared" si="66"/>
        <v>7</v>
      </c>
      <c r="E247" s="10">
        <v>2</v>
      </c>
      <c r="F247" s="10" t="s">
        <v>17</v>
      </c>
      <c r="G247" s="10" t="s">
        <v>18</v>
      </c>
      <c r="H247" s="10"/>
      <c r="I247" s="11">
        <v>43434</v>
      </c>
      <c r="J247" s="17">
        <f t="shared" si="63"/>
        <v>9</v>
      </c>
      <c r="K247" s="94">
        <f t="shared" si="67"/>
        <v>81547.629811629813</v>
      </c>
      <c r="L247" s="94">
        <f t="shared" si="68"/>
        <v>137442.8894348894</v>
      </c>
      <c r="M247" s="95">
        <f>J247*K247</f>
        <v>733928.66830466827</v>
      </c>
    </row>
    <row r="248" spans="1:13" hidden="1" x14ac:dyDescent="0.25">
      <c r="A248" s="9" t="s">
        <v>83</v>
      </c>
      <c r="B248" s="10" t="s">
        <v>84</v>
      </c>
      <c r="C248" s="10" t="s">
        <v>29</v>
      </c>
      <c r="D248" s="10">
        <f t="shared" si="66"/>
        <v>9</v>
      </c>
      <c r="E248" s="10">
        <v>-3</v>
      </c>
      <c r="F248" s="10" t="s">
        <v>16</v>
      </c>
      <c r="G248" s="10"/>
      <c r="H248" s="10"/>
      <c r="I248" s="11">
        <v>43462</v>
      </c>
      <c r="J248" s="17">
        <f t="shared" si="63"/>
        <v>6</v>
      </c>
      <c r="K248" s="94">
        <f t="shared" ref="K248:K255" si="69">IF(OR(F248="FPCO"),((M247+L248)/J248),K247)</f>
        <v>81547.629811629813</v>
      </c>
      <c r="L248" s="94"/>
      <c r="M248" s="95">
        <f t="shared" ref="M248:M255" si="70">J248*K248</f>
        <v>489285.77886977885</v>
      </c>
    </row>
    <row r="249" spans="1:13" ht="30" x14ac:dyDescent="0.25">
      <c r="A249" s="9" t="s">
        <v>83</v>
      </c>
      <c r="B249" s="10" t="s">
        <v>84</v>
      </c>
      <c r="C249" s="10" t="s">
        <v>29</v>
      </c>
      <c r="D249" s="10">
        <f t="shared" si="66"/>
        <v>6</v>
      </c>
      <c r="E249" s="10">
        <v>-1</v>
      </c>
      <c r="F249" s="10" t="s">
        <v>17</v>
      </c>
      <c r="G249" s="10"/>
      <c r="H249" s="10" t="s">
        <v>19</v>
      </c>
      <c r="I249" s="11">
        <v>43494</v>
      </c>
      <c r="J249" s="17">
        <f t="shared" si="63"/>
        <v>5</v>
      </c>
      <c r="K249" s="94">
        <f t="shared" si="69"/>
        <v>81547.629811629813</v>
      </c>
      <c r="L249" s="94"/>
      <c r="M249" s="95">
        <f>J249*K249</f>
        <v>407738.14905814908</v>
      </c>
    </row>
    <row r="250" spans="1:13" ht="30" x14ac:dyDescent="0.25">
      <c r="A250" s="9" t="s">
        <v>83</v>
      </c>
      <c r="B250" s="10" t="s">
        <v>84</v>
      </c>
      <c r="C250" s="10" t="s">
        <v>29</v>
      </c>
      <c r="D250" s="10">
        <f t="shared" si="66"/>
        <v>5</v>
      </c>
      <c r="E250" s="10">
        <v>-2</v>
      </c>
      <c r="F250" s="10" t="s">
        <v>17</v>
      </c>
      <c r="G250" s="10"/>
      <c r="H250" s="10" t="s">
        <v>19</v>
      </c>
      <c r="I250" s="11">
        <v>43494</v>
      </c>
      <c r="J250" s="17">
        <f t="shared" si="63"/>
        <v>3</v>
      </c>
      <c r="K250" s="94">
        <f t="shared" si="69"/>
        <v>81547.629811629813</v>
      </c>
      <c r="L250" s="94"/>
      <c r="M250" s="95">
        <f>J250*K250</f>
        <v>244642.88943488942</v>
      </c>
    </row>
    <row r="251" spans="1:13" x14ac:dyDescent="0.25">
      <c r="A251" s="9" t="s">
        <v>83</v>
      </c>
      <c r="B251" s="10" t="s">
        <v>84</v>
      </c>
      <c r="C251" s="10" t="s">
        <v>29</v>
      </c>
      <c r="D251" s="10">
        <f t="shared" si="66"/>
        <v>3</v>
      </c>
      <c r="E251" s="10">
        <v>1</v>
      </c>
      <c r="F251" s="10" t="s">
        <v>17</v>
      </c>
      <c r="G251" s="10" t="s">
        <v>18</v>
      </c>
      <c r="H251" s="10"/>
      <c r="I251" s="11">
        <v>43516</v>
      </c>
      <c r="J251" s="17">
        <f t="shared" si="63"/>
        <v>4</v>
      </c>
      <c r="K251" s="94">
        <f t="shared" ref="K251:K252" si="71">((M250+L251)/J251)</f>
        <v>78341.083538083534</v>
      </c>
      <c r="L251" s="94">
        <f>E251*68721.4447174447</f>
        <v>68721.444717444698</v>
      </c>
      <c r="M251" s="95">
        <f>J251*K251</f>
        <v>313364.33415233414</v>
      </c>
    </row>
    <row r="252" spans="1:13" ht="30.75" thickBot="1" x14ac:dyDescent="0.3">
      <c r="A252" s="9" t="s">
        <v>83</v>
      </c>
      <c r="B252" s="10" t="s">
        <v>84</v>
      </c>
      <c r="C252" s="10" t="s">
        <v>29</v>
      </c>
      <c r="D252" s="10">
        <f t="shared" si="66"/>
        <v>4</v>
      </c>
      <c r="E252" s="10">
        <v>1</v>
      </c>
      <c r="F252" s="10" t="s">
        <v>17</v>
      </c>
      <c r="G252" s="10" t="s">
        <v>25</v>
      </c>
      <c r="H252" s="10"/>
      <c r="I252" s="11">
        <v>43536</v>
      </c>
      <c r="J252" s="17">
        <f t="shared" si="63"/>
        <v>5</v>
      </c>
      <c r="K252" s="94">
        <f t="shared" si="71"/>
        <v>75445.011302211307</v>
      </c>
      <c r="L252" s="94">
        <f>E252*63860.7223587224</f>
        <v>63860.7223587224</v>
      </c>
      <c r="M252" s="95">
        <f>J252*K252</f>
        <v>377225.05651105655</v>
      </c>
    </row>
    <row r="253" spans="1:13" ht="15.75" hidden="1" thickBot="1" x14ac:dyDescent="0.3">
      <c r="A253" s="9" t="s">
        <v>83</v>
      </c>
      <c r="B253" s="10" t="s">
        <v>84</v>
      </c>
      <c r="C253" s="10" t="s">
        <v>29</v>
      </c>
      <c r="D253" s="10">
        <f t="shared" si="66"/>
        <v>5</v>
      </c>
      <c r="E253" s="10">
        <v>-3</v>
      </c>
      <c r="F253" s="10" t="s">
        <v>16</v>
      </c>
      <c r="G253" s="10"/>
      <c r="H253" s="10"/>
      <c r="I253" s="11">
        <v>43546</v>
      </c>
      <c r="J253" s="17">
        <f t="shared" si="63"/>
        <v>2</v>
      </c>
      <c r="K253" s="94">
        <f t="shared" si="69"/>
        <v>75445.011302211307</v>
      </c>
      <c r="L253" s="94"/>
      <c r="M253" s="95">
        <f t="shared" si="70"/>
        <v>150890.02260442261</v>
      </c>
    </row>
    <row r="254" spans="1:13" ht="15.75" hidden="1" thickBot="1" x14ac:dyDescent="0.3">
      <c r="A254" s="9" t="s">
        <v>83</v>
      </c>
      <c r="B254" s="10" t="s">
        <v>84</v>
      </c>
      <c r="C254" s="10" t="s">
        <v>29</v>
      </c>
      <c r="D254" s="10">
        <f t="shared" si="66"/>
        <v>2</v>
      </c>
      <c r="E254" s="10">
        <v>-1</v>
      </c>
      <c r="F254" s="10" t="s">
        <v>16</v>
      </c>
      <c r="G254" s="10"/>
      <c r="H254" s="10"/>
      <c r="I254" s="11">
        <v>43579</v>
      </c>
      <c r="J254" s="17">
        <f t="shared" si="63"/>
        <v>1</v>
      </c>
      <c r="K254" s="94">
        <f t="shared" si="69"/>
        <v>75445.011302211307</v>
      </c>
      <c r="L254" s="94"/>
      <c r="M254" s="95">
        <f t="shared" si="70"/>
        <v>75445.011302211307</v>
      </c>
    </row>
    <row r="255" spans="1:13" ht="15.75" hidden="1" thickBot="1" x14ac:dyDescent="0.3">
      <c r="A255" s="44" t="s">
        <v>83</v>
      </c>
      <c r="B255" s="36" t="s">
        <v>84</v>
      </c>
      <c r="C255" s="36" t="s">
        <v>29</v>
      </c>
      <c r="D255" s="36">
        <f t="shared" si="66"/>
        <v>1</v>
      </c>
      <c r="E255" s="36">
        <v>-1</v>
      </c>
      <c r="F255" s="36" t="s">
        <v>16</v>
      </c>
      <c r="G255" s="36"/>
      <c r="H255" s="36"/>
      <c r="I255" s="37">
        <v>43581</v>
      </c>
      <c r="J255" s="41">
        <f t="shared" si="63"/>
        <v>0</v>
      </c>
      <c r="K255" s="94">
        <f t="shared" si="69"/>
        <v>75445.011302211307</v>
      </c>
      <c r="L255" s="94"/>
      <c r="M255" s="95">
        <f t="shared" si="70"/>
        <v>0</v>
      </c>
    </row>
    <row r="256" spans="1:13" ht="15.75" thickBot="1" x14ac:dyDescent="0.3">
      <c r="A256" s="79" t="s">
        <v>87</v>
      </c>
      <c r="B256" s="80" t="s">
        <v>88</v>
      </c>
      <c r="C256" s="80" t="s">
        <v>29</v>
      </c>
      <c r="D256" s="80">
        <v>0</v>
      </c>
      <c r="E256" s="80">
        <v>3</v>
      </c>
      <c r="F256" s="80" t="s">
        <v>17</v>
      </c>
      <c r="G256" s="80" t="s">
        <v>18</v>
      </c>
      <c r="H256" s="80"/>
      <c r="I256" s="81">
        <v>44154</v>
      </c>
      <c r="J256" s="48">
        <f>D256+E256</f>
        <v>3</v>
      </c>
      <c r="K256" s="114">
        <f>L256/J256</f>
        <v>57848.1</v>
      </c>
      <c r="L256" s="114">
        <f>E256*57848.1</f>
        <v>173544.3</v>
      </c>
      <c r="M256" s="121">
        <f>J256*K256</f>
        <v>173544.3</v>
      </c>
    </row>
    <row r="257" spans="1:13" x14ac:dyDescent="0.25">
      <c r="A257" s="27" t="s">
        <v>89</v>
      </c>
      <c r="B257" s="28" t="s">
        <v>90</v>
      </c>
      <c r="C257" s="28" t="s">
        <v>29</v>
      </c>
      <c r="D257" s="28"/>
      <c r="E257" s="28">
        <v>15</v>
      </c>
      <c r="F257" s="28" t="s">
        <v>17</v>
      </c>
      <c r="G257" s="28" t="s">
        <v>18</v>
      </c>
      <c r="H257" s="28"/>
      <c r="I257" s="29">
        <v>43578</v>
      </c>
      <c r="J257" s="2">
        <f t="shared" ref="J257:J259" si="72">D257+E257</f>
        <v>15</v>
      </c>
      <c r="K257" s="92">
        <f>L257/J257</f>
        <v>24518.181818181802</v>
      </c>
      <c r="L257" s="92">
        <f>E257*24518.1818181818</f>
        <v>367772.727272727</v>
      </c>
      <c r="M257" s="101">
        <f>J257*K257</f>
        <v>367772.727272727</v>
      </c>
    </row>
    <row r="258" spans="1:13" hidden="1" x14ac:dyDescent="0.25">
      <c r="A258" s="9" t="s">
        <v>89</v>
      </c>
      <c r="B258" s="10" t="s">
        <v>90</v>
      </c>
      <c r="C258" s="10" t="s">
        <v>29</v>
      </c>
      <c r="D258" s="10">
        <f t="shared" ref="D258:D270" si="73">J257</f>
        <v>15</v>
      </c>
      <c r="E258" s="10">
        <v>-8</v>
      </c>
      <c r="F258" s="10" t="s">
        <v>16</v>
      </c>
      <c r="G258" s="10"/>
      <c r="H258" s="10"/>
      <c r="I258" s="11">
        <v>43605</v>
      </c>
      <c r="J258" s="17">
        <f t="shared" si="72"/>
        <v>7</v>
      </c>
      <c r="K258" s="94">
        <f t="shared" ref="K258" si="74">IF(OR(F258="FPCO"),((M257+L258)/J258),K257)</f>
        <v>24518.181818181802</v>
      </c>
      <c r="L258" s="94"/>
      <c r="M258" s="95">
        <f t="shared" ref="M258" si="75">J258*K258</f>
        <v>171627.27272727262</v>
      </c>
    </row>
    <row r="259" spans="1:13" hidden="1" x14ac:dyDescent="0.25">
      <c r="A259" s="9" t="s">
        <v>89</v>
      </c>
      <c r="B259" s="10" t="s">
        <v>90</v>
      </c>
      <c r="C259" s="10" t="s">
        <v>29</v>
      </c>
      <c r="D259" s="10">
        <f t="shared" si="73"/>
        <v>7</v>
      </c>
      <c r="E259" s="10">
        <v>-5</v>
      </c>
      <c r="F259" s="10" t="s">
        <v>16</v>
      </c>
      <c r="G259" s="10"/>
      <c r="H259" s="10"/>
      <c r="I259" s="11">
        <v>43606</v>
      </c>
      <c r="J259" s="17">
        <f t="shared" si="72"/>
        <v>2</v>
      </c>
      <c r="K259" s="94">
        <f t="shared" ref="K259:K270" si="76">IF(OR(F259="FPCO"),((M258+L259)/J259),K258)</f>
        <v>24518.181818181802</v>
      </c>
      <c r="L259" s="94"/>
      <c r="M259" s="95">
        <f t="shared" ref="M259:M268" si="77">J259*K259</f>
        <v>49036.363636363603</v>
      </c>
    </row>
    <row r="260" spans="1:13" hidden="1" x14ac:dyDescent="0.25">
      <c r="A260" s="9" t="s">
        <v>89</v>
      </c>
      <c r="B260" s="10" t="s">
        <v>90</v>
      </c>
      <c r="C260" s="10" t="s">
        <v>29</v>
      </c>
      <c r="D260" s="10">
        <f t="shared" si="73"/>
        <v>2</v>
      </c>
      <c r="E260" s="10">
        <v>-2</v>
      </c>
      <c r="F260" s="10" t="s">
        <v>16</v>
      </c>
      <c r="G260" s="10"/>
      <c r="H260" s="10"/>
      <c r="I260" s="11">
        <v>43608</v>
      </c>
      <c r="J260" s="17">
        <f t="shared" ref="J260:J270" si="78">D260+E260</f>
        <v>0</v>
      </c>
      <c r="K260" s="94">
        <f t="shared" si="76"/>
        <v>24518.181818181802</v>
      </c>
      <c r="L260" s="94"/>
      <c r="M260" s="95">
        <f t="shared" si="77"/>
        <v>0</v>
      </c>
    </row>
    <row r="261" spans="1:13" ht="15.75" thickBot="1" x14ac:dyDescent="0.3">
      <c r="A261" s="9" t="s">
        <v>89</v>
      </c>
      <c r="B261" s="10" t="s">
        <v>90</v>
      </c>
      <c r="C261" s="10" t="s">
        <v>29</v>
      </c>
      <c r="D261" s="10">
        <f t="shared" si="73"/>
        <v>0</v>
      </c>
      <c r="E261" s="10">
        <v>20</v>
      </c>
      <c r="F261" s="10" t="s">
        <v>17</v>
      </c>
      <c r="G261" s="10" t="s">
        <v>18</v>
      </c>
      <c r="H261" s="10"/>
      <c r="I261" s="11">
        <v>43634</v>
      </c>
      <c r="J261" s="17">
        <f t="shared" si="78"/>
        <v>20</v>
      </c>
      <c r="K261" s="94">
        <f>((M260+L261)/J261)</f>
        <v>24518.181818181802</v>
      </c>
      <c r="L261" s="94">
        <f>E261*24518.1818181818</f>
        <v>490363.636363636</v>
      </c>
      <c r="M261" s="95">
        <f>J261*K261</f>
        <v>490363.636363636</v>
      </c>
    </row>
    <row r="262" spans="1:13" ht="15.75" hidden="1" thickBot="1" x14ac:dyDescent="0.3">
      <c r="A262" s="9" t="s">
        <v>89</v>
      </c>
      <c r="B262" s="10" t="s">
        <v>90</v>
      </c>
      <c r="C262" s="10" t="s">
        <v>29</v>
      </c>
      <c r="D262" s="10">
        <f t="shared" si="73"/>
        <v>20</v>
      </c>
      <c r="E262" s="10">
        <v>-3</v>
      </c>
      <c r="F262" s="10" t="s">
        <v>16</v>
      </c>
      <c r="G262" s="10"/>
      <c r="H262" s="10"/>
      <c r="I262" s="11">
        <v>43641</v>
      </c>
      <c r="J262" s="17">
        <f t="shared" si="78"/>
        <v>17</v>
      </c>
      <c r="K262" s="94">
        <f t="shared" si="76"/>
        <v>24518.181818181802</v>
      </c>
      <c r="L262" s="94"/>
      <c r="M262" s="95">
        <f t="shared" si="77"/>
        <v>416809.09090909065</v>
      </c>
    </row>
    <row r="263" spans="1:13" ht="15.75" hidden="1" thickBot="1" x14ac:dyDescent="0.3">
      <c r="A263" s="9" t="s">
        <v>89</v>
      </c>
      <c r="B263" s="10" t="s">
        <v>90</v>
      </c>
      <c r="C263" s="10" t="s">
        <v>29</v>
      </c>
      <c r="D263" s="10">
        <f t="shared" si="73"/>
        <v>17</v>
      </c>
      <c r="E263" s="10">
        <v>-2</v>
      </c>
      <c r="F263" s="10" t="s">
        <v>16</v>
      </c>
      <c r="G263" s="10"/>
      <c r="H263" s="10"/>
      <c r="I263" s="11">
        <v>43649</v>
      </c>
      <c r="J263" s="17">
        <f t="shared" si="78"/>
        <v>15</v>
      </c>
      <c r="K263" s="94">
        <f t="shared" si="76"/>
        <v>24518.181818181802</v>
      </c>
      <c r="L263" s="94"/>
      <c r="M263" s="95">
        <f t="shared" si="77"/>
        <v>367772.727272727</v>
      </c>
    </row>
    <row r="264" spans="1:13" ht="15.75" hidden="1" thickBot="1" x14ac:dyDescent="0.3">
      <c r="A264" s="9" t="s">
        <v>89</v>
      </c>
      <c r="B264" s="10" t="s">
        <v>90</v>
      </c>
      <c r="C264" s="10" t="s">
        <v>29</v>
      </c>
      <c r="D264" s="10">
        <f t="shared" si="73"/>
        <v>15</v>
      </c>
      <c r="E264" s="10">
        <v>-3</v>
      </c>
      <c r="F264" s="10" t="s">
        <v>16</v>
      </c>
      <c r="G264" s="10"/>
      <c r="H264" s="10"/>
      <c r="I264" s="11">
        <v>43650</v>
      </c>
      <c r="J264" s="17">
        <f t="shared" si="78"/>
        <v>12</v>
      </c>
      <c r="K264" s="94">
        <f t="shared" si="76"/>
        <v>24518.181818181802</v>
      </c>
      <c r="L264" s="94"/>
      <c r="M264" s="95">
        <f t="shared" si="77"/>
        <v>294218.18181818165</v>
      </c>
    </row>
    <row r="265" spans="1:13" ht="15.75" hidden="1" thickBot="1" x14ac:dyDescent="0.3">
      <c r="A265" s="9" t="s">
        <v>89</v>
      </c>
      <c r="B265" s="10" t="s">
        <v>90</v>
      </c>
      <c r="C265" s="10" t="s">
        <v>29</v>
      </c>
      <c r="D265" s="10">
        <f t="shared" si="73"/>
        <v>12</v>
      </c>
      <c r="E265" s="10">
        <v>-5</v>
      </c>
      <c r="F265" s="10" t="s">
        <v>16</v>
      </c>
      <c r="G265" s="10"/>
      <c r="H265" s="10"/>
      <c r="I265" s="11">
        <v>43668</v>
      </c>
      <c r="J265" s="17">
        <f t="shared" si="78"/>
        <v>7</v>
      </c>
      <c r="K265" s="94">
        <f t="shared" si="76"/>
        <v>24518.181818181802</v>
      </c>
      <c r="L265" s="94"/>
      <c r="M265" s="95">
        <f t="shared" si="77"/>
        <v>171627.27272727262</v>
      </c>
    </row>
    <row r="266" spans="1:13" ht="15.75" hidden="1" thickBot="1" x14ac:dyDescent="0.3">
      <c r="A266" s="9" t="s">
        <v>89</v>
      </c>
      <c r="B266" s="10" t="s">
        <v>90</v>
      </c>
      <c r="C266" s="10" t="s">
        <v>29</v>
      </c>
      <c r="D266" s="10">
        <f t="shared" si="73"/>
        <v>7</v>
      </c>
      <c r="E266" s="10">
        <v>-1</v>
      </c>
      <c r="F266" s="10" t="s">
        <v>16</v>
      </c>
      <c r="G266" s="10"/>
      <c r="H266" s="10"/>
      <c r="I266" s="11">
        <v>43676</v>
      </c>
      <c r="J266" s="17">
        <f t="shared" si="78"/>
        <v>6</v>
      </c>
      <c r="K266" s="94">
        <f t="shared" si="76"/>
        <v>24518.181818181802</v>
      </c>
      <c r="L266" s="94"/>
      <c r="M266" s="95">
        <f t="shared" si="77"/>
        <v>147109.09090909082</v>
      </c>
    </row>
    <row r="267" spans="1:13" ht="15.75" hidden="1" thickBot="1" x14ac:dyDescent="0.3">
      <c r="A267" s="9" t="s">
        <v>89</v>
      </c>
      <c r="B267" s="10" t="s">
        <v>90</v>
      </c>
      <c r="C267" s="10" t="s">
        <v>29</v>
      </c>
      <c r="D267" s="10">
        <f t="shared" si="73"/>
        <v>6</v>
      </c>
      <c r="E267" s="10">
        <v>-4</v>
      </c>
      <c r="F267" s="10" t="s">
        <v>16</v>
      </c>
      <c r="G267" s="10"/>
      <c r="H267" s="10"/>
      <c r="I267" s="11">
        <v>43707</v>
      </c>
      <c r="J267" s="17">
        <f t="shared" si="78"/>
        <v>2</v>
      </c>
      <c r="K267" s="94">
        <f t="shared" si="76"/>
        <v>24518.181818181802</v>
      </c>
      <c r="L267" s="94"/>
      <c r="M267" s="95">
        <f t="shared" si="77"/>
        <v>49036.363636363603</v>
      </c>
    </row>
    <row r="268" spans="1:13" ht="15.75" hidden="1" thickBot="1" x14ac:dyDescent="0.3">
      <c r="A268" s="44" t="s">
        <v>89</v>
      </c>
      <c r="B268" s="36" t="s">
        <v>90</v>
      </c>
      <c r="C268" s="36" t="s">
        <v>29</v>
      </c>
      <c r="D268" s="36">
        <f t="shared" si="73"/>
        <v>2</v>
      </c>
      <c r="E268" s="36">
        <v>-2</v>
      </c>
      <c r="F268" s="36" t="s">
        <v>16</v>
      </c>
      <c r="G268" s="36"/>
      <c r="H268" s="36"/>
      <c r="I268" s="37">
        <v>43732</v>
      </c>
      <c r="J268" s="41">
        <f t="shared" si="78"/>
        <v>0</v>
      </c>
      <c r="K268" s="94">
        <f t="shared" si="76"/>
        <v>24518.181818181802</v>
      </c>
      <c r="L268" s="94"/>
      <c r="M268" s="95">
        <f t="shared" si="77"/>
        <v>0</v>
      </c>
    </row>
    <row r="269" spans="1:13" x14ac:dyDescent="0.25">
      <c r="A269" s="27" t="s">
        <v>99</v>
      </c>
      <c r="B269" s="28" t="s">
        <v>100</v>
      </c>
      <c r="C269" s="28" t="s">
        <v>29</v>
      </c>
      <c r="D269" s="28">
        <f t="shared" si="73"/>
        <v>0</v>
      </c>
      <c r="E269" s="28">
        <v>5</v>
      </c>
      <c r="F269" s="28" t="s">
        <v>17</v>
      </c>
      <c r="G269" s="28" t="s">
        <v>18</v>
      </c>
      <c r="H269" s="28"/>
      <c r="I269" s="29">
        <v>43462</v>
      </c>
      <c r="J269" s="2">
        <f t="shared" si="78"/>
        <v>5</v>
      </c>
      <c r="K269" s="92">
        <f>L269/J269</f>
        <v>83593.531428571398</v>
      </c>
      <c r="L269" s="92">
        <f>E269*83593.5314285714</f>
        <v>417967.65714285697</v>
      </c>
      <c r="M269" s="101">
        <f>J269*K269</f>
        <v>417967.65714285697</v>
      </c>
    </row>
    <row r="270" spans="1:13" hidden="1" x14ac:dyDescent="0.25">
      <c r="A270" s="44" t="s">
        <v>99</v>
      </c>
      <c r="B270" s="36" t="s">
        <v>100</v>
      </c>
      <c r="C270" s="36" t="s">
        <v>29</v>
      </c>
      <c r="D270" s="36">
        <f t="shared" si="73"/>
        <v>5</v>
      </c>
      <c r="E270" s="36">
        <v>-5</v>
      </c>
      <c r="F270" s="36" t="s">
        <v>16</v>
      </c>
      <c r="G270" s="36"/>
      <c r="H270" s="36"/>
      <c r="I270" s="37">
        <v>43567</v>
      </c>
      <c r="J270" s="41">
        <f t="shared" si="78"/>
        <v>0</v>
      </c>
      <c r="K270" s="94">
        <f t="shared" si="76"/>
        <v>83593.531428571398</v>
      </c>
      <c r="L270" s="94"/>
      <c r="M270" s="95">
        <f t="shared" ref="M270" si="79">J270*K270</f>
        <v>0</v>
      </c>
    </row>
    <row r="271" spans="1:13" hidden="1" x14ac:dyDescent="0.25">
      <c r="A271" s="27" t="s">
        <v>101</v>
      </c>
      <c r="B271" s="28" t="s">
        <v>102</v>
      </c>
      <c r="C271" s="28" t="s">
        <v>29</v>
      </c>
      <c r="D271" s="28">
        <v>23</v>
      </c>
      <c r="E271" s="28"/>
      <c r="F271" s="28" t="s">
        <v>14</v>
      </c>
      <c r="G271" s="28"/>
      <c r="H271" s="28"/>
      <c r="I271" s="29">
        <v>43100</v>
      </c>
      <c r="J271" s="2">
        <f t="shared" ref="J271:J291" si="80">D271+E271</f>
        <v>23</v>
      </c>
      <c r="K271" s="92">
        <f>M271/J271</f>
        <v>9877</v>
      </c>
      <c r="L271" s="92"/>
      <c r="M271" s="101">
        <v>227171</v>
      </c>
    </row>
    <row r="272" spans="1:13" ht="30" x14ac:dyDescent="0.25">
      <c r="A272" s="9" t="s">
        <v>101</v>
      </c>
      <c r="B272" s="10" t="s">
        <v>102</v>
      </c>
      <c r="C272" s="10" t="s">
        <v>29</v>
      </c>
      <c r="D272" s="10">
        <f t="shared" ref="D272:D277" si="81">J271</f>
        <v>23</v>
      </c>
      <c r="E272" s="10">
        <v>4</v>
      </c>
      <c r="F272" s="10" t="s">
        <v>17</v>
      </c>
      <c r="G272" s="10" t="s">
        <v>25</v>
      </c>
      <c r="H272" s="10"/>
      <c r="I272" s="11">
        <v>43536</v>
      </c>
      <c r="J272" s="17">
        <f t="shared" si="80"/>
        <v>27</v>
      </c>
      <c r="K272" s="94">
        <f>((M271+L272)/J272)</f>
        <v>8663.9749749749753</v>
      </c>
      <c r="L272" s="94">
        <f>E272*1689.08108108108</f>
        <v>6756.3243243243196</v>
      </c>
      <c r="M272" s="95">
        <f>J272*K272</f>
        <v>233927.32432432432</v>
      </c>
    </row>
    <row r="273" spans="1:13" hidden="1" x14ac:dyDescent="0.25">
      <c r="A273" s="9" t="s">
        <v>101</v>
      </c>
      <c r="B273" s="10" t="s">
        <v>102</v>
      </c>
      <c r="C273" s="10" t="s">
        <v>29</v>
      </c>
      <c r="D273" s="10">
        <f t="shared" si="81"/>
        <v>27</v>
      </c>
      <c r="E273" s="10">
        <v>-4</v>
      </c>
      <c r="F273" s="10" t="s">
        <v>16</v>
      </c>
      <c r="G273" s="10"/>
      <c r="H273" s="10"/>
      <c r="I273" s="11">
        <v>43579</v>
      </c>
      <c r="J273" s="17">
        <f t="shared" si="80"/>
        <v>23</v>
      </c>
      <c r="K273" s="94">
        <f t="shared" ref="K273:K277" si="82">IF(OR(F273="FPCO"),((M272+L273)/J273),K272)</f>
        <v>8663.9749749749753</v>
      </c>
      <c r="L273" s="94"/>
      <c r="M273" s="95">
        <f t="shared" ref="M273:M277" si="83">J273*K273</f>
        <v>199271.42442442442</v>
      </c>
    </row>
    <row r="274" spans="1:13" hidden="1" x14ac:dyDescent="0.25">
      <c r="A274" s="9" t="s">
        <v>101</v>
      </c>
      <c r="B274" s="10" t="s">
        <v>102</v>
      </c>
      <c r="C274" s="10" t="s">
        <v>29</v>
      </c>
      <c r="D274" s="10">
        <f t="shared" si="81"/>
        <v>23</v>
      </c>
      <c r="E274" s="10">
        <v>-2</v>
      </c>
      <c r="F274" s="10" t="s">
        <v>16</v>
      </c>
      <c r="G274" s="10"/>
      <c r="H274" s="10"/>
      <c r="I274" s="11">
        <v>43718</v>
      </c>
      <c r="J274" s="17">
        <f t="shared" si="80"/>
        <v>21</v>
      </c>
      <c r="K274" s="94">
        <f t="shared" si="82"/>
        <v>8663.9749749749753</v>
      </c>
      <c r="L274" s="94"/>
      <c r="M274" s="95">
        <f t="shared" si="83"/>
        <v>181943.4744744745</v>
      </c>
    </row>
    <row r="275" spans="1:13" hidden="1" x14ac:dyDescent="0.25">
      <c r="A275" s="9" t="s">
        <v>101</v>
      </c>
      <c r="B275" s="10" t="s">
        <v>102</v>
      </c>
      <c r="C275" s="10" t="s">
        <v>29</v>
      </c>
      <c r="D275" s="10">
        <f t="shared" si="81"/>
        <v>21</v>
      </c>
      <c r="E275" s="10">
        <v>-2</v>
      </c>
      <c r="F275" s="10" t="s">
        <v>16</v>
      </c>
      <c r="G275" s="10"/>
      <c r="H275" s="10"/>
      <c r="I275" s="11">
        <v>43873</v>
      </c>
      <c r="J275" s="17">
        <f t="shared" si="80"/>
        <v>19</v>
      </c>
      <c r="K275" s="94">
        <f t="shared" si="82"/>
        <v>8663.9749749749753</v>
      </c>
      <c r="L275" s="94"/>
      <c r="M275" s="95">
        <f t="shared" si="83"/>
        <v>164615.52452452452</v>
      </c>
    </row>
    <row r="276" spans="1:13" hidden="1" x14ac:dyDescent="0.25">
      <c r="A276" s="9" t="s">
        <v>101</v>
      </c>
      <c r="B276" s="10" t="s">
        <v>102</v>
      </c>
      <c r="C276" s="10" t="s">
        <v>29</v>
      </c>
      <c r="D276" s="10">
        <f t="shared" si="81"/>
        <v>19</v>
      </c>
      <c r="E276" s="10">
        <v>-1</v>
      </c>
      <c r="F276" s="10" t="s">
        <v>16</v>
      </c>
      <c r="G276" s="10"/>
      <c r="H276" s="10"/>
      <c r="I276" s="11">
        <v>43901</v>
      </c>
      <c r="J276" s="17">
        <f t="shared" si="80"/>
        <v>18</v>
      </c>
      <c r="K276" s="94">
        <f t="shared" si="82"/>
        <v>8663.9749749749753</v>
      </c>
      <c r="L276" s="94"/>
      <c r="M276" s="95">
        <f t="shared" si="83"/>
        <v>155951.54954954956</v>
      </c>
    </row>
    <row r="277" spans="1:13" hidden="1" x14ac:dyDescent="0.25">
      <c r="A277" s="44" t="s">
        <v>101</v>
      </c>
      <c r="B277" s="36" t="s">
        <v>102</v>
      </c>
      <c r="C277" s="36" t="s">
        <v>29</v>
      </c>
      <c r="D277" s="36">
        <f t="shared" si="81"/>
        <v>18</v>
      </c>
      <c r="E277" s="36">
        <v>-1</v>
      </c>
      <c r="F277" s="36" t="s">
        <v>16</v>
      </c>
      <c r="G277" s="36"/>
      <c r="H277" s="36"/>
      <c r="I277" s="37">
        <v>43902</v>
      </c>
      <c r="J277" s="41">
        <f t="shared" si="80"/>
        <v>17</v>
      </c>
      <c r="K277" s="94">
        <f t="shared" si="82"/>
        <v>8663.9749749749753</v>
      </c>
      <c r="L277" s="94"/>
      <c r="M277" s="95">
        <f t="shared" si="83"/>
        <v>147287.5745745746</v>
      </c>
    </row>
    <row r="278" spans="1:13" hidden="1" x14ac:dyDescent="0.25">
      <c r="A278" s="27" t="s">
        <v>103</v>
      </c>
      <c r="B278" s="28" t="s">
        <v>104</v>
      </c>
      <c r="C278" s="28" t="s">
        <v>29</v>
      </c>
      <c r="D278" s="28"/>
      <c r="E278" s="28">
        <v>58</v>
      </c>
      <c r="F278" s="28" t="s">
        <v>14</v>
      </c>
      <c r="G278" s="28"/>
      <c r="H278" s="28"/>
      <c r="I278" s="29">
        <v>43100</v>
      </c>
      <c r="J278" s="2">
        <f t="shared" si="80"/>
        <v>58</v>
      </c>
      <c r="K278" s="92">
        <f>M278/J278</f>
        <v>16073.137931034482</v>
      </c>
      <c r="L278" s="92"/>
      <c r="M278" s="101">
        <v>932242</v>
      </c>
    </row>
    <row r="279" spans="1:13" x14ac:dyDescent="0.25">
      <c r="A279" s="9" t="s">
        <v>103</v>
      </c>
      <c r="B279" s="10" t="s">
        <v>104</v>
      </c>
      <c r="C279" s="10" t="s">
        <v>29</v>
      </c>
      <c r="D279" s="10">
        <f t="shared" ref="D279:D284" si="84">J278</f>
        <v>58</v>
      </c>
      <c r="E279" s="10">
        <v>3</v>
      </c>
      <c r="F279" s="10" t="s">
        <v>17</v>
      </c>
      <c r="G279" s="10" t="s">
        <v>18</v>
      </c>
      <c r="H279" s="10"/>
      <c r="I279" s="11">
        <v>43453</v>
      </c>
      <c r="J279" s="17">
        <f t="shared" si="80"/>
        <v>61</v>
      </c>
      <c r="K279" s="94">
        <f>((M278+L279)/J279)</f>
        <v>26719.885245901638</v>
      </c>
      <c r="L279" s="94">
        <f>E279*232557</f>
        <v>697671</v>
      </c>
      <c r="M279" s="95">
        <f>J279*K279</f>
        <v>1629913</v>
      </c>
    </row>
    <row r="280" spans="1:13" hidden="1" x14ac:dyDescent="0.25">
      <c r="A280" s="9" t="s">
        <v>103</v>
      </c>
      <c r="B280" s="10" t="s">
        <v>104</v>
      </c>
      <c r="C280" s="10" t="s">
        <v>29</v>
      </c>
      <c r="D280" s="10">
        <f t="shared" si="84"/>
        <v>61</v>
      </c>
      <c r="E280" s="10">
        <v>-3</v>
      </c>
      <c r="F280" s="10" t="s">
        <v>16</v>
      </c>
      <c r="G280" s="10"/>
      <c r="H280" s="10"/>
      <c r="I280" s="11">
        <v>43528</v>
      </c>
      <c r="J280" s="17">
        <f t="shared" si="80"/>
        <v>58</v>
      </c>
      <c r="K280" s="94">
        <f>IF(OR(F280="FPCO"),((M279+L280)/J280),K279)</f>
        <v>26719.885245901638</v>
      </c>
      <c r="L280" s="94"/>
      <c r="M280" s="95">
        <f t="shared" ref="M280:M284" si="85">J280*K280</f>
        <v>1549753.3442622949</v>
      </c>
    </row>
    <row r="281" spans="1:13" hidden="1" x14ac:dyDescent="0.25">
      <c r="A281" s="9" t="s">
        <v>103</v>
      </c>
      <c r="B281" s="10" t="s">
        <v>104</v>
      </c>
      <c r="C281" s="10" t="s">
        <v>29</v>
      </c>
      <c r="D281" s="10">
        <f t="shared" si="84"/>
        <v>58</v>
      </c>
      <c r="E281" s="10">
        <v>-3</v>
      </c>
      <c r="F281" s="10" t="s">
        <v>16</v>
      </c>
      <c r="G281" s="10"/>
      <c r="H281" s="10"/>
      <c r="I281" s="11">
        <v>43567</v>
      </c>
      <c r="J281" s="17">
        <f t="shared" si="80"/>
        <v>55</v>
      </c>
      <c r="K281" s="94">
        <f t="shared" ref="K281:K284" si="86">IF(OR(F281="FPCO"),((M280+L281)/J281),K280)</f>
        <v>26719.885245901638</v>
      </c>
      <c r="L281" s="94"/>
      <c r="M281" s="95">
        <f t="shared" si="85"/>
        <v>1469593.6885245901</v>
      </c>
    </row>
    <row r="282" spans="1:13" hidden="1" x14ac:dyDescent="0.25">
      <c r="A282" s="9" t="s">
        <v>103</v>
      </c>
      <c r="B282" s="10" t="s">
        <v>104</v>
      </c>
      <c r="C282" s="10" t="s">
        <v>29</v>
      </c>
      <c r="D282" s="10">
        <f t="shared" si="84"/>
        <v>55</v>
      </c>
      <c r="E282" s="10">
        <v>-8</v>
      </c>
      <c r="F282" s="10" t="s">
        <v>16</v>
      </c>
      <c r="G282" s="10"/>
      <c r="H282" s="10"/>
      <c r="I282" s="11">
        <v>43641</v>
      </c>
      <c r="J282" s="17">
        <f t="shared" si="80"/>
        <v>47</v>
      </c>
      <c r="K282" s="94">
        <f t="shared" si="86"/>
        <v>26719.885245901638</v>
      </c>
      <c r="L282" s="94"/>
      <c r="M282" s="95">
        <f t="shared" si="85"/>
        <v>1255834.6065573769</v>
      </c>
    </row>
    <row r="283" spans="1:13" hidden="1" x14ac:dyDescent="0.25">
      <c r="A283" s="9" t="s">
        <v>103</v>
      </c>
      <c r="B283" s="10" t="s">
        <v>104</v>
      </c>
      <c r="C283" s="10" t="s">
        <v>29</v>
      </c>
      <c r="D283" s="10">
        <f t="shared" si="84"/>
        <v>47</v>
      </c>
      <c r="E283" s="10">
        <v>-27</v>
      </c>
      <c r="F283" s="10" t="s">
        <v>16</v>
      </c>
      <c r="G283" s="10"/>
      <c r="H283" s="10"/>
      <c r="I283" s="11">
        <v>43676</v>
      </c>
      <c r="J283" s="17">
        <f t="shared" si="80"/>
        <v>20</v>
      </c>
      <c r="K283" s="94">
        <f t="shared" si="86"/>
        <v>26719.885245901638</v>
      </c>
      <c r="L283" s="94"/>
      <c r="M283" s="95">
        <f t="shared" si="85"/>
        <v>534397.70491803274</v>
      </c>
    </row>
    <row r="284" spans="1:13" hidden="1" x14ac:dyDescent="0.25">
      <c r="A284" s="44" t="s">
        <v>103</v>
      </c>
      <c r="B284" s="36" t="s">
        <v>104</v>
      </c>
      <c r="C284" s="36" t="s">
        <v>29</v>
      </c>
      <c r="D284" s="36">
        <f t="shared" si="84"/>
        <v>20</v>
      </c>
      <c r="E284" s="36">
        <v>-10</v>
      </c>
      <c r="F284" s="36" t="s">
        <v>16</v>
      </c>
      <c r="G284" s="36"/>
      <c r="H284" s="36"/>
      <c r="I284" s="37">
        <v>43718</v>
      </c>
      <c r="J284" s="41">
        <f t="shared" si="80"/>
        <v>10</v>
      </c>
      <c r="K284" s="94">
        <f t="shared" si="86"/>
        <v>26719.885245901638</v>
      </c>
      <c r="L284" s="94"/>
      <c r="M284" s="95">
        <f t="shared" si="85"/>
        <v>267198.85245901637</v>
      </c>
    </row>
    <row r="285" spans="1:13" hidden="1" x14ac:dyDescent="0.25">
      <c r="A285" s="27" t="s">
        <v>123</v>
      </c>
      <c r="B285" s="28" t="s">
        <v>124</v>
      </c>
      <c r="C285" s="28" t="s">
        <v>29</v>
      </c>
      <c r="D285" s="28"/>
      <c r="E285" s="28">
        <v>18</v>
      </c>
      <c r="F285" s="28" t="s">
        <v>14</v>
      </c>
      <c r="G285" s="28"/>
      <c r="H285" s="28"/>
      <c r="I285" s="29">
        <v>43100</v>
      </c>
      <c r="J285" s="2">
        <f t="shared" si="80"/>
        <v>18</v>
      </c>
      <c r="K285" s="92">
        <f>M285/J285</f>
        <v>12620.611111111111</v>
      </c>
      <c r="L285" s="92"/>
      <c r="M285" s="101">
        <v>227171</v>
      </c>
    </row>
    <row r="286" spans="1:13" x14ac:dyDescent="0.25">
      <c r="A286" s="9" t="s">
        <v>123</v>
      </c>
      <c r="B286" s="10" t="s">
        <v>124</v>
      </c>
      <c r="C286" s="10" t="s">
        <v>29</v>
      </c>
      <c r="D286" s="10">
        <f t="shared" ref="D286:D291" si="87">J285</f>
        <v>18</v>
      </c>
      <c r="E286" s="10">
        <v>1</v>
      </c>
      <c r="F286" s="10" t="s">
        <v>17</v>
      </c>
      <c r="G286" s="10" t="s">
        <v>18</v>
      </c>
      <c r="H286" s="10"/>
      <c r="I286" s="11">
        <v>43159</v>
      </c>
      <c r="J286" s="17">
        <f t="shared" si="80"/>
        <v>19</v>
      </c>
      <c r="K286" s="94">
        <f>((M285+L286)/J286)</f>
        <v>17873.947368421053</v>
      </c>
      <c r="L286" s="94">
        <f>E286*112434</f>
        <v>112434</v>
      </c>
      <c r="M286" s="95">
        <f>J286*K286</f>
        <v>339605</v>
      </c>
    </row>
    <row r="287" spans="1:13" ht="15.75" thickBot="1" x14ac:dyDescent="0.3">
      <c r="A287" s="9" t="s">
        <v>123</v>
      </c>
      <c r="B287" s="10" t="s">
        <v>124</v>
      </c>
      <c r="C287" s="10" t="s">
        <v>29</v>
      </c>
      <c r="D287" s="10">
        <f t="shared" si="87"/>
        <v>19</v>
      </c>
      <c r="E287" s="10">
        <v>6</v>
      </c>
      <c r="F287" s="10" t="s">
        <v>17</v>
      </c>
      <c r="G287" s="10" t="s">
        <v>18</v>
      </c>
      <c r="H287" s="10"/>
      <c r="I287" s="11">
        <v>43453</v>
      </c>
      <c r="J287" s="17">
        <f t="shared" si="80"/>
        <v>25</v>
      </c>
      <c r="K287" s="94">
        <f>((M286+L287)/J287)</f>
        <v>40568.36</v>
      </c>
      <c r="L287" s="94">
        <f>E287*112434</f>
        <v>674604</v>
      </c>
      <c r="M287" s="95">
        <f>J287*K287</f>
        <v>1014209</v>
      </c>
    </row>
    <row r="288" spans="1:13" ht="15.75" hidden="1" thickBot="1" x14ac:dyDescent="0.3">
      <c r="A288" s="9" t="s">
        <v>123</v>
      </c>
      <c r="B288" s="10" t="s">
        <v>124</v>
      </c>
      <c r="C288" s="10" t="s">
        <v>29</v>
      </c>
      <c r="D288" s="10">
        <f t="shared" si="87"/>
        <v>25</v>
      </c>
      <c r="E288" s="10">
        <v>-6</v>
      </c>
      <c r="F288" s="10" t="s">
        <v>16</v>
      </c>
      <c r="G288" s="10"/>
      <c r="H288" s="10"/>
      <c r="I288" s="11">
        <v>43528</v>
      </c>
      <c r="J288" s="17">
        <f t="shared" si="80"/>
        <v>19</v>
      </c>
      <c r="K288" s="94">
        <f>IF(OR(F288="FPCO"),((M287+L288)/J288),K287)</f>
        <v>40568.36</v>
      </c>
      <c r="L288" s="94"/>
      <c r="M288" s="95">
        <f t="shared" ref="M288:M291" si="88">J288*K288</f>
        <v>770798.84</v>
      </c>
    </row>
    <row r="289" spans="1:13" ht="15.75" hidden="1" thickBot="1" x14ac:dyDescent="0.3">
      <c r="A289" s="9" t="s">
        <v>123</v>
      </c>
      <c r="B289" s="10" t="s">
        <v>124</v>
      </c>
      <c r="C289" s="10" t="s">
        <v>29</v>
      </c>
      <c r="D289" s="10">
        <f t="shared" si="87"/>
        <v>19</v>
      </c>
      <c r="E289" s="10">
        <v>-6</v>
      </c>
      <c r="F289" s="10" t="s">
        <v>16</v>
      </c>
      <c r="G289" s="10"/>
      <c r="H289" s="10"/>
      <c r="I289" s="11">
        <v>43581</v>
      </c>
      <c r="J289" s="17">
        <f t="shared" si="80"/>
        <v>13</v>
      </c>
      <c r="K289" s="94">
        <f t="shared" ref="K289:K291" si="89">IF(OR(F289="FPCO"),((M288+L289)/J289),K288)</f>
        <v>40568.36</v>
      </c>
      <c r="L289" s="94"/>
      <c r="M289" s="95">
        <f t="shared" si="88"/>
        <v>527388.68000000005</v>
      </c>
    </row>
    <row r="290" spans="1:13" ht="15.75" hidden="1" thickBot="1" x14ac:dyDescent="0.3">
      <c r="A290" s="9" t="s">
        <v>123</v>
      </c>
      <c r="B290" s="10" t="s">
        <v>124</v>
      </c>
      <c r="C290" s="10" t="s">
        <v>29</v>
      </c>
      <c r="D290" s="10">
        <f t="shared" si="87"/>
        <v>13</v>
      </c>
      <c r="E290" s="10">
        <v>-1</v>
      </c>
      <c r="F290" s="10" t="s">
        <v>16</v>
      </c>
      <c r="G290" s="10"/>
      <c r="H290" s="10"/>
      <c r="I290" s="11">
        <v>43720</v>
      </c>
      <c r="J290" s="17">
        <f t="shared" si="80"/>
        <v>12</v>
      </c>
      <c r="K290" s="94">
        <f t="shared" si="89"/>
        <v>40568.36</v>
      </c>
      <c r="L290" s="94"/>
      <c r="M290" s="95">
        <f t="shared" si="88"/>
        <v>486820.32</v>
      </c>
    </row>
    <row r="291" spans="1:13" ht="15.75" hidden="1" thickBot="1" x14ac:dyDescent="0.3">
      <c r="A291" s="44" t="s">
        <v>123</v>
      </c>
      <c r="B291" s="36" t="s">
        <v>124</v>
      </c>
      <c r="C291" s="36" t="s">
        <v>29</v>
      </c>
      <c r="D291" s="36">
        <f t="shared" si="87"/>
        <v>12</v>
      </c>
      <c r="E291" s="36">
        <v>-1</v>
      </c>
      <c r="F291" s="36" t="s">
        <v>16</v>
      </c>
      <c r="G291" s="36"/>
      <c r="H291" s="36"/>
      <c r="I291" s="37">
        <v>44091</v>
      </c>
      <c r="J291" s="41">
        <f t="shared" si="80"/>
        <v>11</v>
      </c>
      <c r="K291" s="94">
        <f t="shared" si="89"/>
        <v>40568.36</v>
      </c>
      <c r="L291" s="94"/>
      <c r="M291" s="95">
        <f t="shared" si="88"/>
        <v>446251.96</v>
      </c>
    </row>
    <row r="292" spans="1:13" ht="15.75" thickBot="1" x14ac:dyDescent="0.3">
      <c r="A292" s="27" t="s">
        <v>127</v>
      </c>
      <c r="B292" s="28" t="s">
        <v>128</v>
      </c>
      <c r="C292" s="28" t="s">
        <v>29</v>
      </c>
      <c r="D292" s="28"/>
      <c r="E292" s="28">
        <v>960</v>
      </c>
      <c r="F292" s="28" t="s">
        <v>17</v>
      </c>
      <c r="G292" s="28" t="s">
        <v>18</v>
      </c>
      <c r="H292" s="28"/>
      <c r="I292" s="29">
        <v>43462</v>
      </c>
      <c r="J292" s="2">
        <f t="shared" ref="J292:J298" si="90">D292+E292</f>
        <v>960</v>
      </c>
      <c r="K292" s="92">
        <f>L292/J292</f>
        <v>52.026943699731902</v>
      </c>
      <c r="L292" s="92">
        <f>E292*52.0269436997319</f>
        <v>49945.865951742628</v>
      </c>
      <c r="M292" s="101">
        <f>J292*K292</f>
        <v>49945.865951742628</v>
      </c>
    </row>
    <row r="293" spans="1:13" ht="15.75" hidden="1" thickBot="1" x14ac:dyDescent="0.3">
      <c r="A293" s="12" t="s">
        <v>127</v>
      </c>
      <c r="B293" s="13" t="s">
        <v>128</v>
      </c>
      <c r="C293" s="13" t="s">
        <v>29</v>
      </c>
      <c r="D293" s="13">
        <f>J292</f>
        <v>960</v>
      </c>
      <c r="E293" s="13">
        <v>-960</v>
      </c>
      <c r="F293" s="13" t="s">
        <v>16</v>
      </c>
      <c r="G293" s="13"/>
      <c r="H293" s="13"/>
      <c r="I293" s="14">
        <v>43581</v>
      </c>
      <c r="J293" s="20">
        <f t="shared" si="90"/>
        <v>0</v>
      </c>
      <c r="K293" s="94">
        <f t="shared" ref="K293" si="91">IF(OR(F293="FPCO"),((M292+L293)/J293),K292)</f>
        <v>52.026943699731902</v>
      </c>
      <c r="L293" s="94"/>
      <c r="M293" s="95">
        <f t="shared" ref="M293" si="92">J293*K293</f>
        <v>0</v>
      </c>
    </row>
    <row r="294" spans="1:13" x14ac:dyDescent="0.25">
      <c r="A294" s="27" t="s">
        <v>129</v>
      </c>
      <c r="B294" s="28" t="s">
        <v>130</v>
      </c>
      <c r="C294" s="28" t="s">
        <v>29</v>
      </c>
      <c r="D294" s="28">
        <f>J293</f>
        <v>0</v>
      </c>
      <c r="E294" s="28">
        <v>960</v>
      </c>
      <c r="F294" s="28" t="s">
        <v>17</v>
      </c>
      <c r="G294" s="28" t="s">
        <v>18</v>
      </c>
      <c r="H294" s="28"/>
      <c r="I294" s="29">
        <v>43985</v>
      </c>
      <c r="J294" s="2">
        <f t="shared" si="90"/>
        <v>960</v>
      </c>
      <c r="K294" s="92">
        <f>L294/J294</f>
        <v>195.614865681217</v>
      </c>
      <c r="L294" s="92">
        <f>E294*195.614865681217</f>
        <v>187790.27105396832</v>
      </c>
      <c r="M294" s="101">
        <f>J294*K294</f>
        <v>187790.27105396832</v>
      </c>
    </row>
    <row r="295" spans="1:13" ht="15.75" thickBot="1" x14ac:dyDescent="0.3">
      <c r="A295" s="44" t="s">
        <v>129</v>
      </c>
      <c r="B295" s="36" t="s">
        <v>130</v>
      </c>
      <c r="C295" s="36" t="s">
        <v>29</v>
      </c>
      <c r="D295" s="36">
        <f>J294</f>
        <v>960</v>
      </c>
      <c r="E295" s="36">
        <v>-960</v>
      </c>
      <c r="F295" s="36" t="s">
        <v>17</v>
      </c>
      <c r="G295" s="36"/>
      <c r="H295" s="36" t="s">
        <v>18</v>
      </c>
      <c r="I295" s="37">
        <v>44001</v>
      </c>
      <c r="J295" s="41">
        <f t="shared" si="90"/>
        <v>0</v>
      </c>
      <c r="K295" s="102">
        <f t="shared" ref="K295" si="93">IF(OR(F295="FPCO"),((M294+L295)/J295),K294)</f>
        <v>195.614865681217</v>
      </c>
      <c r="L295" s="102"/>
      <c r="M295" s="103">
        <f>J295*K295</f>
        <v>0</v>
      </c>
    </row>
    <row r="296" spans="1:13" ht="15.75" hidden="1" thickBot="1" x14ac:dyDescent="0.3">
      <c r="A296" s="27" t="s">
        <v>131</v>
      </c>
      <c r="B296" s="28" t="s">
        <v>132</v>
      </c>
      <c r="C296" s="28" t="s">
        <v>29</v>
      </c>
      <c r="D296" s="28">
        <v>3000</v>
      </c>
      <c r="E296" s="28"/>
      <c r="F296" s="28" t="s">
        <v>14</v>
      </c>
      <c r="G296" s="28"/>
      <c r="H296" s="28"/>
      <c r="I296" s="29">
        <v>43462</v>
      </c>
      <c r="J296" s="2">
        <f t="shared" si="90"/>
        <v>3000</v>
      </c>
      <c r="K296" s="92">
        <f>M296/J296</f>
        <v>82.8</v>
      </c>
      <c r="L296" s="92"/>
      <c r="M296" s="101">
        <v>248400</v>
      </c>
    </row>
    <row r="297" spans="1:13" ht="15.75" hidden="1" thickBot="1" x14ac:dyDescent="0.3">
      <c r="A297" s="9" t="s">
        <v>131</v>
      </c>
      <c r="B297" s="10" t="s">
        <v>132</v>
      </c>
      <c r="C297" s="10" t="s">
        <v>29</v>
      </c>
      <c r="D297" s="10">
        <f>J296</f>
        <v>3000</v>
      </c>
      <c r="E297" s="10">
        <v>-1000</v>
      </c>
      <c r="F297" s="10" t="s">
        <v>16</v>
      </c>
      <c r="G297" s="10"/>
      <c r="H297" s="10"/>
      <c r="I297" s="11">
        <v>44091</v>
      </c>
      <c r="J297" s="17">
        <f t="shared" si="90"/>
        <v>2000</v>
      </c>
      <c r="K297" s="94">
        <f t="shared" ref="K297:K298" si="94">IF(OR(F297="FPCO"),((M296+L297)/J297),K296)</f>
        <v>82.8</v>
      </c>
      <c r="L297" s="94"/>
      <c r="M297" s="95">
        <f t="shared" ref="M297:M298" si="95">J297*K297</f>
        <v>165600</v>
      </c>
    </row>
    <row r="298" spans="1:13" ht="15.75" hidden="1" thickBot="1" x14ac:dyDescent="0.3">
      <c r="A298" s="44" t="s">
        <v>131</v>
      </c>
      <c r="B298" s="36" t="s">
        <v>132</v>
      </c>
      <c r="C298" s="36" t="s">
        <v>29</v>
      </c>
      <c r="D298" s="36">
        <f>J297</f>
        <v>2000</v>
      </c>
      <c r="E298" s="36">
        <v>-1000</v>
      </c>
      <c r="F298" s="36" t="s">
        <v>16</v>
      </c>
      <c r="G298" s="36"/>
      <c r="H298" s="36"/>
      <c r="I298" s="37">
        <v>44123</v>
      </c>
      <c r="J298" s="41">
        <f t="shared" si="90"/>
        <v>1000</v>
      </c>
      <c r="K298" s="94">
        <f t="shared" si="94"/>
        <v>82.8</v>
      </c>
      <c r="L298" s="94"/>
      <c r="M298" s="95">
        <f t="shared" si="95"/>
        <v>82800</v>
      </c>
    </row>
    <row r="299" spans="1:13" x14ac:dyDescent="0.25">
      <c r="A299" s="27" t="s">
        <v>135</v>
      </c>
      <c r="B299" s="28" t="s">
        <v>136</v>
      </c>
      <c r="C299" s="28" t="s">
        <v>29</v>
      </c>
      <c r="D299" s="28"/>
      <c r="E299" s="28">
        <v>4</v>
      </c>
      <c r="F299" s="28" t="s">
        <v>17</v>
      </c>
      <c r="G299" s="28"/>
      <c r="H299" s="28"/>
      <c r="I299" s="29">
        <v>43159</v>
      </c>
      <c r="J299" s="2">
        <f t="shared" ref="J299:J320" si="96">D299+E299</f>
        <v>4</v>
      </c>
      <c r="K299" s="92">
        <f>L299/J299</f>
        <v>4166.64302393462</v>
      </c>
      <c r="L299" s="92">
        <f>E299*4166.64302393462</f>
        <v>16666.57209573848</v>
      </c>
      <c r="M299" s="101">
        <f>J299*K299</f>
        <v>16666.57209573848</v>
      </c>
    </row>
    <row r="300" spans="1:13" hidden="1" x14ac:dyDescent="0.25">
      <c r="A300" s="44" t="s">
        <v>135</v>
      </c>
      <c r="B300" s="36" t="s">
        <v>136</v>
      </c>
      <c r="C300" s="36" t="s">
        <v>29</v>
      </c>
      <c r="D300" s="36">
        <f>J299</f>
        <v>4</v>
      </c>
      <c r="E300" s="36">
        <v>-4</v>
      </c>
      <c r="F300" s="36" t="s">
        <v>16</v>
      </c>
      <c r="G300" s="36"/>
      <c r="H300" s="36"/>
      <c r="I300" s="37">
        <v>43405</v>
      </c>
      <c r="J300" s="41">
        <f t="shared" si="96"/>
        <v>0</v>
      </c>
      <c r="K300" s="94">
        <f t="shared" ref="K300" si="97">IF(OR(F300="FPCO"),((M299+L300)/J300),K299)</f>
        <v>4166.64302393462</v>
      </c>
      <c r="L300" s="94"/>
      <c r="M300" s="95">
        <f t="shared" ref="M300" si="98">J300*K300</f>
        <v>0</v>
      </c>
    </row>
    <row r="301" spans="1:13" hidden="1" x14ac:dyDescent="0.25">
      <c r="A301" s="27" t="s">
        <v>137</v>
      </c>
      <c r="B301" s="28" t="s">
        <v>138</v>
      </c>
      <c r="C301" s="28" t="s">
        <v>29</v>
      </c>
      <c r="D301" s="28">
        <v>21</v>
      </c>
      <c r="E301" s="28"/>
      <c r="F301" s="28" t="s">
        <v>14</v>
      </c>
      <c r="G301" s="28"/>
      <c r="H301" s="28"/>
      <c r="I301" s="29">
        <v>43100</v>
      </c>
      <c r="J301" s="2">
        <f t="shared" si="96"/>
        <v>21</v>
      </c>
      <c r="K301" s="92">
        <f>M301/J301</f>
        <v>1826</v>
      </c>
      <c r="L301" s="92"/>
      <c r="M301" s="101">
        <v>38346</v>
      </c>
    </row>
    <row r="302" spans="1:13" hidden="1" x14ac:dyDescent="0.25">
      <c r="A302" s="9" t="s">
        <v>137</v>
      </c>
      <c r="B302" s="10" t="s">
        <v>138</v>
      </c>
      <c r="C302" s="10" t="s">
        <v>29</v>
      </c>
      <c r="D302" s="10">
        <f>J301</f>
        <v>21</v>
      </c>
      <c r="E302" s="10">
        <v>-21</v>
      </c>
      <c r="F302" s="10" t="s">
        <v>16</v>
      </c>
      <c r="G302" s="10"/>
      <c r="H302" s="10"/>
      <c r="I302" s="11">
        <v>43634</v>
      </c>
      <c r="J302" s="17">
        <f t="shared" si="96"/>
        <v>0</v>
      </c>
      <c r="K302" s="94">
        <f t="shared" ref="K302" si="99">IF(OR(F302="FPCO"),((M301+L302)/J302),K301)</f>
        <v>1826</v>
      </c>
      <c r="L302" s="94"/>
      <c r="M302" s="95">
        <f t="shared" ref="M302" si="100">J302*K302</f>
        <v>0</v>
      </c>
    </row>
    <row r="303" spans="1:13" x14ac:dyDescent="0.25">
      <c r="A303" s="9" t="s">
        <v>137</v>
      </c>
      <c r="B303" s="10" t="s">
        <v>138</v>
      </c>
      <c r="C303" s="10" t="s">
        <v>29</v>
      </c>
      <c r="D303" s="10">
        <f>J302</f>
        <v>0</v>
      </c>
      <c r="E303" s="10">
        <v>50</v>
      </c>
      <c r="F303" s="10" t="s">
        <v>17</v>
      </c>
      <c r="G303" s="10" t="s">
        <v>18</v>
      </c>
      <c r="H303" s="10"/>
      <c r="I303" s="11">
        <v>43885</v>
      </c>
      <c r="J303" s="17">
        <f t="shared" si="96"/>
        <v>50</v>
      </c>
      <c r="K303" s="94">
        <f>((M302+L303)/J303)</f>
        <v>2252.3068900496201</v>
      </c>
      <c r="L303" s="94">
        <f>E303*2252.30689004962</f>
        <v>112615.34450248101</v>
      </c>
      <c r="M303" s="95">
        <f>J303*K303</f>
        <v>112615.34450248101</v>
      </c>
    </row>
    <row r="304" spans="1:13" x14ac:dyDescent="0.25">
      <c r="A304" s="9" t="s">
        <v>137</v>
      </c>
      <c r="B304" s="10" t="s">
        <v>138</v>
      </c>
      <c r="C304" s="10" t="s">
        <v>29</v>
      </c>
      <c r="D304" s="10">
        <f>J303</f>
        <v>50</v>
      </c>
      <c r="E304" s="10">
        <v>200</v>
      </c>
      <c r="F304" s="10" t="s">
        <v>17</v>
      </c>
      <c r="G304" s="10" t="s">
        <v>18</v>
      </c>
      <c r="H304" s="10"/>
      <c r="I304" s="11">
        <v>43888</v>
      </c>
      <c r="J304" s="17">
        <f t="shared" si="96"/>
        <v>250</v>
      </c>
      <c r="K304" s="94">
        <f>((M303+L304)/J304)</f>
        <v>2252.3068900496201</v>
      </c>
      <c r="L304" s="94">
        <f>E304*2252.30689004962</f>
        <v>450461.37800992402</v>
      </c>
      <c r="M304" s="95">
        <f>J304*K304</f>
        <v>563076.72251240502</v>
      </c>
    </row>
    <row r="305" spans="1:13" hidden="1" x14ac:dyDescent="0.25">
      <c r="A305" s="44" t="s">
        <v>137</v>
      </c>
      <c r="B305" s="36" t="s">
        <v>138</v>
      </c>
      <c r="C305" s="36" t="s">
        <v>29</v>
      </c>
      <c r="D305" s="36">
        <f>J304</f>
        <v>250</v>
      </c>
      <c r="E305" s="36">
        <v>-50</v>
      </c>
      <c r="F305" s="36" t="s">
        <v>16</v>
      </c>
      <c r="G305" s="36"/>
      <c r="H305" s="36"/>
      <c r="I305" s="37">
        <v>43899</v>
      </c>
      <c r="J305" s="41">
        <f t="shared" si="96"/>
        <v>200</v>
      </c>
      <c r="K305" s="94">
        <f t="shared" ref="K305" si="101">IF(OR(F305="FPCO"),((M304+L305)/J305),K304)</f>
        <v>2252.3068900496201</v>
      </c>
      <c r="L305" s="94"/>
      <c r="M305" s="95">
        <f t="shared" ref="M305" si="102">J305*K305</f>
        <v>450461.37800992402</v>
      </c>
    </row>
    <row r="306" spans="1:13" hidden="1" x14ac:dyDescent="0.25">
      <c r="A306" s="27" t="s">
        <v>139</v>
      </c>
      <c r="B306" s="28" t="s">
        <v>140</v>
      </c>
      <c r="C306" s="28" t="s">
        <v>29</v>
      </c>
      <c r="D306" s="28">
        <v>400</v>
      </c>
      <c r="E306" s="28"/>
      <c r="F306" s="28" t="s">
        <v>14</v>
      </c>
      <c r="G306" s="28"/>
      <c r="H306" s="28"/>
      <c r="I306" s="29">
        <v>43100</v>
      </c>
      <c r="J306" s="2">
        <f t="shared" si="96"/>
        <v>400</v>
      </c>
      <c r="K306" s="92">
        <f>M306/J306</f>
        <v>95.864999999999995</v>
      </c>
      <c r="L306" s="92"/>
      <c r="M306" s="101">
        <v>38346</v>
      </c>
    </row>
    <row r="307" spans="1:13" x14ac:dyDescent="0.25">
      <c r="A307" s="9" t="s">
        <v>139</v>
      </c>
      <c r="B307" s="10" t="s">
        <v>140</v>
      </c>
      <c r="C307" s="10" t="s">
        <v>29</v>
      </c>
      <c r="D307" s="10">
        <f t="shared" ref="D307:D314" si="103">J306</f>
        <v>400</v>
      </c>
      <c r="E307" s="10">
        <v>300</v>
      </c>
      <c r="F307" s="10" t="s">
        <v>17</v>
      </c>
      <c r="G307" s="10" t="s">
        <v>18</v>
      </c>
      <c r="H307" s="10"/>
      <c r="I307" s="11">
        <v>43462</v>
      </c>
      <c r="J307" s="17">
        <f t="shared" si="96"/>
        <v>700</v>
      </c>
      <c r="K307" s="94">
        <f>((M306+L307)/J307)</f>
        <v>970.08487917411856</v>
      </c>
      <c r="L307" s="94">
        <f>E307*2135.71138473961</f>
        <v>640713.41542188299</v>
      </c>
      <c r="M307" s="95">
        <f>J307*K307</f>
        <v>679059.41542188299</v>
      </c>
    </row>
    <row r="308" spans="1:13" x14ac:dyDescent="0.25">
      <c r="A308" s="9" t="s">
        <v>139</v>
      </c>
      <c r="B308" s="10" t="s">
        <v>140</v>
      </c>
      <c r="C308" s="10" t="s">
        <v>29</v>
      </c>
      <c r="D308" s="10">
        <f t="shared" si="103"/>
        <v>700</v>
      </c>
      <c r="E308" s="10">
        <v>20</v>
      </c>
      <c r="F308" s="10" t="s">
        <v>17</v>
      </c>
      <c r="G308" s="10" t="s">
        <v>18</v>
      </c>
      <c r="H308" s="10"/>
      <c r="I308" s="11">
        <v>43515</v>
      </c>
      <c r="J308" s="17">
        <f t="shared" si="96"/>
        <v>720</v>
      </c>
      <c r="K308" s="94">
        <f>((M307+L308)/J308)</f>
        <v>1002.4633932176044</v>
      </c>
      <c r="L308" s="94">
        <f t="shared" ref="L308:L309" si="104">E308*2135.71138473961</f>
        <v>42714.2276947922</v>
      </c>
      <c r="M308" s="95">
        <f>J308*K308</f>
        <v>721773.6431166752</v>
      </c>
    </row>
    <row r="309" spans="1:13" x14ac:dyDescent="0.25">
      <c r="A309" s="9" t="s">
        <v>139</v>
      </c>
      <c r="B309" s="10" t="s">
        <v>140</v>
      </c>
      <c r="C309" s="10" t="s">
        <v>29</v>
      </c>
      <c r="D309" s="10">
        <f t="shared" si="103"/>
        <v>720</v>
      </c>
      <c r="E309" s="10">
        <v>1050</v>
      </c>
      <c r="F309" s="10" t="s">
        <v>17</v>
      </c>
      <c r="G309" s="10" t="s">
        <v>18</v>
      </c>
      <c r="H309" s="10"/>
      <c r="I309" s="11">
        <v>43515</v>
      </c>
      <c r="J309" s="17">
        <f t="shared" si="96"/>
        <v>1770</v>
      </c>
      <c r="K309" s="94">
        <f>((M308+L309)/J309)</f>
        <v>1674.72915090015</v>
      </c>
      <c r="L309" s="94">
        <f t="shared" si="104"/>
        <v>2242496.9539765902</v>
      </c>
      <c r="M309" s="95">
        <f>J309*K309</f>
        <v>2964270.5970932655</v>
      </c>
    </row>
    <row r="310" spans="1:13" hidden="1" x14ac:dyDescent="0.25">
      <c r="A310" s="9" t="s">
        <v>139</v>
      </c>
      <c r="B310" s="10" t="s">
        <v>140</v>
      </c>
      <c r="C310" s="10" t="s">
        <v>29</v>
      </c>
      <c r="D310" s="10">
        <f t="shared" si="103"/>
        <v>1770</v>
      </c>
      <c r="E310" s="10">
        <v>-1370</v>
      </c>
      <c r="F310" s="10" t="s">
        <v>16</v>
      </c>
      <c r="G310" s="10"/>
      <c r="H310" s="10"/>
      <c r="I310" s="11">
        <v>43581</v>
      </c>
      <c r="J310" s="17">
        <f t="shared" si="96"/>
        <v>400</v>
      </c>
      <c r="K310" s="94">
        <f t="shared" ref="K310:K314" si="105">IF(OR(F310="FPCO"),((M309+L310)/J310),K309)</f>
        <v>1674.72915090015</v>
      </c>
      <c r="L310" s="94"/>
      <c r="M310" s="95">
        <f t="shared" ref="M310:M314" si="106">J310*K310</f>
        <v>669891.66036006005</v>
      </c>
    </row>
    <row r="311" spans="1:13" hidden="1" x14ac:dyDescent="0.25">
      <c r="A311" s="9" t="s">
        <v>139</v>
      </c>
      <c r="B311" s="10" t="s">
        <v>140</v>
      </c>
      <c r="C311" s="10" t="s">
        <v>29</v>
      </c>
      <c r="D311" s="10">
        <f t="shared" si="103"/>
        <v>400</v>
      </c>
      <c r="E311" s="10">
        <v>-50</v>
      </c>
      <c r="F311" s="10" t="s">
        <v>16</v>
      </c>
      <c r="G311" s="10"/>
      <c r="H311" s="10"/>
      <c r="I311" s="11">
        <v>43633</v>
      </c>
      <c r="J311" s="17">
        <f t="shared" si="96"/>
        <v>350</v>
      </c>
      <c r="K311" s="94">
        <f t="shared" si="105"/>
        <v>1674.72915090015</v>
      </c>
      <c r="L311" s="94"/>
      <c r="M311" s="95">
        <f t="shared" si="106"/>
        <v>586155.20281505247</v>
      </c>
    </row>
    <row r="312" spans="1:13" hidden="1" x14ac:dyDescent="0.25">
      <c r="A312" s="9" t="s">
        <v>139</v>
      </c>
      <c r="B312" s="10" t="s">
        <v>140</v>
      </c>
      <c r="C312" s="10" t="s">
        <v>29</v>
      </c>
      <c r="D312" s="10">
        <f t="shared" si="103"/>
        <v>350</v>
      </c>
      <c r="E312" s="10">
        <v>-50</v>
      </c>
      <c r="F312" s="10" t="s">
        <v>16</v>
      </c>
      <c r="G312" s="10"/>
      <c r="H312" s="10"/>
      <c r="I312" s="11">
        <v>43676</v>
      </c>
      <c r="J312" s="17">
        <f t="shared" si="96"/>
        <v>300</v>
      </c>
      <c r="K312" s="94">
        <f t="shared" si="105"/>
        <v>1674.72915090015</v>
      </c>
      <c r="L312" s="94"/>
      <c r="M312" s="95">
        <f t="shared" si="106"/>
        <v>502418.74527004501</v>
      </c>
    </row>
    <row r="313" spans="1:13" hidden="1" x14ac:dyDescent="0.25">
      <c r="A313" s="9" t="s">
        <v>139</v>
      </c>
      <c r="B313" s="10" t="s">
        <v>140</v>
      </c>
      <c r="C313" s="10" t="s">
        <v>29</v>
      </c>
      <c r="D313" s="10">
        <f t="shared" si="103"/>
        <v>300</v>
      </c>
      <c r="E313" s="10">
        <v>-200</v>
      </c>
      <c r="F313" s="10" t="s">
        <v>16</v>
      </c>
      <c r="G313" s="10"/>
      <c r="H313" s="10"/>
      <c r="I313" s="11">
        <v>43704</v>
      </c>
      <c r="J313" s="17">
        <f t="shared" si="96"/>
        <v>100</v>
      </c>
      <c r="K313" s="94">
        <f t="shared" si="105"/>
        <v>1674.72915090015</v>
      </c>
      <c r="L313" s="94"/>
      <c r="M313" s="95">
        <f t="shared" si="106"/>
        <v>167472.91509001501</v>
      </c>
    </row>
    <row r="314" spans="1:13" hidden="1" x14ac:dyDescent="0.25">
      <c r="A314" s="44" t="s">
        <v>139</v>
      </c>
      <c r="B314" s="36" t="s">
        <v>140</v>
      </c>
      <c r="C314" s="36" t="s">
        <v>29</v>
      </c>
      <c r="D314" s="36">
        <f t="shared" si="103"/>
        <v>100</v>
      </c>
      <c r="E314" s="36">
        <v>-100</v>
      </c>
      <c r="F314" s="36" t="s">
        <v>16</v>
      </c>
      <c r="G314" s="36"/>
      <c r="H314" s="36"/>
      <c r="I314" s="37">
        <v>43763</v>
      </c>
      <c r="J314" s="41">
        <f t="shared" si="96"/>
        <v>0</v>
      </c>
      <c r="K314" s="94">
        <f t="shared" si="105"/>
        <v>1674.72915090015</v>
      </c>
      <c r="L314" s="94"/>
      <c r="M314" s="95">
        <f t="shared" si="106"/>
        <v>0</v>
      </c>
    </row>
    <row r="315" spans="1:13" hidden="1" x14ac:dyDescent="0.25">
      <c r="A315" s="27" t="s">
        <v>143</v>
      </c>
      <c r="B315" s="28" t="s">
        <v>144</v>
      </c>
      <c r="C315" s="28" t="s">
        <v>29</v>
      </c>
      <c r="D315" s="28"/>
      <c r="E315" s="28">
        <v>90</v>
      </c>
      <c r="F315" s="28" t="s">
        <v>14</v>
      </c>
      <c r="G315" s="28"/>
      <c r="H315" s="28"/>
      <c r="I315" s="29">
        <v>43100</v>
      </c>
      <c r="J315" s="2">
        <f t="shared" si="96"/>
        <v>90</v>
      </c>
      <c r="K315" s="92">
        <f>M315/J315</f>
        <v>426.06666666666666</v>
      </c>
      <c r="L315" s="92"/>
      <c r="M315" s="101">
        <v>38346</v>
      </c>
    </row>
    <row r="316" spans="1:13" x14ac:dyDescent="0.25">
      <c r="A316" s="9" t="s">
        <v>143</v>
      </c>
      <c r="B316" s="10" t="s">
        <v>144</v>
      </c>
      <c r="C316" s="10" t="s">
        <v>29</v>
      </c>
      <c r="D316" s="10">
        <f>J315</f>
        <v>90</v>
      </c>
      <c r="E316" s="10">
        <v>1000</v>
      </c>
      <c r="F316" s="10" t="s">
        <v>17</v>
      </c>
      <c r="G316" s="10" t="s">
        <v>18</v>
      </c>
      <c r="H316" s="10"/>
      <c r="I316" s="11">
        <v>43462</v>
      </c>
      <c r="J316" s="17">
        <f t="shared" si="96"/>
        <v>1090</v>
      </c>
      <c r="K316" s="94">
        <f>((M315+L316)/J316)</f>
        <v>1549.5627278025506</v>
      </c>
      <c r="L316" s="94">
        <f>E316*1650.67737330478</f>
        <v>1650677.3733047801</v>
      </c>
      <c r="M316" s="95">
        <f>J316*K316</f>
        <v>1689023.3733047801</v>
      </c>
    </row>
    <row r="317" spans="1:13" x14ac:dyDescent="0.25">
      <c r="A317" s="9" t="s">
        <v>143</v>
      </c>
      <c r="B317" s="10" t="s">
        <v>144</v>
      </c>
      <c r="C317" s="10" t="s">
        <v>29</v>
      </c>
      <c r="D317" s="10">
        <f>J316</f>
        <v>1090</v>
      </c>
      <c r="E317" s="10">
        <v>1828</v>
      </c>
      <c r="F317" s="10" t="s">
        <v>17</v>
      </c>
      <c r="G317" s="10" t="s">
        <v>18</v>
      </c>
      <c r="H317" s="10"/>
      <c r="I317" s="11">
        <v>43515</v>
      </c>
      <c r="J317" s="17">
        <f t="shared" si="96"/>
        <v>2918</v>
      </c>
      <c r="K317" s="94">
        <f>((M316+L317)/J317)</f>
        <v>1612.9066524009313</v>
      </c>
      <c r="L317" s="94">
        <f>E317*1650.67737330478</f>
        <v>3017438.2384011378</v>
      </c>
      <c r="M317" s="95">
        <f>J317*K317</f>
        <v>4706461.6117059179</v>
      </c>
    </row>
    <row r="318" spans="1:13" hidden="1" x14ac:dyDescent="0.25">
      <c r="A318" s="9" t="s">
        <v>143</v>
      </c>
      <c r="B318" s="10" t="s">
        <v>144</v>
      </c>
      <c r="C318" s="10" t="s">
        <v>29</v>
      </c>
      <c r="D318" s="10">
        <f>J317</f>
        <v>2918</v>
      </c>
      <c r="E318" s="10">
        <v>-2828</v>
      </c>
      <c r="F318" s="10" t="s">
        <v>16</v>
      </c>
      <c r="G318" s="10"/>
      <c r="H318" s="10"/>
      <c r="I318" s="11">
        <v>43581</v>
      </c>
      <c r="J318" s="17">
        <f t="shared" si="96"/>
        <v>90</v>
      </c>
      <c r="K318" s="94">
        <f t="shared" ref="K318:K320" si="107">IF(OR(F318="FPCO"),((M317+L318)/J318),K317)</f>
        <v>1612.9066524009313</v>
      </c>
      <c r="L318" s="94"/>
      <c r="M318" s="95">
        <f t="shared" ref="M318:M320" si="108">J318*K318</f>
        <v>145161.59871608383</v>
      </c>
    </row>
    <row r="319" spans="1:13" ht="15.75" thickBot="1" x14ac:dyDescent="0.3">
      <c r="A319" s="9" t="s">
        <v>143</v>
      </c>
      <c r="B319" s="10" t="s">
        <v>144</v>
      </c>
      <c r="C319" s="10" t="s">
        <v>29</v>
      </c>
      <c r="D319" s="10">
        <f>J318</f>
        <v>90</v>
      </c>
      <c r="E319" s="10">
        <v>20</v>
      </c>
      <c r="F319" s="10" t="s">
        <v>17</v>
      </c>
      <c r="G319" s="10" t="s">
        <v>18</v>
      </c>
      <c r="H319" s="10"/>
      <c r="I319" s="11">
        <v>43691</v>
      </c>
      <c r="J319" s="17">
        <f t="shared" si="96"/>
        <v>110</v>
      </c>
      <c r="K319" s="94">
        <f>((M318+L319)/J319)</f>
        <v>1407.7010611389946</v>
      </c>
      <c r="L319" s="94">
        <f>E319*484.275900460279</f>
        <v>9685.5180092055798</v>
      </c>
      <c r="M319" s="95">
        <f>J319*K319</f>
        <v>154847.11672528941</v>
      </c>
    </row>
    <row r="320" spans="1:13" ht="15.75" hidden="1" thickBot="1" x14ac:dyDescent="0.3">
      <c r="A320" s="44" t="s">
        <v>143</v>
      </c>
      <c r="B320" s="36" t="s">
        <v>144</v>
      </c>
      <c r="C320" s="36" t="s">
        <v>29</v>
      </c>
      <c r="D320" s="36">
        <f>J319</f>
        <v>110</v>
      </c>
      <c r="E320" s="36">
        <v>-20</v>
      </c>
      <c r="F320" s="36" t="s">
        <v>16</v>
      </c>
      <c r="G320" s="36"/>
      <c r="H320" s="36"/>
      <c r="I320" s="37">
        <v>43691</v>
      </c>
      <c r="J320" s="41">
        <f t="shared" si="96"/>
        <v>90</v>
      </c>
      <c r="K320" s="94">
        <f t="shared" si="107"/>
        <v>1407.7010611389946</v>
      </c>
      <c r="L320" s="94"/>
      <c r="M320" s="95">
        <f t="shared" si="108"/>
        <v>126693.09550250952</v>
      </c>
    </row>
    <row r="321" spans="1:13" x14ac:dyDescent="0.25">
      <c r="A321" s="27" t="s">
        <v>145</v>
      </c>
      <c r="B321" s="28" t="s">
        <v>146</v>
      </c>
      <c r="C321" s="28" t="s">
        <v>29</v>
      </c>
      <c r="D321" s="28"/>
      <c r="E321" s="28">
        <v>60</v>
      </c>
      <c r="F321" s="28" t="s">
        <v>17</v>
      </c>
      <c r="G321" s="28" t="s">
        <v>18</v>
      </c>
      <c r="H321" s="28"/>
      <c r="I321" s="29">
        <v>43462</v>
      </c>
      <c r="J321" s="2">
        <f t="shared" ref="J321:J326" si="109">D321+E321</f>
        <v>60</v>
      </c>
      <c r="K321" s="92">
        <f>L321/J321</f>
        <v>575.233766233766</v>
      </c>
      <c r="L321" s="92">
        <f>E321*575.233766233766</f>
        <v>34514.025974025957</v>
      </c>
      <c r="M321" s="101">
        <f>J321*K321</f>
        <v>34514.025974025957</v>
      </c>
    </row>
    <row r="322" spans="1:13" x14ac:dyDescent="0.25">
      <c r="A322" s="9" t="s">
        <v>145</v>
      </c>
      <c r="B322" s="10" t="s">
        <v>146</v>
      </c>
      <c r="C322" s="10" t="s">
        <v>29</v>
      </c>
      <c r="D322" s="10">
        <f>J321</f>
        <v>60</v>
      </c>
      <c r="E322" s="10">
        <v>940</v>
      </c>
      <c r="F322" s="10" t="s">
        <v>17</v>
      </c>
      <c r="G322" s="10" t="s">
        <v>18</v>
      </c>
      <c r="H322" s="10"/>
      <c r="I322" s="11">
        <v>43515</v>
      </c>
      <c r="J322" s="17">
        <f t="shared" si="109"/>
        <v>1000</v>
      </c>
      <c r="K322" s="94">
        <f>((M321+L322)/J322)</f>
        <v>575.233766233766</v>
      </c>
      <c r="L322" s="94">
        <f>E322*575.233766233766</f>
        <v>540719.74025974004</v>
      </c>
      <c r="M322" s="95">
        <f>J322*K322</f>
        <v>575233.76623376599</v>
      </c>
    </row>
    <row r="323" spans="1:13" hidden="1" x14ac:dyDescent="0.25">
      <c r="A323" s="44" t="s">
        <v>145</v>
      </c>
      <c r="B323" s="36" t="s">
        <v>146</v>
      </c>
      <c r="C323" s="36" t="s">
        <v>29</v>
      </c>
      <c r="D323" s="36">
        <f>J322</f>
        <v>1000</v>
      </c>
      <c r="E323" s="36">
        <v>-1000</v>
      </c>
      <c r="F323" s="36" t="s">
        <v>16</v>
      </c>
      <c r="G323" s="36"/>
      <c r="H323" s="36"/>
      <c r="I323" s="37">
        <v>43581</v>
      </c>
      <c r="J323" s="41">
        <f t="shared" si="109"/>
        <v>0</v>
      </c>
      <c r="K323" s="94">
        <f t="shared" ref="K323" si="110">IF(OR(F323="FPCO"),((M322+L323)/J323),K322)</f>
        <v>575.233766233766</v>
      </c>
      <c r="L323" s="94"/>
      <c r="M323" s="95">
        <f t="shared" ref="M323" si="111">J323*K323</f>
        <v>0</v>
      </c>
    </row>
    <row r="324" spans="1:13" hidden="1" x14ac:dyDescent="0.25">
      <c r="A324" s="27" t="s">
        <v>147</v>
      </c>
      <c r="B324" s="28" t="s">
        <v>148</v>
      </c>
      <c r="C324" s="28" t="s">
        <v>29</v>
      </c>
      <c r="D324" s="28">
        <v>100</v>
      </c>
      <c r="E324" s="28"/>
      <c r="F324" s="28" t="s">
        <v>14</v>
      </c>
      <c r="G324" s="28"/>
      <c r="H324" s="28"/>
      <c r="I324" s="29">
        <v>43100</v>
      </c>
      <c r="J324" s="2">
        <f t="shared" si="109"/>
        <v>100</v>
      </c>
      <c r="K324" s="92">
        <f>M324/J324</f>
        <v>1963.5</v>
      </c>
      <c r="L324" s="92"/>
      <c r="M324" s="101">
        <v>196350</v>
      </c>
    </row>
    <row r="325" spans="1:13" x14ac:dyDescent="0.25">
      <c r="A325" s="9" t="s">
        <v>147</v>
      </c>
      <c r="B325" s="10" t="s">
        <v>148</v>
      </c>
      <c r="C325" s="10" t="s">
        <v>29</v>
      </c>
      <c r="D325" s="10">
        <f>J324</f>
        <v>100</v>
      </c>
      <c r="E325" s="10">
        <v>100</v>
      </c>
      <c r="F325" s="10" t="s">
        <v>17</v>
      </c>
      <c r="G325" s="10" t="s">
        <v>18</v>
      </c>
      <c r="H325" s="10"/>
      <c r="I325" s="11">
        <v>43885</v>
      </c>
      <c r="J325" s="17">
        <f t="shared" si="109"/>
        <v>200</v>
      </c>
      <c r="K325" s="94">
        <f>((M324+L325)/J325)</f>
        <v>1281.825</v>
      </c>
      <c r="L325" s="94">
        <f>E325*600.15</f>
        <v>60015</v>
      </c>
      <c r="M325" s="95">
        <f>J325*K325</f>
        <v>256365</v>
      </c>
    </row>
    <row r="326" spans="1:13" ht="15.75" thickBot="1" x14ac:dyDescent="0.3">
      <c r="A326" s="44" t="s">
        <v>147</v>
      </c>
      <c r="B326" s="36" t="s">
        <v>148</v>
      </c>
      <c r="C326" s="36" t="s">
        <v>29</v>
      </c>
      <c r="D326" s="36">
        <f>J325</f>
        <v>200</v>
      </c>
      <c r="E326" s="36">
        <v>100</v>
      </c>
      <c r="F326" s="36" t="s">
        <v>17</v>
      </c>
      <c r="G326" s="36" t="s">
        <v>18</v>
      </c>
      <c r="H326" s="36"/>
      <c r="I326" s="37">
        <v>44021</v>
      </c>
      <c r="J326" s="41">
        <f t="shared" si="109"/>
        <v>300</v>
      </c>
      <c r="K326" s="94">
        <f>((M325+L326)/J326)</f>
        <v>1054.5999999999999</v>
      </c>
      <c r="L326" s="94">
        <f>E326*600.15</f>
        <v>60015</v>
      </c>
      <c r="M326" s="95">
        <f>J326*K326</f>
        <v>316380</v>
      </c>
    </row>
    <row r="327" spans="1:13" ht="15.75" thickBot="1" x14ac:dyDescent="0.3">
      <c r="A327" s="27" t="s">
        <v>151</v>
      </c>
      <c r="B327" s="28" t="s">
        <v>152</v>
      </c>
      <c r="C327" s="28" t="s">
        <v>29</v>
      </c>
      <c r="D327" s="28"/>
      <c r="E327" s="28">
        <v>1</v>
      </c>
      <c r="F327" s="28" t="s">
        <v>17</v>
      </c>
      <c r="G327" s="28" t="s">
        <v>18</v>
      </c>
      <c r="H327" s="28"/>
      <c r="I327" s="29">
        <v>43158</v>
      </c>
      <c r="J327" s="2">
        <f>D327+E327</f>
        <v>1</v>
      </c>
      <c r="K327" s="92">
        <f>L327/J327</f>
        <v>13685</v>
      </c>
      <c r="L327" s="92">
        <f>E327*13685</f>
        <v>13685</v>
      </c>
      <c r="M327" s="101">
        <f>J327*K327</f>
        <v>13685</v>
      </c>
    </row>
    <row r="328" spans="1:13" ht="15.75" hidden="1" thickBot="1" x14ac:dyDescent="0.3">
      <c r="A328" s="44" t="s">
        <v>151</v>
      </c>
      <c r="B328" s="36" t="s">
        <v>152</v>
      </c>
      <c r="C328" s="36" t="s">
        <v>29</v>
      </c>
      <c r="D328" s="36">
        <f>J327</f>
        <v>1</v>
      </c>
      <c r="E328" s="36">
        <v>-1</v>
      </c>
      <c r="F328" s="36" t="s">
        <v>16</v>
      </c>
      <c r="G328" s="36"/>
      <c r="H328" s="36"/>
      <c r="I328" s="37">
        <v>43462</v>
      </c>
      <c r="J328" s="41">
        <f>D328+E328</f>
        <v>0</v>
      </c>
      <c r="K328" s="94">
        <f t="shared" ref="K328" si="112">IF(OR(F328="FPCO"),((M327+L328)/J328),K327)</f>
        <v>13685</v>
      </c>
      <c r="L328" s="94"/>
      <c r="M328" s="95">
        <f t="shared" ref="M328" si="113">J328*K328</f>
        <v>0</v>
      </c>
    </row>
    <row r="329" spans="1:13" x14ac:dyDescent="0.25">
      <c r="A329" s="27" t="s">
        <v>155</v>
      </c>
      <c r="B329" s="28" t="s">
        <v>156</v>
      </c>
      <c r="C329" s="28" t="s">
        <v>29</v>
      </c>
      <c r="D329" s="28"/>
      <c r="E329" s="28">
        <v>1</v>
      </c>
      <c r="F329" s="28" t="s">
        <v>17</v>
      </c>
      <c r="G329" s="28" t="s">
        <v>18</v>
      </c>
      <c r="H329" s="28"/>
      <c r="I329" s="29">
        <v>43580</v>
      </c>
      <c r="J329" s="2">
        <f>D329+E329</f>
        <v>1</v>
      </c>
      <c r="K329" s="92">
        <f>L329/J329</f>
        <v>41.75</v>
      </c>
      <c r="L329" s="92">
        <f>E329*41.75</f>
        <v>41.75</v>
      </c>
      <c r="M329" s="101">
        <f>J329*K329</f>
        <v>41.75</v>
      </c>
    </row>
    <row r="330" spans="1:13" hidden="1" x14ac:dyDescent="0.25">
      <c r="A330" s="44" t="s">
        <v>155</v>
      </c>
      <c r="B330" s="36" t="s">
        <v>156</v>
      </c>
      <c r="C330" s="36" t="s">
        <v>29</v>
      </c>
      <c r="D330" s="36">
        <f>J329</f>
        <v>1</v>
      </c>
      <c r="E330" s="36">
        <v>-1</v>
      </c>
      <c r="F330" s="36" t="s">
        <v>16</v>
      </c>
      <c r="G330" s="36"/>
      <c r="H330" s="36"/>
      <c r="I330" s="37">
        <v>43608</v>
      </c>
      <c r="J330" s="41">
        <f>D330+E330</f>
        <v>0</v>
      </c>
      <c r="K330" s="94">
        <f t="shared" ref="K330" si="114">IF(OR(F330="FPCO"),((M329+L330)/J330),K329)</f>
        <v>41.75</v>
      </c>
      <c r="L330" s="94"/>
      <c r="M330" s="95">
        <f t="shared" ref="M330" si="115">J330*K330</f>
        <v>0</v>
      </c>
    </row>
    <row r="331" spans="1:13" hidden="1" x14ac:dyDescent="0.25">
      <c r="A331" s="27" t="s">
        <v>165</v>
      </c>
      <c r="B331" s="28" t="s">
        <v>166</v>
      </c>
      <c r="C331" s="28" t="s">
        <v>29</v>
      </c>
      <c r="D331" s="28">
        <f>J330</f>
        <v>0</v>
      </c>
      <c r="E331" s="28">
        <v>2</v>
      </c>
      <c r="F331" s="28" t="s">
        <v>14</v>
      </c>
      <c r="G331" s="28"/>
      <c r="H331" s="28"/>
      <c r="I331" s="29">
        <v>43100</v>
      </c>
      <c r="J331" s="2">
        <f t="shared" ref="J331:J358" si="116">D331+E331</f>
        <v>2</v>
      </c>
      <c r="K331" s="92">
        <f>M331/J331</f>
        <v>3570</v>
      </c>
      <c r="L331" s="92"/>
      <c r="M331" s="101">
        <v>7140</v>
      </c>
    </row>
    <row r="332" spans="1:13" x14ac:dyDescent="0.25">
      <c r="A332" s="9" t="s">
        <v>165</v>
      </c>
      <c r="B332" s="10" t="s">
        <v>166</v>
      </c>
      <c r="C332" s="10" t="s">
        <v>29</v>
      </c>
      <c r="D332" s="10">
        <f>J331</f>
        <v>2</v>
      </c>
      <c r="E332" s="10">
        <v>2</v>
      </c>
      <c r="F332" s="10" t="s">
        <v>17</v>
      </c>
      <c r="G332" s="10" t="s">
        <v>18</v>
      </c>
      <c r="H332" s="10"/>
      <c r="I332" s="11">
        <v>43453</v>
      </c>
      <c r="J332" s="17">
        <f t="shared" si="116"/>
        <v>4</v>
      </c>
      <c r="K332" s="94">
        <f>((M331+L332)/J332)</f>
        <v>3570</v>
      </c>
      <c r="L332" s="94">
        <f>E332*3570</f>
        <v>7140</v>
      </c>
      <c r="M332" s="95">
        <f>J332*K332</f>
        <v>14280</v>
      </c>
    </row>
    <row r="333" spans="1:13" hidden="1" x14ac:dyDescent="0.25">
      <c r="A333" s="9" t="s">
        <v>165</v>
      </c>
      <c r="B333" s="10" t="s">
        <v>166</v>
      </c>
      <c r="C333" s="10" t="s">
        <v>29</v>
      </c>
      <c r="D333" s="10">
        <f>J332</f>
        <v>4</v>
      </c>
      <c r="E333" s="10">
        <v>-2</v>
      </c>
      <c r="F333" s="10" t="s">
        <v>16</v>
      </c>
      <c r="G333" s="10"/>
      <c r="H333" s="10"/>
      <c r="I333" s="11">
        <v>43528</v>
      </c>
      <c r="J333" s="17">
        <f t="shared" si="116"/>
        <v>2</v>
      </c>
      <c r="K333" s="94">
        <f>IF(OR(F333="FPCO"),((M332+L333)/J333),K332)</f>
        <v>3570</v>
      </c>
      <c r="L333" s="94"/>
      <c r="M333" s="95">
        <f t="shared" ref="M333:M334" si="117">J333*K333</f>
        <v>7140</v>
      </c>
    </row>
    <row r="334" spans="1:13" hidden="1" x14ac:dyDescent="0.25">
      <c r="A334" s="44" t="s">
        <v>165</v>
      </c>
      <c r="B334" s="36" t="s">
        <v>166</v>
      </c>
      <c r="C334" s="36" t="s">
        <v>29</v>
      </c>
      <c r="D334" s="36">
        <f>J333</f>
        <v>2</v>
      </c>
      <c r="E334" s="36">
        <v>-2</v>
      </c>
      <c r="F334" s="36" t="s">
        <v>16</v>
      </c>
      <c r="G334" s="36"/>
      <c r="H334" s="36"/>
      <c r="I334" s="37">
        <v>43581</v>
      </c>
      <c r="J334" s="41">
        <f t="shared" si="116"/>
        <v>0</v>
      </c>
      <c r="K334" s="94">
        <f>IF(OR(F334="FPCO"),((M333+L334)/J334),K333)</f>
        <v>3570</v>
      </c>
      <c r="L334" s="94"/>
      <c r="M334" s="95">
        <f t="shared" si="117"/>
        <v>0</v>
      </c>
    </row>
    <row r="335" spans="1:13" hidden="1" x14ac:dyDescent="0.25">
      <c r="A335" s="27" t="s">
        <v>169</v>
      </c>
      <c r="B335" s="28" t="s">
        <v>170</v>
      </c>
      <c r="C335" s="28" t="s">
        <v>29</v>
      </c>
      <c r="D335" s="28">
        <v>2</v>
      </c>
      <c r="E335" s="28"/>
      <c r="F335" s="28" t="s">
        <v>14</v>
      </c>
      <c r="G335" s="28"/>
      <c r="H335" s="28"/>
      <c r="I335" s="29">
        <v>43100</v>
      </c>
      <c r="J335" s="2">
        <f t="shared" si="116"/>
        <v>2</v>
      </c>
      <c r="K335" s="92">
        <f>M335/J335</f>
        <v>4547.5</v>
      </c>
      <c r="L335" s="92"/>
      <c r="M335" s="101">
        <v>9095</v>
      </c>
    </row>
    <row r="336" spans="1:13" x14ac:dyDescent="0.25">
      <c r="A336" s="9" t="s">
        <v>169</v>
      </c>
      <c r="B336" s="10" t="s">
        <v>170</v>
      </c>
      <c r="C336" s="10" t="s">
        <v>29</v>
      </c>
      <c r="D336" s="10">
        <f t="shared" ref="D336:D344" si="118">J335</f>
        <v>2</v>
      </c>
      <c r="E336" s="10">
        <v>2</v>
      </c>
      <c r="F336" s="10" t="s">
        <v>17</v>
      </c>
      <c r="G336" s="10" t="s">
        <v>18</v>
      </c>
      <c r="H336" s="10"/>
      <c r="I336" s="11">
        <v>43453</v>
      </c>
      <c r="J336" s="17">
        <f t="shared" si="116"/>
        <v>4</v>
      </c>
      <c r="K336" s="94">
        <f>((M335+L336)/J336)</f>
        <v>4547.5</v>
      </c>
      <c r="L336" s="94">
        <f>E336*4547.5</f>
        <v>9095</v>
      </c>
      <c r="M336" s="95">
        <f>J336*K336</f>
        <v>18190</v>
      </c>
    </row>
    <row r="337" spans="1:13" hidden="1" x14ac:dyDescent="0.25">
      <c r="A337" s="9" t="s">
        <v>169</v>
      </c>
      <c r="B337" s="10" t="s">
        <v>170</v>
      </c>
      <c r="C337" s="10" t="s">
        <v>29</v>
      </c>
      <c r="D337" s="10">
        <f t="shared" si="118"/>
        <v>4</v>
      </c>
      <c r="E337" s="10">
        <v>-2</v>
      </c>
      <c r="F337" s="10" t="s">
        <v>16</v>
      </c>
      <c r="G337" s="10"/>
      <c r="H337" s="10"/>
      <c r="I337" s="11">
        <v>43528</v>
      </c>
      <c r="J337" s="17">
        <f t="shared" si="116"/>
        <v>2</v>
      </c>
      <c r="K337" s="94">
        <f>IF(OR(F337="FPCO"),((M336+L337)/J337),K336)</f>
        <v>4547.5</v>
      </c>
      <c r="L337" s="94"/>
      <c r="M337" s="95">
        <f t="shared" ref="M337:M339" si="119">J337*K337</f>
        <v>9095</v>
      </c>
    </row>
    <row r="338" spans="1:13" hidden="1" x14ac:dyDescent="0.25">
      <c r="A338" s="9" t="s">
        <v>169</v>
      </c>
      <c r="B338" s="10" t="s">
        <v>170</v>
      </c>
      <c r="C338" s="10" t="s">
        <v>29</v>
      </c>
      <c r="D338" s="10">
        <f t="shared" si="118"/>
        <v>2</v>
      </c>
      <c r="E338" s="10">
        <v>-1</v>
      </c>
      <c r="F338" s="10" t="s">
        <v>16</v>
      </c>
      <c r="G338" s="10"/>
      <c r="H338" s="10"/>
      <c r="I338" s="11">
        <v>43873</v>
      </c>
      <c r="J338" s="17">
        <f t="shared" si="116"/>
        <v>1</v>
      </c>
      <c r="K338" s="94">
        <f t="shared" ref="K338:K339" si="120">IF(OR(F338="FPCO"),((M337+L338)/J338),K337)</f>
        <v>4547.5</v>
      </c>
      <c r="L338" s="94"/>
      <c r="M338" s="95">
        <f t="shared" si="119"/>
        <v>4547.5</v>
      </c>
    </row>
    <row r="339" spans="1:13" ht="15.75" hidden="1" thickBot="1" x14ac:dyDescent="0.3">
      <c r="A339" s="12" t="s">
        <v>169</v>
      </c>
      <c r="B339" s="13" t="s">
        <v>170</v>
      </c>
      <c r="C339" s="13" t="s">
        <v>29</v>
      </c>
      <c r="D339" s="13">
        <f t="shared" si="118"/>
        <v>1</v>
      </c>
      <c r="E339" s="13">
        <v>-1</v>
      </c>
      <c r="F339" s="13" t="s">
        <v>16</v>
      </c>
      <c r="G339" s="13"/>
      <c r="H339" s="13"/>
      <c r="I339" s="14">
        <v>43902</v>
      </c>
      <c r="J339" s="20">
        <f t="shared" si="116"/>
        <v>0</v>
      </c>
      <c r="K339" s="104">
        <f t="shared" si="120"/>
        <v>4547.5</v>
      </c>
      <c r="L339" s="104"/>
      <c r="M339" s="105">
        <f t="shared" si="119"/>
        <v>0</v>
      </c>
    </row>
    <row r="340" spans="1:13" x14ac:dyDescent="0.25">
      <c r="A340" s="122" t="s">
        <v>173</v>
      </c>
      <c r="B340" s="123" t="s">
        <v>174</v>
      </c>
      <c r="C340" s="123" t="s">
        <v>29</v>
      </c>
      <c r="D340" s="123">
        <f t="shared" si="118"/>
        <v>0</v>
      </c>
      <c r="E340" s="123">
        <v>4</v>
      </c>
      <c r="F340" s="123" t="s">
        <v>17</v>
      </c>
      <c r="G340" s="123" t="s">
        <v>18</v>
      </c>
      <c r="H340" s="123"/>
      <c r="I340" s="124">
        <v>43158</v>
      </c>
      <c r="J340" s="72">
        <f t="shared" si="116"/>
        <v>4</v>
      </c>
      <c r="K340" s="118">
        <f>L340/J340</f>
        <v>23800</v>
      </c>
      <c r="L340" s="118">
        <f>E340*23800</f>
        <v>95200</v>
      </c>
      <c r="M340" s="93">
        <f>J340*K340</f>
        <v>95200</v>
      </c>
    </row>
    <row r="341" spans="1:13" hidden="1" x14ac:dyDescent="0.25">
      <c r="A341" s="9" t="s">
        <v>173</v>
      </c>
      <c r="B341" s="10" t="s">
        <v>174</v>
      </c>
      <c r="C341" s="10" t="s">
        <v>29</v>
      </c>
      <c r="D341" s="10">
        <f t="shared" si="118"/>
        <v>4</v>
      </c>
      <c r="E341" s="10">
        <v>-1</v>
      </c>
      <c r="F341" s="10" t="s">
        <v>16</v>
      </c>
      <c r="G341" s="10"/>
      <c r="H341" s="10"/>
      <c r="I341" s="11">
        <v>43405</v>
      </c>
      <c r="J341" s="17">
        <f t="shared" si="116"/>
        <v>3</v>
      </c>
      <c r="K341" s="94">
        <f>IF(OR(F341="FPCO"),((M340+L341)/J341),K340)</f>
        <v>23800</v>
      </c>
      <c r="L341" s="94"/>
      <c r="M341" s="95">
        <f t="shared" ref="M341:M344" si="121">J341*K341</f>
        <v>71400</v>
      </c>
    </row>
    <row r="342" spans="1:13" hidden="1" x14ac:dyDescent="0.25">
      <c r="A342" s="9" t="s">
        <v>173</v>
      </c>
      <c r="B342" s="10" t="s">
        <v>174</v>
      </c>
      <c r="C342" s="10" t="s">
        <v>29</v>
      </c>
      <c r="D342" s="10">
        <f t="shared" si="118"/>
        <v>3</v>
      </c>
      <c r="E342" s="10">
        <v>-1</v>
      </c>
      <c r="F342" s="10" t="s">
        <v>16</v>
      </c>
      <c r="G342" s="10"/>
      <c r="H342" s="10"/>
      <c r="I342" s="11">
        <v>43405</v>
      </c>
      <c r="J342" s="17">
        <f t="shared" si="116"/>
        <v>2</v>
      </c>
      <c r="K342" s="94">
        <f>IF(OR(F342="FPCO"),((M341+L342)/J342),K341)</f>
        <v>23800</v>
      </c>
      <c r="L342" s="94"/>
      <c r="M342" s="95">
        <f t="shared" si="121"/>
        <v>47600</v>
      </c>
    </row>
    <row r="343" spans="1:13" hidden="1" x14ac:dyDescent="0.25">
      <c r="A343" s="9" t="s">
        <v>173</v>
      </c>
      <c r="B343" s="10" t="s">
        <v>174</v>
      </c>
      <c r="C343" s="10" t="s">
        <v>29</v>
      </c>
      <c r="D343" s="10">
        <f t="shared" si="118"/>
        <v>2</v>
      </c>
      <c r="E343" s="10">
        <v>-1</v>
      </c>
      <c r="F343" s="10" t="s">
        <v>16</v>
      </c>
      <c r="G343" s="10"/>
      <c r="H343" s="10"/>
      <c r="I343" s="11">
        <v>43405</v>
      </c>
      <c r="J343" s="17">
        <f t="shared" si="116"/>
        <v>1</v>
      </c>
      <c r="K343" s="94">
        <f>IF(OR(F343="FPCO"),((M342+L343)/J343),K342)</f>
        <v>23800</v>
      </c>
      <c r="L343" s="94"/>
      <c r="M343" s="95">
        <f t="shared" si="121"/>
        <v>23800</v>
      </c>
    </row>
    <row r="344" spans="1:13" hidden="1" x14ac:dyDescent="0.25">
      <c r="A344" s="44" t="s">
        <v>173</v>
      </c>
      <c r="B344" s="36" t="s">
        <v>174</v>
      </c>
      <c r="C344" s="36" t="s">
        <v>29</v>
      </c>
      <c r="D344" s="36">
        <f t="shared" si="118"/>
        <v>1</v>
      </c>
      <c r="E344" s="36">
        <v>-1</v>
      </c>
      <c r="F344" s="36" t="s">
        <v>16</v>
      </c>
      <c r="G344" s="36"/>
      <c r="H344" s="36"/>
      <c r="I344" s="37">
        <v>43405</v>
      </c>
      <c r="J344" s="41">
        <f t="shared" si="116"/>
        <v>0</v>
      </c>
      <c r="K344" s="94">
        <f>IF(OR(F344="FPCO"),((M343+L344)/J344),K343)</f>
        <v>23800</v>
      </c>
      <c r="L344" s="94"/>
      <c r="M344" s="95">
        <f t="shared" si="121"/>
        <v>0</v>
      </c>
    </row>
    <row r="345" spans="1:13" hidden="1" x14ac:dyDescent="0.25">
      <c r="A345" s="27" t="s">
        <v>175</v>
      </c>
      <c r="B345" s="28" t="s">
        <v>176</v>
      </c>
      <c r="C345" s="28" t="s">
        <v>29</v>
      </c>
      <c r="D345" s="28">
        <v>4</v>
      </c>
      <c r="E345" s="28"/>
      <c r="F345" s="28" t="s">
        <v>14</v>
      </c>
      <c r="G345" s="28"/>
      <c r="H345" s="28"/>
      <c r="I345" s="29">
        <v>43100</v>
      </c>
      <c r="J345" s="2">
        <f t="shared" si="116"/>
        <v>4</v>
      </c>
      <c r="K345" s="92">
        <f>M345/J345</f>
        <v>26150</v>
      </c>
      <c r="L345" s="92"/>
      <c r="M345" s="101">
        <v>104600</v>
      </c>
    </row>
    <row r="346" spans="1:13" x14ac:dyDescent="0.25">
      <c r="A346" s="9" t="s">
        <v>175</v>
      </c>
      <c r="B346" s="10" t="s">
        <v>176</v>
      </c>
      <c r="C346" s="10" t="s">
        <v>29</v>
      </c>
      <c r="D346" s="10">
        <f t="shared" ref="D346:D351" si="122">J345</f>
        <v>4</v>
      </c>
      <c r="E346" s="10">
        <v>1</v>
      </c>
      <c r="F346" s="10" t="s">
        <v>17</v>
      </c>
      <c r="G346" s="10" t="s">
        <v>18</v>
      </c>
      <c r="H346" s="10"/>
      <c r="I346" s="11">
        <v>43424</v>
      </c>
      <c r="J346" s="17">
        <f t="shared" si="116"/>
        <v>5</v>
      </c>
      <c r="K346" s="94">
        <f>((M345+L346)/J346)</f>
        <v>27580</v>
      </c>
      <c r="L346" s="94">
        <f>E346*33300</f>
        <v>33300</v>
      </c>
      <c r="M346" s="95">
        <f>J346*K346</f>
        <v>137900</v>
      </c>
    </row>
    <row r="347" spans="1:13" ht="15.75" thickBot="1" x14ac:dyDescent="0.3">
      <c r="A347" s="9" t="s">
        <v>175</v>
      </c>
      <c r="B347" s="10" t="s">
        <v>176</v>
      </c>
      <c r="C347" s="10" t="s">
        <v>29</v>
      </c>
      <c r="D347" s="10">
        <f t="shared" si="122"/>
        <v>5</v>
      </c>
      <c r="E347" s="10">
        <v>1</v>
      </c>
      <c r="F347" s="10" t="s">
        <v>17</v>
      </c>
      <c r="G347" s="10" t="s">
        <v>18</v>
      </c>
      <c r="H347" s="10"/>
      <c r="I347" s="11">
        <v>43453</v>
      </c>
      <c r="J347" s="17">
        <f t="shared" si="116"/>
        <v>6</v>
      </c>
      <c r="K347" s="94">
        <f>((M346+L347)/J347)</f>
        <v>28533.333333333332</v>
      </c>
      <c r="L347" s="94">
        <f>E347*33300</f>
        <v>33300</v>
      </c>
      <c r="M347" s="95">
        <f>J347*K347</f>
        <v>171200</v>
      </c>
    </row>
    <row r="348" spans="1:13" ht="15.75" hidden="1" thickBot="1" x14ac:dyDescent="0.3">
      <c r="A348" s="9" t="s">
        <v>175</v>
      </c>
      <c r="B348" s="10" t="s">
        <v>176</v>
      </c>
      <c r="C348" s="10" t="s">
        <v>29</v>
      </c>
      <c r="D348" s="10">
        <f t="shared" si="122"/>
        <v>6</v>
      </c>
      <c r="E348" s="10">
        <v>-1</v>
      </c>
      <c r="F348" s="10" t="s">
        <v>16</v>
      </c>
      <c r="G348" s="10"/>
      <c r="H348" s="10"/>
      <c r="I348" s="11">
        <v>43462</v>
      </c>
      <c r="J348" s="17">
        <f t="shared" si="116"/>
        <v>5</v>
      </c>
      <c r="K348" s="94">
        <f>IF(OR(F348="FPCO"),((M347+L348)/J348),K347)</f>
        <v>28533.333333333332</v>
      </c>
      <c r="L348" s="94"/>
      <c r="M348" s="95">
        <f t="shared" ref="M348:M351" si="123">J348*K348</f>
        <v>142666.66666666666</v>
      </c>
    </row>
    <row r="349" spans="1:13" ht="15.75" hidden="1" thickBot="1" x14ac:dyDescent="0.3">
      <c r="A349" s="9" t="s">
        <v>175</v>
      </c>
      <c r="B349" s="10" t="s">
        <v>176</v>
      </c>
      <c r="C349" s="10" t="s">
        <v>29</v>
      </c>
      <c r="D349" s="10">
        <f t="shared" si="122"/>
        <v>5</v>
      </c>
      <c r="E349" s="10">
        <v>-1</v>
      </c>
      <c r="F349" s="10" t="s">
        <v>16</v>
      </c>
      <c r="G349" s="10"/>
      <c r="H349" s="10"/>
      <c r="I349" s="11">
        <v>43528</v>
      </c>
      <c r="J349" s="17">
        <f t="shared" si="116"/>
        <v>4</v>
      </c>
      <c r="K349" s="94">
        <f t="shared" ref="K349:K351" si="124">IF(OR(F349="FPCO"),((M348+L349)/J349),K348)</f>
        <v>28533.333333333332</v>
      </c>
      <c r="L349" s="94"/>
      <c r="M349" s="95">
        <f t="shared" si="123"/>
        <v>114133.33333333333</v>
      </c>
    </row>
    <row r="350" spans="1:13" ht="15.75" hidden="1" thickBot="1" x14ac:dyDescent="0.3">
      <c r="A350" s="9" t="s">
        <v>175</v>
      </c>
      <c r="B350" s="10" t="s">
        <v>176</v>
      </c>
      <c r="C350" s="10" t="s">
        <v>29</v>
      </c>
      <c r="D350" s="10">
        <f t="shared" si="122"/>
        <v>4</v>
      </c>
      <c r="E350" s="10">
        <v>-1</v>
      </c>
      <c r="F350" s="10" t="s">
        <v>16</v>
      </c>
      <c r="G350" s="10"/>
      <c r="H350" s="10"/>
      <c r="I350" s="11">
        <v>43553</v>
      </c>
      <c r="J350" s="17">
        <f t="shared" si="116"/>
        <v>3</v>
      </c>
      <c r="K350" s="94">
        <f t="shared" si="124"/>
        <v>28533.333333333332</v>
      </c>
      <c r="L350" s="94"/>
      <c r="M350" s="95">
        <f t="shared" si="123"/>
        <v>85600</v>
      </c>
    </row>
    <row r="351" spans="1:13" ht="15.75" hidden="1" thickBot="1" x14ac:dyDescent="0.3">
      <c r="A351" s="44" t="s">
        <v>175</v>
      </c>
      <c r="B351" s="36" t="s">
        <v>176</v>
      </c>
      <c r="C351" s="36" t="s">
        <v>29</v>
      </c>
      <c r="D351" s="36">
        <f t="shared" si="122"/>
        <v>3</v>
      </c>
      <c r="E351" s="36">
        <v>-1</v>
      </c>
      <c r="F351" s="36" t="s">
        <v>16</v>
      </c>
      <c r="G351" s="36"/>
      <c r="H351" s="36"/>
      <c r="I351" s="37">
        <v>43873</v>
      </c>
      <c r="J351" s="41">
        <f t="shared" si="116"/>
        <v>2</v>
      </c>
      <c r="K351" s="104">
        <f t="shared" si="124"/>
        <v>28533.333333333332</v>
      </c>
      <c r="L351" s="94"/>
      <c r="M351" s="95">
        <f t="shared" si="123"/>
        <v>57066.666666666664</v>
      </c>
    </row>
    <row r="352" spans="1:13" x14ac:dyDescent="0.25">
      <c r="A352" s="27" t="s">
        <v>177</v>
      </c>
      <c r="B352" s="28" t="s">
        <v>178</v>
      </c>
      <c r="C352" s="28" t="s">
        <v>29</v>
      </c>
      <c r="D352" s="28"/>
      <c r="E352" s="28">
        <v>17</v>
      </c>
      <c r="F352" s="28" t="s">
        <v>17</v>
      </c>
      <c r="G352" s="28" t="s">
        <v>18</v>
      </c>
      <c r="H352" s="28"/>
      <c r="I352" s="29">
        <v>43159</v>
      </c>
      <c r="J352" s="2">
        <f t="shared" si="116"/>
        <v>17</v>
      </c>
      <c r="K352" s="118">
        <f>L352/J352</f>
        <v>3849.28125</v>
      </c>
      <c r="L352" s="92">
        <f>E352*3849.28125</f>
        <v>65437.78125</v>
      </c>
      <c r="M352" s="101">
        <f>J352*K352</f>
        <v>65437.78125</v>
      </c>
    </row>
    <row r="353" spans="1:13" hidden="1" x14ac:dyDescent="0.25">
      <c r="A353" s="9" t="s">
        <v>177</v>
      </c>
      <c r="B353" s="10" t="s">
        <v>178</v>
      </c>
      <c r="C353" s="10" t="s">
        <v>29</v>
      </c>
      <c r="D353" s="10">
        <f t="shared" ref="D353:D358" si="125">J352</f>
        <v>17</v>
      </c>
      <c r="E353" s="10">
        <v>-1</v>
      </c>
      <c r="F353" s="10" t="s">
        <v>16</v>
      </c>
      <c r="G353" s="10"/>
      <c r="H353" s="10"/>
      <c r="I353" s="11">
        <v>43405</v>
      </c>
      <c r="J353" s="17">
        <f t="shared" si="116"/>
        <v>16</v>
      </c>
      <c r="K353" s="94">
        <f t="shared" ref="K353:K360" si="126">IF(OR(F353="FPCO"),((M352+L353)/J353),K352)</f>
        <v>3849.28125</v>
      </c>
      <c r="L353" s="94"/>
      <c r="M353" s="95">
        <f t="shared" ref="M353:M358" si="127">J353*K353</f>
        <v>61588.5</v>
      </c>
    </row>
    <row r="354" spans="1:13" hidden="1" x14ac:dyDescent="0.25">
      <c r="A354" s="9" t="s">
        <v>177</v>
      </c>
      <c r="B354" s="10" t="s">
        <v>178</v>
      </c>
      <c r="C354" s="10" t="s">
        <v>29</v>
      </c>
      <c r="D354" s="10">
        <f t="shared" si="125"/>
        <v>16</v>
      </c>
      <c r="E354" s="10">
        <v>-1</v>
      </c>
      <c r="F354" s="10" t="s">
        <v>16</v>
      </c>
      <c r="G354" s="10"/>
      <c r="H354" s="10"/>
      <c r="I354" s="11">
        <v>43405</v>
      </c>
      <c r="J354" s="17">
        <f t="shared" si="116"/>
        <v>15</v>
      </c>
      <c r="K354" s="94">
        <f t="shared" si="126"/>
        <v>3849.28125</v>
      </c>
      <c r="L354" s="94"/>
      <c r="M354" s="95">
        <f t="shared" si="127"/>
        <v>57739.21875</v>
      </c>
    </row>
    <row r="355" spans="1:13" hidden="1" x14ac:dyDescent="0.25">
      <c r="A355" s="9" t="s">
        <v>177</v>
      </c>
      <c r="B355" s="10" t="s">
        <v>178</v>
      </c>
      <c r="C355" s="10" t="s">
        <v>29</v>
      </c>
      <c r="D355" s="10">
        <f t="shared" si="125"/>
        <v>15</v>
      </c>
      <c r="E355" s="10">
        <v>-1</v>
      </c>
      <c r="F355" s="10" t="s">
        <v>16</v>
      </c>
      <c r="G355" s="10"/>
      <c r="H355" s="10"/>
      <c r="I355" s="11">
        <v>43405</v>
      </c>
      <c r="J355" s="17">
        <f t="shared" si="116"/>
        <v>14</v>
      </c>
      <c r="K355" s="94">
        <f t="shared" si="126"/>
        <v>3849.28125</v>
      </c>
      <c r="L355" s="94"/>
      <c r="M355" s="95">
        <f t="shared" si="127"/>
        <v>53889.9375</v>
      </c>
    </row>
    <row r="356" spans="1:13" hidden="1" x14ac:dyDescent="0.25">
      <c r="A356" s="9" t="s">
        <v>177</v>
      </c>
      <c r="B356" s="10" t="s">
        <v>178</v>
      </c>
      <c r="C356" s="10" t="s">
        <v>29</v>
      </c>
      <c r="D356" s="10">
        <f t="shared" si="125"/>
        <v>14</v>
      </c>
      <c r="E356" s="10">
        <v>-3</v>
      </c>
      <c r="F356" s="10" t="s">
        <v>16</v>
      </c>
      <c r="G356" s="10"/>
      <c r="H356" s="10"/>
      <c r="I356" s="11">
        <v>43405</v>
      </c>
      <c r="J356" s="17">
        <f t="shared" si="116"/>
        <v>11</v>
      </c>
      <c r="K356" s="94">
        <f t="shared" si="126"/>
        <v>3849.28125</v>
      </c>
      <c r="L356" s="94"/>
      <c r="M356" s="95">
        <f t="shared" si="127"/>
        <v>42342.09375</v>
      </c>
    </row>
    <row r="357" spans="1:13" hidden="1" x14ac:dyDescent="0.25">
      <c r="A357" s="9" t="s">
        <v>177</v>
      </c>
      <c r="B357" s="10" t="s">
        <v>178</v>
      </c>
      <c r="C357" s="10" t="s">
        <v>29</v>
      </c>
      <c r="D357" s="10">
        <f t="shared" si="125"/>
        <v>11</v>
      </c>
      <c r="E357" s="10">
        <v>-1</v>
      </c>
      <c r="F357" s="10" t="s">
        <v>16</v>
      </c>
      <c r="G357" s="10"/>
      <c r="H357" s="10"/>
      <c r="I357" s="11">
        <v>43405</v>
      </c>
      <c r="J357" s="17">
        <f t="shared" si="116"/>
        <v>10</v>
      </c>
      <c r="K357" s="94">
        <f t="shared" si="126"/>
        <v>3849.28125</v>
      </c>
      <c r="L357" s="94"/>
      <c r="M357" s="95">
        <f t="shared" si="127"/>
        <v>38492.8125</v>
      </c>
    </row>
    <row r="358" spans="1:13" hidden="1" x14ac:dyDescent="0.25">
      <c r="A358" s="44" t="s">
        <v>177</v>
      </c>
      <c r="B358" s="36" t="s">
        <v>178</v>
      </c>
      <c r="C358" s="36" t="s">
        <v>29</v>
      </c>
      <c r="D358" s="36">
        <f t="shared" si="125"/>
        <v>10</v>
      </c>
      <c r="E358" s="36">
        <v>-10</v>
      </c>
      <c r="F358" s="36" t="s">
        <v>16</v>
      </c>
      <c r="G358" s="36"/>
      <c r="H358" s="36"/>
      <c r="I358" s="37">
        <v>43462</v>
      </c>
      <c r="J358" s="41">
        <f t="shared" si="116"/>
        <v>0</v>
      </c>
      <c r="K358" s="94">
        <f t="shared" si="126"/>
        <v>3849.28125</v>
      </c>
      <c r="L358" s="94"/>
      <c r="M358" s="95">
        <f t="shared" si="127"/>
        <v>0</v>
      </c>
    </row>
    <row r="359" spans="1:13" hidden="1" x14ac:dyDescent="0.25">
      <c r="A359" s="27" t="s">
        <v>181</v>
      </c>
      <c r="B359" s="28" t="s">
        <v>182</v>
      </c>
      <c r="C359" s="28" t="s">
        <v>29</v>
      </c>
      <c r="D359" s="28">
        <v>1</v>
      </c>
      <c r="E359" s="28"/>
      <c r="F359" s="28" t="s">
        <v>14</v>
      </c>
      <c r="G359" s="28"/>
      <c r="H359" s="28"/>
      <c r="I359" s="29">
        <v>43100</v>
      </c>
      <c r="J359" s="2">
        <f t="shared" ref="J359:J394" si="128">D359+E359</f>
        <v>1</v>
      </c>
      <c r="K359" s="92">
        <f>M359/J359</f>
        <v>24038</v>
      </c>
      <c r="L359" s="92"/>
      <c r="M359" s="101">
        <v>24038</v>
      </c>
    </row>
    <row r="360" spans="1:13" hidden="1" x14ac:dyDescent="0.25">
      <c r="A360" s="44" t="s">
        <v>181</v>
      </c>
      <c r="B360" s="36" t="s">
        <v>182</v>
      </c>
      <c r="C360" s="36" t="s">
        <v>29</v>
      </c>
      <c r="D360" s="36">
        <f>J359</f>
        <v>1</v>
      </c>
      <c r="E360" s="36">
        <v>-1</v>
      </c>
      <c r="F360" s="36" t="s">
        <v>16</v>
      </c>
      <c r="G360" s="36"/>
      <c r="H360" s="36"/>
      <c r="I360" s="37">
        <v>44064</v>
      </c>
      <c r="J360" s="41">
        <f t="shared" si="128"/>
        <v>0</v>
      </c>
      <c r="K360" s="94">
        <f t="shared" si="126"/>
        <v>24038</v>
      </c>
      <c r="L360" s="102"/>
      <c r="M360" s="103">
        <f t="shared" ref="M360" si="129">J360*K360</f>
        <v>0</v>
      </c>
    </row>
    <row r="361" spans="1:13" hidden="1" x14ac:dyDescent="0.25">
      <c r="A361" s="27" t="s">
        <v>187</v>
      </c>
      <c r="B361" s="28" t="s">
        <v>188</v>
      </c>
      <c r="C361" s="28" t="s">
        <v>29</v>
      </c>
      <c r="D361" s="28">
        <v>900</v>
      </c>
      <c r="E361" s="28"/>
      <c r="F361" s="28" t="s">
        <v>14</v>
      </c>
      <c r="G361" s="28"/>
      <c r="H361" s="28"/>
      <c r="I361" s="29">
        <v>43100</v>
      </c>
      <c r="J361" s="2">
        <f t="shared" ref="J361:J366" si="130">D361+E361</f>
        <v>900</v>
      </c>
      <c r="K361" s="92">
        <f>M361/J361</f>
        <v>187</v>
      </c>
      <c r="L361" s="92"/>
      <c r="M361" s="101">
        <v>168300</v>
      </c>
    </row>
    <row r="362" spans="1:13" hidden="1" x14ac:dyDescent="0.25">
      <c r="A362" s="9" t="s">
        <v>187</v>
      </c>
      <c r="B362" s="10" t="s">
        <v>188</v>
      </c>
      <c r="C362" s="10" t="s">
        <v>29</v>
      </c>
      <c r="D362" s="10">
        <f>J361</f>
        <v>900</v>
      </c>
      <c r="E362" s="10">
        <v>-100</v>
      </c>
      <c r="F362" s="10" t="s">
        <v>16</v>
      </c>
      <c r="G362" s="10"/>
      <c r="H362" s="10"/>
      <c r="I362" s="11">
        <v>43564</v>
      </c>
      <c r="J362" s="17">
        <f t="shared" si="130"/>
        <v>800</v>
      </c>
      <c r="K362" s="94">
        <f t="shared" ref="K362:K365" si="131">IF(OR(F362="FPCO"),((M361+L362)/J362),K361)</f>
        <v>187</v>
      </c>
      <c r="L362" s="94"/>
      <c r="M362" s="95">
        <f t="shared" ref="M362:M365" si="132">J362*K362</f>
        <v>149600</v>
      </c>
    </row>
    <row r="363" spans="1:13" x14ac:dyDescent="0.25">
      <c r="A363" s="9" t="s">
        <v>187</v>
      </c>
      <c r="B363" s="10" t="s">
        <v>188</v>
      </c>
      <c r="C363" s="10" t="s">
        <v>29</v>
      </c>
      <c r="D363" s="10">
        <f>J362</f>
        <v>800</v>
      </c>
      <c r="E363" s="10">
        <v>-600</v>
      </c>
      <c r="F363" s="10" t="s">
        <v>17</v>
      </c>
      <c r="G363" s="10"/>
      <c r="H363" s="10" t="s">
        <v>26</v>
      </c>
      <c r="I363" s="11">
        <v>43693</v>
      </c>
      <c r="J363" s="17">
        <f t="shared" si="130"/>
        <v>200</v>
      </c>
      <c r="K363" s="94">
        <f t="shared" si="131"/>
        <v>187</v>
      </c>
      <c r="L363" s="94"/>
      <c r="M363" s="95">
        <f>J363*K363</f>
        <v>37400</v>
      </c>
    </row>
    <row r="364" spans="1:13" hidden="1" x14ac:dyDescent="0.25">
      <c r="A364" s="9" t="s">
        <v>187</v>
      </c>
      <c r="B364" s="10" t="s">
        <v>188</v>
      </c>
      <c r="C364" s="10" t="s">
        <v>29</v>
      </c>
      <c r="D364" s="10">
        <f>J363</f>
        <v>200</v>
      </c>
      <c r="E364" s="10">
        <v>-100</v>
      </c>
      <c r="F364" s="10" t="s">
        <v>16</v>
      </c>
      <c r="G364" s="10"/>
      <c r="H364" s="10"/>
      <c r="I364" s="11">
        <v>43768</v>
      </c>
      <c r="J364" s="17">
        <f t="shared" si="130"/>
        <v>100</v>
      </c>
      <c r="K364" s="94">
        <f t="shared" si="131"/>
        <v>187</v>
      </c>
      <c r="L364" s="94"/>
      <c r="M364" s="95">
        <f t="shared" si="132"/>
        <v>18700</v>
      </c>
    </row>
    <row r="365" spans="1:13" hidden="1" x14ac:dyDescent="0.25">
      <c r="A365" s="9" t="s">
        <v>187</v>
      </c>
      <c r="B365" s="10" t="s">
        <v>188</v>
      </c>
      <c r="C365" s="10" t="s">
        <v>29</v>
      </c>
      <c r="D365" s="10">
        <f>J364</f>
        <v>100</v>
      </c>
      <c r="E365" s="10">
        <v>-100</v>
      </c>
      <c r="F365" s="10" t="s">
        <v>16</v>
      </c>
      <c r="G365" s="10"/>
      <c r="H365" s="10"/>
      <c r="I365" s="11">
        <v>43790</v>
      </c>
      <c r="J365" s="17">
        <f t="shared" si="130"/>
        <v>0</v>
      </c>
      <c r="K365" s="94">
        <f t="shared" si="131"/>
        <v>187</v>
      </c>
      <c r="L365" s="94"/>
      <c r="M365" s="95">
        <f t="shared" si="132"/>
        <v>0</v>
      </c>
    </row>
    <row r="366" spans="1:13" ht="15.75" thickBot="1" x14ac:dyDescent="0.3">
      <c r="A366" s="44" t="s">
        <v>187</v>
      </c>
      <c r="B366" s="36" t="s">
        <v>188</v>
      </c>
      <c r="C366" s="36" t="s">
        <v>29</v>
      </c>
      <c r="D366" s="36">
        <f>J365</f>
        <v>0</v>
      </c>
      <c r="E366" s="36">
        <v>100</v>
      </c>
      <c r="F366" s="36" t="s">
        <v>17</v>
      </c>
      <c r="G366" s="36" t="s">
        <v>18</v>
      </c>
      <c r="H366" s="36"/>
      <c r="I366" s="37">
        <v>44021</v>
      </c>
      <c r="J366" s="41">
        <f t="shared" si="130"/>
        <v>100</v>
      </c>
      <c r="K366" s="94">
        <f>((M365+L366)/J366)</f>
        <v>276.48421052631602</v>
      </c>
      <c r="L366" s="94">
        <f>E366*276.484210526316</f>
        <v>27648.421052631602</v>
      </c>
      <c r="M366" s="95">
        <f>J366*K366</f>
        <v>27648.421052631602</v>
      </c>
    </row>
    <row r="367" spans="1:13" x14ac:dyDescent="0.25">
      <c r="A367" s="79" t="s">
        <v>193</v>
      </c>
      <c r="B367" s="80" t="s">
        <v>194</v>
      </c>
      <c r="C367" s="80" t="s">
        <v>29</v>
      </c>
      <c r="D367" s="80"/>
      <c r="E367" s="80">
        <v>3</v>
      </c>
      <c r="F367" s="80" t="s">
        <v>17</v>
      </c>
      <c r="G367" s="80" t="s">
        <v>18</v>
      </c>
      <c r="H367" s="80"/>
      <c r="I367" s="81">
        <v>44021</v>
      </c>
      <c r="J367" s="48">
        <f t="shared" si="128"/>
        <v>3</v>
      </c>
      <c r="K367" s="114">
        <f>L367/J367</f>
        <v>37450</v>
      </c>
      <c r="L367" s="114">
        <f>E367*37450</f>
        <v>112350</v>
      </c>
      <c r="M367" s="121">
        <f>J367*K367</f>
        <v>112350</v>
      </c>
    </row>
    <row r="368" spans="1:13" hidden="1" x14ac:dyDescent="0.25">
      <c r="A368" s="27" t="s">
        <v>201</v>
      </c>
      <c r="B368" s="28" t="s">
        <v>202</v>
      </c>
      <c r="C368" s="28" t="s">
        <v>203</v>
      </c>
      <c r="D368" s="28">
        <v>11405</v>
      </c>
      <c r="E368" s="28"/>
      <c r="F368" s="28" t="s">
        <v>14</v>
      </c>
      <c r="G368" s="28"/>
      <c r="H368" s="28"/>
      <c r="I368" s="29">
        <v>43100</v>
      </c>
      <c r="J368" s="2">
        <f>D368+E368</f>
        <v>11405</v>
      </c>
      <c r="K368" s="92">
        <f>M368/J368</f>
        <v>178.13660675142481</v>
      </c>
      <c r="L368" s="92"/>
      <c r="M368" s="101">
        <v>2031648</v>
      </c>
    </row>
    <row r="369" spans="1:13" x14ac:dyDescent="0.25">
      <c r="A369" s="9" t="s">
        <v>201</v>
      </c>
      <c r="B369" s="10" t="s">
        <v>202</v>
      </c>
      <c r="C369" s="10" t="s">
        <v>203</v>
      </c>
      <c r="D369" s="10">
        <f t="shared" ref="D369:D379" si="133">J368</f>
        <v>11405</v>
      </c>
      <c r="E369" s="10">
        <v>11400</v>
      </c>
      <c r="F369" s="10" t="s">
        <v>17</v>
      </c>
      <c r="G369" s="10" t="s">
        <v>18</v>
      </c>
      <c r="H369" s="10"/>
      <c r="I369" s="11">
        <v>43453</v>
      </c>
      <c r="J369" s="17">
        <f>D369+E369</f>
        <v>22805</v>
      </c>
      <c r="K369" s="94">
        <f>((M368+L369)/J369)</f>
        <v>164.23135277351457</v>
      </c>
      <c r="L369" s="94">
        <f>E369*150.32</f>
        <v>1713648</v>
      </c>
      <c r="M369" s="95">
        <f>J369*K369</f>
        <v>3745296</v>
      </c>
    </row>
    <row r="370" spans="1:13" hidden="1" x14ac:dyDescent="0.25">
      <c r="A370" s="9" t="s">
        <v>201</v>
      </c>
      <c r="B370" s="10" t="s">
        <v>202</v>
      </c>
      <c r="C370" s="10" t="s">
        <v>203</v>
      </c>
      <c r="D370" s="10">
        <f t="shared" si="133"/>
        <v>22805</v>
      </c>
      <c r="E370" s="10">
        <v>-11400</v>
      </c>
      <c r="F370" s="10" t="s">
        <v>16</v>
      </c>
      <c r="G370" s="10"/>
      <c r="H370" s="10"/>
      <c r="I370" s="11">
        <v>43528</v>
      </c>
      <c r="J370" s="17">
        <f>D370+E370</f>
        <v>11405</v>
      </c>
      <c r="K370" s="94">
        <f t="shared" ref="K370:K372" si="134">IF(OR(F370="FPCO"),((M369+L370)/J370),K369)</f>
        <v>164.23135277351457</v>
      </c>
      <c r="L370" s="94"/>
      <c r="M370" s="95">
        <f t="shared" ref="M370:M372" si="135">J370*K370</f>
        <v>1873058.5783819337</v>
      </c>
    </row>
    <row r="371" spans="1:13" hidden="1" x14ac:dyDescent="0.25">
      <c r="A371" s="9" t="s">
        <v>201</v>
      </c>
      <c r="B371" s="10" t="s">
        <v>202</v>
      </c>
      <c r="C371" s="10" t="s">
        <v>203</v>
      </c>
      <c r="D371" s="10">
        <f t="shared" si="133"/>
        <v>11405</v>
      </c>
      <c r="E371" s="10">
        <v>-11400</v>
      </c>
      <c r="F371" s="10" t="s">
        <v>16</v>
      </c>
      <c r="G371" s="10"/>
      <c r="H371" s="10"/>
      <c r="I371" s="11">
        <v>43581</v>
      </c>
      <c r="J371" s="17">
        <f>D371+E371</f>
        <v>5</v>
      </c>
      <c r="K371" s="94">
        <f t="shared" si="134"/>
        <v>164.23135277351457</v>
      </c>
      <c r="L371" s="94"/>
      <c r="M371" s="95">
        <f t="shared" si="135"/>
        <v>821.15676386757286</v>
      </c>
    </row>
    <row r="372" spans="1:13" ht="15.75" hidden="1" thickBot="1" x14ac:dyDescent="0.3">
      <c r="A372" s="12" t="s">
        <v>201</v>
      </c>
      <c r="B372" s="13" t="s">
        <v>202</v>
      </c>
      <c r="C372" s="13" t="s">
        <v>203</v>
      </c>
      <c r="D372" s="13">
        <f t="shared" si="133"/>
        <v>5</v>
      </c>
      <c r="E372" s="13">
        <v>-5</v>
      </c>
      <c r="F372" s="13" t="s">
        <v>16</v>
      </c>
      <c r="G372" s="13"/>
      <c r="H372" s="13"/>
      <c r="I372" s="14">
        <v>43599</v>
      </c>
      <c r="J372" s="20">
        <f>D372+E372</f>
        <v>0</v>
      </c>
      <c r="K372" s="94">
        <f t="shared" si="134"/>
        <v>164.23135277351457</v>
      </c>
      <c r="L372" s="94"/>
      <c r="M372" s="95">
        <f t="shared" si="135"/>
        <v>0</v>
      </c>
    </row>
    <row r="373" spans="1:13" hidden="1" x14ac:dyDescent="0.25">
      <c r="D373" s="8">
        <f t="shared" si="133"/>
        <v>0</v>
      </c>
      <c r="J373" s="56">
        <f t="shared" si="128"/>
        <v>0</v>
      </c>
    </row>
    <row r="374" spans="1:13" hidden="1" x14ac:dyDescent="0.25">
      <c r="D374" s="8">
        <f t="shared" si="133"/>
        <v>0</v>
      </c>
      <c r="J374" s="56">
        <f t="shared" si="128"/>
        <v>0</v>
      </c>
    </row>
    <row r="375" spans="1:13" hidden="1" x14ac:dyDescent="0.25">
      <c r="D375" s="8">
        <f t="shared" si="133"/>
        <v>0</v>
      </c>
      <c r="J375" s="56">
        <f t="shared" si="128"/>
        <v>0</v>
      </c>
    </row>
    <row r="376" spans="1:13" hidden="1" x14ac:dyDescent="0.25">
      <c r="D376" s="8">
        <f t="shared" si="133"/>
        <v>0</v>
      </c>
      <c r="J376" s="56">
        <f t="shared" si="128"/>
        <v>0</v>
      </c>
    </row>
    <row r="377" spans="1:13" hidden="1" x14ac:dyDescent="0.25">
      <c r="D377" s="8">
        <f t="shared" si="133"/>
        <v>0</v>
      </c>
      <c r="J377" s="56">
        <f t="shared" si="128"/>
        <v>0</v>
      </c>
    </row>
    <row r="378" spans="1:13" hidden="1" x14ac:dyDescent="0.25">
      <c r="D378" s="8">
        <f t="shared" si="133"/>
        <v>0</v>
      </c>
      <c r="J378" s="56">
        <f t="shared" si="128"/>
        <v>0</v>
      </c>
    </row>
    <row r="379" spans="1:13" hidden="1" x14ac:dyDescent="0.25">
      <c r="D379" s="8">
        <f t="shared" si="133"/>
        <v>0</v>
      </c>
      <c r="J379" s="56">
        <f t="shared" si="128"/>
        <v>0</v>
      </c>
    </row>
    <row r="380" spans="1:13" hidden="1" x14ac:dyDescent="0.25">
      <c r="D380" s="8">
        <f t="shared" ref="D380:D443" si="136">J379</f>
        <v>0</v>
      </c>
      <c r="J380" s="56">
        <f t="shared" si="128"/>
        <v>0</v>
      </c>
    </row>
    <row r="381" spans="1:13" hidden="1" x14ac:dyDescent="0.25">
      <c r="D381" s="8">
        <f t="shared" si="136"/>
        <v>0</v>
      </c>
      <c r="J381" s="56">
        <f t="shared" si="128"/>
        <v>0</v>
      </c>
    </row>
    <row r="382" spans="1:13" hidden="1" x14ac:dyDescent="0.25">
      <c r="D382" s="8">
        <f t="shared" si="136"/>
        <v>0</v>
      </c>
      <c r="J382" s="56">
        <f t="shared" si="128"/>
        <v>0</v>
      </c>
    </row>
    <row r="383" spans="1:13" hidden="1" x14ac:dyDescent="0.25">
      <c r="D383" s="8">
        <f t="shared" si="136"/>
        <v>0</v>
      </c>
      <c r="J383" s="56">
        <f t="shared" si="128"/>
        <v>0</v>
      </c>
    </row>
    <row r="384" spans="1:13" hidden="1" x14ac:dyDescent="0.25">
      <c r="D384" s="8">
        <f t="shared" si="136"/>
        <v>0</v>
      </c>
      <c r="J384" s="56">
        <f t="shared" si="128"/>
        <v>0</v>
      </c>
    </row>
    <row r="385" spans="4:10" hidden="1" x14ac:dyDescent="0.25">
      <c r="D385" s="8">
        <f t="shared" si="136"/>
        <v>0</v>
      </c>
      <c r="J385" s="56">
        <f t="shared" si="128"/>
        <v>0</v>
      </c>
    </row>
    <row r="386" spans="4:10" hidden="1" x14ac:dyDescent="0.25">
      <c r="D386" s="8">
        <f t="shared" si="136"/>
        <v>0</v>
      </c>
      <c r="J386" s="56">
        <f t="shared" si="128"/>
        <v>0</v>
      </c>
    </row>
    <row r="387" spans="4:10" hidden="1" x14ac:dyDescent="0.25">
      <c r="D387" s="8">
        <f t="shared" si="136"/>
        <v>0</v>
      </c>
      <c r="J387" s="56">
        <f t="shared" si="128"/>
        <v>0</v>
      </c>
    </row>
    <row r="388" spans="4:10" hidden="1" x14ac:dyDescent="0.25">
      <c r="D388" s="8">
        <f t="shared" si="136"/>
        <v>0</v>
      </c>
      <c r="J388" s="56">
        <f t="shared" si="128"/>
        <v>0</v>
      </c>
    </row>
    <row r="389" spans="4:10" hidden="1" x14ac:dyDescent="0.25">
      <c r="D389" s="8">
        <f t="shared" si="136"/>
        <v>0</v>
      </c>
      <c r="J389" s="56">
        <f t="shared" si="128"/>
        <v>0</v>
      </c>
    </row>
    <row r="390" spans="4:10" hidden="1" x14ac:dyDescent="0.25">
      <c r="D390" s="8">
        <f t="shared" si="136"/>
        <v>0</v>
      </c>
      <c r="J390" s="56">
        <f t="shared" si="128"/>
        <v>0</v>
      </c>
    </row>
    <row r="391" spans="4:10" hidden="1" x14ac:dyDescent="0.25">
      <c r="D391" s="8">
        <f t="shared" si="136"/>
        <v>0</v>
      </c>
      <c r="J391" s="56">
        <f t="shared" si="128"/>
        <v>0</v>
      </c>
    </row>
    <row r="392" spans="4:10" hidden="1" x14ac:dyDescent="0.25">
      <c r="D392" s="8">
        <f t="shared" si="136"/>
        <v>0</v>
      </c>
      <c r="J392" s="56">
        <f t="shared" si="128"/>
        <v>0</v>
      </c>
    </row>
    <row r="393" spans="4:10" hidden="1" x14ac:dyDescent="0.25">
      <c r="D393" s="8">
        <f t="shared" si="136"/>
        <v>0</v>
      </c>
      <c r="J393" s="56">
        <f t="shared" si="128"/>
        <v>0</v>
      </c>
    </row>
    <row r="394" spans="4:10" hidden="1" x14ac:dyDescent="0.25">
      <c r="D394" s="8">
        <f t="shared" si="136"/>
        <v>0</v>
      </c>
      <c r="J394" s="56">
        <f t="shared" si="128"/>
        <v>0</v>
      </c>
    </row>
    <row r="395" spans="4:10" hidden="1" x14ac:dyDescent="0.25">
      <c r="D395" s="8">
        <f t="shared" si="136"/>
        <v>0</v>
      </c>
      <c r="J395" s="56">
        <f t="shared" ref="J395:J458" si="137">D395+E395</f>
        <v>0</v>
      </c>
    </row>
    <row r="396" spans="4:10" hidden="1" x14ac:dyDescent="0.25">
      <c r="D396" s="8">
        <f t="shared" si="136"/>
        <v>0</v>
      </c>
      <c r="J396" s="56">
        <f t="shared" si="137"/>
        <v>0</v>
      </c>
    </row>
    <row r="397" spans="4:10" hidden="1" x14ac:dyDescent="0.25">
      <c r="D397" s="8">
        <f t="shared" si="136"/>
        <v>0</v>
      </c>
      <c r="J397" s="56">
        <f t="shared" si="137"/>
        <v>0</v>
      </c>
    </row>
    <row r="398" spans="4:10" hidden="1" x14ac:dyDescent="0.25">
      <c r="D398" s="8">
        <f t="shared" si="136"/>
        <v>0</v>
      </c>
      <c r="J398" s="56">
        <f t="shared" si="137"/>
        <v>0</v>
      </c>
    </row>
    <row r="399" spans="4:10" hidden="1" x14ac:dyDescent="0.25">
      <c r="D399" s="8">
        <f t="shared" si="136"/>
        <v>0</v>
      </c>
      <c r="J399" s="56">
        <f t="shared" si="137"/>
        <v>0</v>
      </c>
    </row>
    <row r="400" spans="4:10" hidden="1" x14ac:dyDescent="0.25">
      <c r="D400" s="8">
        <f t="shared" si="136"/>
        <v>0</v>
      </c>
      <c r="J400" s="56">
        <f t="shared" si="137"/>
        <v>0</v>
      </c>
    </row>
    <row r="401" spans="4:10" hidden="1" x14ac:dyDescent="0.25">
      <c r="D401" s="8">
        <f t="shared" si="136"/>
        <v>0</v>
      </c>
      <c r="J401" s="56">
        <f t="shared" si="137"/>
        <v>0</v>
      </c>
    </row>
    <row r="402" spans="4:10" hidden="1" x14ac:dyDescent="0.25">
      <c r="D402" s="8">
        <f t="shared" si="136"/>
        <v>0</v>
      </c>
      <c r="J402" s="56">
        <f t="shared" si="137"/>
        <v>0</v>
      </c>
    </row>
    <row r="403" spans="4:10" hidden="1" x14ac:dyDescent="0.25">
      <c r="D403" s="8">
        <f t="shared" si="136"/>
        <v>0</v>
      </c>
      <c r="J403" s="56">
        <f t="shared" si="137"/>
        <v>0</v>
      </c>
    </row>
    <row r="404" spans="4:10" hidden="1" x14ac:dyDescent="0.25">
      <c r="D404" s="8">
        <f t="shared" si="136"/>
        <v>0</v>
      </c>
      <c r="J404" s="56">
        <f t="shared" si="137"/>
        <v>0</v>
      </c>
    </row>
    <row r="405" spans="4:10" hidden="1" x14ac:dyDescent="0.25">
      <c r="D405" s="8">
        <f t="shared" si="136"/>
        <v>0</v>
      </c>
      <c r="J405" s="56">
        <f t="shared" si="137"/>
        <v>0</v>
      </c>
    </row>
    <row r="406" spans="4:10" hidden="1" x14ac:dyDescent="0.25">
      <c r="D406" s="8">
        <f t="shared" si="136"/>
        <v>0</v>
      </c>
      <c r="J406" s="56">
        <f t="shared" si="137"/>
        <v>0</v>
      </c>
    </row>
    <row r="407" spans="4:10" hidden="1" x14ac:dyDescent="0.25">
      <c r="D407" s="8">
        <f t="shared" si="136"/>
        <v>0</v>
      </c>
      <c r="J407" s="56">
        <f t="shared" si="137"/>
        <v>0</v>
      </c>
    </row>
    <row r="408" spans="4:10" hidden="1" x14ac:dyDescent="0.25">
      <c r="D408" s="8">
        <f t="shared" si="136"/>
        <v>0</v>
      </c>
      <c r="J408" s="56">
        <f t="shared" si="137"/>
        <v>0</v>
      </c>
    </row>
    <row r="409" spans="4:10" hidden="1" x14ac:dyDescent="0.25">
      <c r="D409" s="8">
        <f t="shared" si="136"/>
        <v>0</v>
      </c>
      <c r="J409" s="56">
        <f t="shared" si="137"/>
        <v>0</v>
      </c>
    </row>
    <row r="410" spans="4:10" hidden="1" x14ac:dyDescent="0.25">
      <c r="D410" s="8">
        <f t="shared" si="136"/>
        <v>0</v>
      </c>
      <c r="J410" s="56">
        <f t="shared" si="137"/>
        <v>0</v>
      </c>
    </row>
    <row r="411" spans="4:10" hidden="1" x14ac:dyDescent="0.25">
      <c r="D411" s="8">
        <f t="shared" si="136"/>
        <v>0</v>
      </c>
      <c r="J411" s="56">
        <f t="shared" si="137"/>
        <v>0</v>
      </c>
    </row>
    <row r="412" spans="4:10" hidden="1" x14ac:dyDescent="0.25">
      <c r="D412" s="8">
        <f t="shared" si="136"/>
        <v>0</v>
      </c>
      <c r="J412" s="56">
        <f t="shared" si="137"/>
        <v>0</v>
      </c>
    </row>
    <row r="413" spans="4:10" hidden="1" x14ac:dyDescent="0.25">
      <c r="D413" s="8">
        <f t="shared" si="136"/>
        <v>0</v>
      </c>
      <c r="J413" s="56">
        <f t="shared" si="137"/>
        <v>0</v>
      </c>
    </row>
    <row r="414" spans="4:10" hidden="1" x14ac:dyDescent="0.25">
      <c r="D414" s="8">
        <f t="shared" si="136"/>
        <v>0</v>
      </c>
      <c r="J414" s="56">
        <f t="shared" si="137"/>
        <v>0</v>
      </c>
    </row>
    <row r="415" spans="4:10" hidden="1" x14ac:dyDescent="0.25">
      <c r="D415" s="8">
        <f t="shared" si="136"/>
        <v>0</v>
      </c>
      <c r="J415" s="56">
        <f t="shared" si="137"/>
        <v>0</v>
      </c>
    </row>
    <row r="416" spans="4:10" hidden="1" x14ac:dyDescent="0.25">
      <c r="D416" s="8">
        <f t="shared" si="136"/>
        <v>0</v>
      </c>
      <c r="J416" s="56">
        <f t="shared" si="137"/>
        <v>0</v>
      </c>
    </row>
    <row r="417" spans="4:10" hidden="1" x14ac:dyDescent="0.25">
      <c r="D417" s="8">
        <f t="shared" si="136"/>
        <v>0</v>
      </c>
      <c r="J417" s="56">
        <f t="shared" si="137"/>
        <v>0</v>
      </c>
    </row>
    <row r="418" spans="4:10" hidden="1" x14ac:dyDescent="0.25">
      <c r="D418" s="8">
        <f t="shared" si="136"/>
        <v>0</v>
      </c>
      <c r="J418" s="56">
        <f t="shared" si="137"/>
        <v>0</v>
      </c>
    </row>
    <row r="419" spans="4:10" hidden="1" x14ac:dyDescent="0.25">
      <c r="D419" s="8">
        <f t="shared" si="136"/>
        <v>0</v>
      </c>
      <c r="J419" s="56">
        <f t="shared" si="137"/>
        <v>0</v>
      </c>
    </row>
    <row r="420" spans="4:10" hidden="1" x14ac:dyDescent="0.25">
      <c r="D420" s="8">
        <f t="shared" si="136"/>
        <v>0</v>
      </c>
      <c r="J420" s="56">
        <f t="shared" si="137"/>
        <v>0</v>
      </c>
    </row>
    <row r="421" spans="4:10" hidden="1" x14ac:dyDescent="0.25">
      <c r="D421" s="8">
        <f t="shared" si="136"/>
        <v>0</v>
      </c>
      <c r="J421" s="56">
        <f t="shared" si="137"/>
        <v>0</v>
      </c>
    </row>
    <row r="422" spans="4:10" hidden="1" x14ac:dyDescent="0.25">
      <c r="D422" s="8">
        <f t="shared" si="136"/>
        <v>0</v>
      </c>
      <c r="J422" s="56">
        <f t="shared" si="137"/>
        <v>0</v>
      </c>
    </row>
    <row r="423" spans="4:10" hidden="1" x14ac:dyDescent="0.25">
      <c r="D423" s="8">
        <f t="shared" si="136"/>
        <v>0</v>
      </c>
      <c r="J423" s="56">
        <f t="shared" si="137"/>
        <v>0</v>
      </c>
    </row>
    <row r="424" spans="4:10" hidden="1" x14ac:dyDescent="0.25">
      <c r="D424" s="8">
        <f t="shared" si="136"/>
        <v>0</v>
      </c>
      <c r="J424" s="56">
        <f t="shared" si="137"/>
        <v>0</v>
      </c>
    </row>
    <row r="425" spans="4:10" hidden="1" x14ac:dyDescent="0.25">
      <c r="D425" s="8">
        <f t="shared" si="136"/>
        <v>0</v>
      </c>
      <c r="J425" s="56">
        <f t="shared" si="137"/>
        <v>0</v>
      </c>
    </row>
    <row r="426" spans="4:10" hidden="1" x14ac:dyDescent="0.25">
      <c r="D426" s="8">
        <f t="shared" si="136"/>
        <v>0</v>
      </c>
      <c r="J426" s="56">
        <f t="shared" si="137"/>
        <v>0</v>
      </c>
    </row>
    <row r="427" spans="4:10" hidden="1" x14ac:dyDescent="0.25">
      <c r="D427" s="8">
        <f t="shared" si="136"/>
        <v>0</v>
      </c>
      <c r="J427" s="56">
        <f t="shared" si="137"/>
        <v>0</v>
      </c>
    </row>
    <row r="428" spans="4:10" hidden="1" x14ac:dyDescent="0.25">
      <c r="D428" s="8">
        <f t="shared" si="136"/>
        <v>0</v>
      </c>
      <c r="J428" s="56">
        <f t="shared" si="137"/>
        <v>0</v>
      </c>
    </row>
    <row r="429" spans="4:10" hidden="1" x14ac:dyDescent="0.25">
      <c r="D429" s="8">
        <f t="shared" si="136"/>
        <v>0</v>
      </c>
      <c r="J429" s="56">
        <f t="shared" si="137"/>
        <v>0</v>
      </c>
    </row>
    <row r="430" spans="4:10" hidden="1" x14ac:dyDescent="0.25">
      <c r="D430" s="8">
        <f t="shared" si="136"/>
        <v>0</v>
      </c>
      <c r="J430" s="56">
        <f t="shared" si="137"/>
        <v>0</v>
      </c>
    </row>
    <row r="431" spans="4:10" hidden="1" x14ac:dyDescent="0.25">
      <c r="D431" s="8">
        <f t="shared" si="136"/>
        <v>0</v>
      </c>
      <c r="J431" s="56">
        <f t="shared" si="137"/>
        <v>0</v>
      </c>
    </row>
    <row r="432" spans="4:10" hidden="1" x14ac:dyDescent="0.25">
      <c r="D432" s="8">
        <f t="shared" si="136"/>
        <v>0</v>
      </c>
      <c r="J432" s="56">
        <f t="shared" si="137"/>
        <v>0</v>
      </c>
    </row>
    <row r="433" spans="4:10" hidden="1" x14ac:dyDescent="0.25">
      <c r="D433" s="8">
        <f t="shared" si="136"/>
        <v>0</v>
      </c>
      <c r="J433" s="56">
        <f t="shared" si="137"/>
        <v>0</v>
      </c>
    </row>
    <row r="434" spans="4:10" hidden="1" x14ac:dyDescent="0.25">
      <c r="D434" s="8">
        <f t="shared" si="136"/>
        <v>0</v>
      </c>
      <c r="J434" s="56">
        <f t="shared" si="137"/>
        <v>0</v>
      </c>
    </row>
    <row r="435" spans="4:10" hidden="1" x14ac:dyDescent="0.25">
      <c r="D435" s="8">
        <f t="shared" si="136"/>
        <v>0</v>
      </c>
      <c r="J435" s="56">
        <f t="shared" si="137"/>
        <v>0</v>
      </c>
    </row>
    <row r="436" spans="4:10" hidden="1" x14ac:dyDescent="0.25">
      <c r="D436" s="8">
        <f t="shared" si="136"/>
        <v>0</v>
      </c>
      <c r="J436" s="56">
        <f t="shared" si="137"/>
        <v>0</v>
      </c>
    </row>
    <row r="437" spans="4:10" hidden="1" x14ac:dyDescent="0.25">
      <c r="D437" s="8">
        <f t="shared" si="136"/>
        <v>0</v>
      </c>
      <c r="J437" s="56">
        <f t="shared" si="137"/>
        <v>0</v>
      </c>
    </row>
    <row r="438" spans="4:10" hidden="1" x14ac:dyDescent="0.25">
      <c r="D438" s="8">
        <f t="shared" si="136"/>
        <v>0</v>
      </c>
      <c r="J438" s="56">
        <f t="shared" si="137"/>
        <v>0</v>
      </c>
    </row>
    <row r="439" spans="4:10" hidden="1" x14ac:dyDescent="0.25">
      <c r="D439" s="8">
        <f t="shared" si="136"/>
        <v>0</v>
      </c>
      <c r="J439" s="56">
        <f t="shared" si="137"/>
        <v>0</v>
      </c>
    </row>
    <row r="440" spans="4:10" hidden="1" x14ac:dyDescent="0.25">
      <c r="D440" s="8">
        <f t="shared" si="136"/>
        <v>0</v>
      </c>
      <c r="J440" s="56">
        <f t="shared" si="137"/>
        <v>0</v>
      </c>
    </row>
    <row r="441" spans="4:10" hidden="1" x14ac:dyDescent="0.25">
      <c r="D441" s="8">
        <f t="shared" si="136"/>
        <v>0</v>
      </c>
      <c r="J441" s="56">
        <f t="shared" si="137"/>
        <v>0</v>
      </c>
    </row>
    <row r="442" spans="4:10" hidden="1" x14ac:dyDescent="0.25">
      <c r="D442" s="8">
        <f t="shared" si="136"/>
        <v>0</v>
      </c>
      <c r="J442" s="56">
        <f t="shared" si="137"/>
        <v>0</v>
      </c>
    </row>
    <row r="443" spans="4:10" hidden="1" x14ac:dyDescent="0.25">
      <c r="D443" s="8">
        <f t="shared" si="136"/>
        <v>0</v>
      </c>
      <c r="J443" s="56">
        <f t="shared" si="137"/>
        <v>0</v>
      </c>
    </row>
    <row r="444" spans="4:10" hidden="1" x14ac:dyDescent="0.25">
      <c r="D444" s="8">
        <f t="shared" ref="D444:D507" si="138">J443</f>
        <v>0</v>
      </c>
      <c r="J444" s="56">
        <f t="shared" si="137"/>
        <v>0</v>
      </c>
    </row>
    <row r="445" spans="4:10" hidden="1" x14ac:dyDescent="0.25">
      <c r="D445" s="8">
        <f t="shared" si="138"/>
        <v>0</v>
      </c>
      <c r="J445" s="56">
        <f t="shared" si="137"/>
        <v>0</v>
      </c>
    </row>
    <row r="446" spans="4:10" hidden="1" x14ac:dyDescent="0.25">
      <c r="D446" s="8">
        <f t="shared" si="138"/>
        <v>0</v>
      </c>
      <c r="J446" s="56">
        <f t="shared" si="137"/>
        <v>0</v>
      </c>
    </row>
    <row r="447" spans="4:10" hidden="1" x14ac:dyDescent="0.25">
      <c r="D447" s="8">
        <f t="shared" si="138"/>
        <v>0</v>
      </c>
      <c r="J447" s="56">
        <f t="shared" si="137"/>
        <v>0</v>
      </c>
    </row>
    <row r="448" spans="4:10" hidden="1" x14ac:dyDescent="0.25">
      <c r="D448" s="8">
        <f t="shared" si="138"/>
        <v>0</v>
      </c>
      <c r="J448" s="56">
        <f t="shared" si="137"/>
        <v>0</v>
      </c>
    </row>
    <row r="449" spans="4:10" hidden="1" x14ac:dyDescent="0.25">
      <c r="D449" s="8">
        <f t="shared" si="138"/>
        <v>0</v>
      </c>
      <c r="J449" s="56">
        <f t="shared" si="137"/>
        <v>0</v>
      </c>
    </row>
    <row r="450" spans="4:10" hidden="1" x14ac:dyDescent="0.25">
      <c r="D450" s="8">
        <f t="shared" si="138"/>
        <v>0</v>
      </c>
      <c r="J450" s="56">
        <f t="shared" si="137"/>
        <v>0</v>
      </c>
    </row>
    <row r="451" spans="4:10" hidden="1" x14ac:dyDescent="0.25">
      <c r="D451" s="8">
        <f t="shared" si="138"/>
        <v>0</v>
      </c>
      <c r="J451" s="56">
        <f t="shared" si="137"/>
        <v>0</v>
      </c>
    </row>
    <row r="452" spans="4:10" hidden="1" x14ac:dyDescent="0.25">
      <c r="D452" s="8">
        <f t="shared" si="138"/>
        <v>0</v>
      </c>
      <c r="J452" s="56">
        <f t="shared" si="137"/>
        <v>0</v>
      </c>
    </row>
    <row r="453" spans="4:10" hidden="1" x14ac:dyDescent="0.25">
      <c r="D453" s="8">
        <f t="shared" si="138"/>
        <v>0</v>
      </c>
      <c r="J453" s="56">
        <f t="shared" si="137"/>
        <v>0</v>
      </c>
    </row>
    <row r="454" spans="4:10" hidden="1" x14ac:dyDescent="0.25">
      <c r="D454" s="8">
        <f t="shared" si="138"/>
        <v>0</v>
      </c>
      <c r="J454" s="56">
        <f t="shared" si="137"/>
        <v>0</v>
      </c>
    </row>
    <row r="455" spans="4:10" hidden="1" x14ac:dyDescent="0.25">
      <c r="D455" s="8">
        <f t="shared" si="138"/>
        <v>0</v>
      </c>
      <c r="J455" s="56">
        <f t="shared" si="137"/>
        <v>0</v>
      </c>
    </row>
    <row r="456" spans="4:10" hidden="1" x14ac:dyDescent="0.25">
      <c r="D456" s="8">
        <f t="shared" si="138"/>
        <v>0</v>
      </c>
      <c r="J456" s="56">
        <f t="shared" si="137"/>
        <v>0</v>
      </c>
    </row>
    <row r="457" spans="4:10" hidden="1" x14ac:dyDescent="0.25">
      <c r="D457" s="8">
        <f t="shared" si="138"/>
        <v>0</v>
      </c>
      <c r="J457" s="56">
        <f t="shared" si="137"/>
        <v>0</v>
      </c>
    </row>
    <row r="458" spans="4:10" hidden="1" x14ac:dyDescent="0.25">
      <c r="D458" s="8">
        <f t="shared" si="138"/>
        <v>0</v>
      </c>
      <c r="J458" s="56">
        <f t="shared" si="137"/>
        <v>0</v>
      </c>
    </row>
    <row r="459" spans="4:10" hidden="1" x14ac:dyDescent="0.25">
      <c r="D459" s="8">
        <f t="shared" si="138"/>
        <v>0</v>
      </c>
      <c r="J459" s="56">
        <f t="shared" ref="J459:J522" si="139">D459+E459</f>
        <v>0</v>
      </c>
    </row>
    <row r="460" spans="4:10" hidden="1" x14ac:dyDescent="0.25">
      <c r="D460" s="8">
        <f t="shared" si="138"/>
        <v>0</v>
      </c>
      <c r="J460" s="56">
        <f t="shared" si="139"/>
        <v>0</v>
      </c>
    </row>
    <row r="461" spans="4:10" hidden="1" x14ac:dyDescent="0.25">
      <c r="D461" s="8">
        <f t="shared" si="138"/>
        <v>0</v>
      </c>
      <c r="J461" s="56">
        <f t="shared" si="139"/>
        <v>0</v>
      </c>
    </row>
    <row r="462" spans="4:10" hidden="1" x14ac:dyDescent="0.25">
      <c r="D462" s="8">
        <f t="shared" si="138"/>
        <v>0</v>
      </c>
      <c r="J462" s="56">
        <f t="shared" si="139"/>
        <v>0</v>
      </c>
    </row>
    <row r="463" spans="4:10" hidden="1" x14ac:dyDescent="0.25">
      <c r="D463" s="8">
        <f t="shared" si="138"/>
        <v>0</v>
      </c>
      <c r="J463" s="56">
        <f t="shared" si="139"/>
        <v>0</v>
      </c>
    </row>
    <row r="464" spans="4:10" hidden="1" x14ac:dyDescent="0.25">
      <c r="D464" s="8">
        <f t="shared" si="138"/>
        <v>0</v>
      </c>
      <c r="J464" s="56">
        <f t="shared" si="139"/>
        <v>0</v>
      </c>
    </row>
    <row r="465" spans="4:10" hidden="1" x14ac:dyDescent="0.25">
      <c r="D465" s="8">
        <f t="shared" si="138"/>
        <v>0</v>
      </c>
      <c r="J465" s="56">
        <f t="shared" si="139"/>
        <v>0</v>
      </c>
    </row>
    <row r="466" spans="4:10" hidden="1" x14ac:dyDescent="0.25">
      <c r="D466" s="8">
        <f t="shared" si="138"/>
        <v>0</v>
      </c>
      <c r="J466" s="56">
        <f t="shared" si="139"/>
        <v>0</v>
      </c>
    </row>
    <row r="467" spans="4:10" hidden="1" x14ac:dyDescent="0.25">
      <c r="D467" s="8">
        <f t="shared" si="138"/>
        <v>0</v>
      </c>
      <c r="J467" s="56">
        <f t="shared" si="139"/>
        <v>0</v>
      </c>
    </row>
    <row r="468" spans="4:10" hidden="1" x14ac:dyDescent="0.25">
      <c r="D468" s="8">
        <f t="shared" si="138"/>
        <v>0</v>
      </c>
      <c r="J468" s="56">
        <f t="shared" si="139"/>
        <v>0</v>
      </c>
    </row>
    <row r="469" spans="4:10" hidden="1" x14ac:dyDescent="0.25">
      <c r="D469" s="8">
        <f t="shared" si="138"/>
        <v>0</v>
      </c>
      <c r="J469" s="56">
        <f t="shared" si="139"/>
        <v>0</v>
      </c>
    </row>
    <row r="470" spans="4:10" hidden="1" x14ac:dyDescent="0.25">
      <c r="D470" s="8">
        <f t="shared" si="138"/>
        <v>0</v>
      </c>
      <c r="J470" s="56">
        <f t="shared" si="139"/>
        <v>0</v>
      </c>
    </row>
    <row r="471" spans="4:10" hidden="1" x14ac:dyDescent="0.25">
      <c r="D471" s="8">
        <f t="shared" si="138"/>
        <v>0</v>
      </c>
      <c r="J471" s="56">
        <f t="shared" si="139"/>
        <v>0</v>
      </c>
    </row>
    <row r="472" spans="4:10" hidden="1" x14ac:dyDescent="0.25">
      <c r="D472" s="8">
        <f t="shared" si="138"/>
        <v>0</v>
      </c>
      <c r="J472" s="56">
        <f t="shared" si="139"/>
        <v>0</v>
      </c>
    </row>
    <row r="473" spans="4:10" hidden="1" x14ac:dyDescent="0.25">
      <c r="D473" s="8">
        <f t="shared" si="138"/>
        <v>0</v>
      </c>
      <c r="J473" s="56">
        <f t="shared" si="139"/>
        <v>0</v>
      </c>
    </row>
    <row r="474" spans="4:10" hidden="1" x14ac:dyDescent="0.25">
      <c r="D474" s="8">
        <f t="shared" si="138"/>
        <v>0</v>
      </c>
      <c r="J474" s="56">
        <f t="shared" si="139"/>
        <v>0</v>
      </c>
    </row>
    <row r="475" spans="4:10" hidden="1" x14ac:dyDescent="0.25">
      <c r="D475" s="8">
        <f t="shared" si="138"/>
        <v>0</v>
      </c>
      <c r="J475" s="56">
        <f t="shared" si="139"/>
        <v>0</v>
      </c>
    </row>
    <row r="476" spans="4:10" hidden="1" x14ac:dyDescent="0.25">
      <c r="D476" s="8">
        <f t="shared" si="138"/>
        <v>0</v>
      </c>
      <c r="J476" s="56">
        <f t="shared" si="139"/>
        <v>0</v>
      </c>
    </row>
    <row r="477" spans="4:10" hidden="1" x14ac:dyDescent="0.25">
      <c r="D477" s="8">
        <f t="shared" si="138"/>
        <v>0</v>
      </c>
      <c r="J477" s="56">
        <f t="shared" si="139"/>
        <v>0</v>
      </c>
    </row>
    <row r="478" spans="4:10" hidden="1" x14ac:dyDescent="0.25">
      <c r="D478" s="8">
        <f t="shared" si="138"/>
        <v>0</v>
      </c>
      <c r="J478" s="56">
        <f t="shared" si="139"/>
        <v>0</v>
      </c>
    </row>
    <row r="479" spans="4:10" hidden="1" x14ac:dyDescent="0.25">
      <c r="D479" s="8">
        <f t="shared" si="138"/>
        <v>0</v>
      </c>
      <c r="J479" s="56">
        <f t="shared" si="139"/>
        <v>0</v>
      </c>
    </row>
    <row r="480" spans="4:10" hidden="1" x14ac:dyDescent="0.25">
      <c r="D480" s="8">
        <f t="shared" si="138"/>
        <v>0</v>
      </c>
      <c r="J480" s="56">
        <f t="shared" si="139"/>
        <v>0</v>
      </c>
    </row>
    <row r="481" spans="4:10" hidden="1" x14ac:dyDescent="0.25">
      <c r="D481" s="8">
        <f t="shared" si="138"/>
        <v>0</v>
      </c>
      <c r="J481" s="56">
        <f t="shared" si="139"/>
        <v>0</v>
      </c>
    </row>
    <row r="482" spans="4:10" hidden="1" x14ac:dyDescent="0.25">
      <c r="D482" s="8">
        <f t="shared" si="138"/>
        <v>0</v>
      </c>
      <c r="J482" s="56">
        <f t="shared" si="139"/>
        <v>0</v>
      </c>
    </row>
    <row r="483" spans="4:10" hidden="1" x14ac:dyDescent="0.25">
      <c r="D483" s="8">
        <f t="shared" si="138"/>
        <v>0</v>
      </c>
      <c r="J483" s="56">
        <f t="shared" si="139"/>
        <v>0</v>
      </c>
    </row>
    <row r="484" spans="4:10" hidden="1" x14ac:dyDescent="0.25">
      <c r="D484" s="8">
        <f t="shared" si="138"/>
        <v>0</v>
      </c>
      <c r="J484" s="56">
        <f t="shared" si="139"/>
        <v>0</v>
      </c>
    </row>
    <row r="485" spans="4:10" hidden="1" x14ac:dyDescent="0.25">
      <c r="D485" s="8">
        <f t="shared" si="138"/>
        <v>0</v>
      </c>
      <c r="J485" s="56">
        <f t="shared" si="139"/>
        <v>0</v>
      </c>
    </row>
    <row r="486" spans="4:10" hidden="1" x14ac:dyDescent="0.25">
      <c r="D486" s="8">
        <f t="shared" si="138"/>
        <v>0</v>
      </c>
      <c r="J486" s="56">
        <f t="shared" si="139"/>
        <v>0</v>
      </c>
    </row>
    <row r="487" spans="4:10" hidden="1" x14ac:dyDescent="0.25">
      <c r="D487" s="8">
        <f t="shared" si="138"/>
        <v>0</v>
      </c>
      <c r="J487" s="56">
        <f t="shared" si="139"/>
        <v>0</v>
      </c>
    </row>
    <row r="488" spans="4:10" hidden="1" x14ac:dyDescent="0.25">
      <c r="D488" s="8">
        <f t="shared" si="138"/>
        <v>0</v>
      </c>
      <c r="J488" s="56">
        <f t="shared" si="139"/>
        <v>0</v>
      </c>
    </row>
    <row r="489" spans="4:10" hidden="1" x14ac:dyDescent="0.25">
      <c r="D489" s="8">
        <f t="shared" si="138"/>
        <v>0</v>
      </c>
      <c r="J489" s="56">
        <f t="shared" si="139"/>
        <v>0</v>
      </c>
    </row>
    <row r="490" spans="4:10" hidden="1" x14ac:dyDescent="0.25">
      <c r="D490" s="8">
        <f t="shared" si="138"/>
        <v>0</v>
      </c>
      <c r="J490" s="56">
        <f t="shared" si="139"/>
        <v>0</v>
      </c>
    </row>
    <row r="491" spans="4:10" hidden="1" x14ac:dyDescent="0.25">
      <c r="D491" s="8">
        <f t="shared" si="138"/>
        <v>0</v>
      </c>
      <c r="J491" s="56">
        <f t="shared" si="139"/>
        <v>0</v>
      </c>
    </row>
    <row r="492" spans="4:10" hidden="1" x14ac:dyDescent="0.25">
      <c r="D492" s="8">
        <f t="shared" si="138"/>
        <v>0</v>
      </c>
      <c r="J492" s="56">
        <f t="shared" si="139"/>
        <v>0</v>
      </c>
    </row>
    <row r="493" spans="4:10" hidden="1" x14ac:dyDescent="0.25">
      <c r="D493" s="8">
        <f t="shared" si="138"/>
        <v>0</v>
      </c>
      <c r="J493" s="56">
        <f t="shared" si="139"/>
        <v>0</v>
      </c>
    </row>
    <row r="494" spans="4:10" hidden="1" x14ac:dyDescent="0.25">
      <c r="D494" s="8">
        <f t="shared" si="138"/>
        <v>0</v>
      </c>
      <c r="J494" s="56">
        <f t="shared" si="139"/>
        <v>0</v>
      </c>
    </row>
    <row r="495" spans="4:10" hidden="1" x14ac:dyDescent="0.25">
      <c r="D495" s="8">
        <f t="shared" si="138"/>
        <v>0</v>
      </c>
      <c r="J495" s="56">
        <f t="shared" si="139"/>
        <v>0</v>
      </c>
    </row>
    <row r="496" spans="4:10" hidden="1" x14ac:dyDescent="0.25">
      <c r="D496" s="8">
        <f t="shared" si="138"/>
        <v>0</v>
      </c>
      <c r="J496" s="56">
        <f t="shared" si="139"/>
        <v>0</v>
      </c>
    </row>
    <row r="497" spans="4:10" hidden="1" x14ac:dyDescent="0.25">
      <c r="D497" s="8">
        <f t="shared" si="138"/>
        <v>0</v>
      </c>
      <c r="J497" s="56">
        <f t="shared" si="139"/>
        <v>0</v>
      </c>
    </row>
    <row r="498" spans="4:10" hidden="1" x14ac:dyDescent="0.25">
      <c r="D498" s="8">
        <f t="shared" si="138"/>
        <v>0</v>
      </c>
      <c r="J498" s="56">
        <f t="shared" si="139"/>
        <v>0</v>
      </c>
    </row>
    <row r="499" spans="4:10" hidden="1" x14ac:dyDescent="0.25">
      <c r="D499" s="8">
        <f t="shared" si="138"/>
        <v>0</v>
      </c>
      <c r="J499" s="56">
        <f t="shared" si="139"/>
        <v>0</v>
      </c>
    </row>
    <row r="500" spans="4:10" hidden="1" x14ac:dyDescent="0.25">
      <c r="D500" s="8">
        <f t="shared" si="138"/>
        <v>0</v>
      </c>
      <c r="J500" s="56">
        <f t="shared" si="139"/>
        <v>0</v>
      </c>
    </row>
    <row r="501" spans="4:10" hidden="1" x14ac:dyDescent="0.25">
      <c r="D501" s="8">
        <f t="shared" si="138"/>
        <v>0</v>
      </c>
      <c r="J501" s="56">
        <f t="shared" si="139"/>
        <v>0</v>
      </c>
    </row>
    <row r="502" spans="4:10" hidden="1" x14ac:dyDescent="0.25">
      <c r="D502" s="8">
        <f t="shared" si="138"/>
        <v>0</v>
      </c>
      <c r="J502" s="56">
        <f t="shared" si="139"/>
        <v>0</v>
      </c>
    </row>
    <row r="503" spans="4:10" hidden="1" x14ac:dyDescent="0.25">
      <c r="D503" s="8">
        <f t="shared" si="138"/>
        <v>0</v>
      </c>
      <c r="J503" s="56">
        <f t="shared" si="139"/>
        <v>0</v>
      </c>
    </row>
    <row r="504" spans="4:10" hidden="1" x14ac:dyDescent="0.25">
      <c r="D504" s="8">
        <f t="shared" si="138"/>
        <v>0</v>
      </c>
      <c r="J504" s="56">
        <f t="shared" si="139"/>
        <v>0</v>
      </c>
    </row>
    <row r="505" spans="4:10" hidden="1" x14ac:dyDescent="0.25">
      <c r="D505" s="8">
        <f t="shared" si="138"/>
        <v>0</v>
      </c>
      <c r="J505" s="56">
        <f t="shared" si="139"/>
        <v>0</v>
      </c>
    </row>
    <row r="506" spans="4:10" hidden="1" x14ac:dyDescent="0.25">
      <c r="D506" s="8">
        <f t="shared" si="138"/>
        <v>0</v>
      </c>
      <c r="J506" s="56">
        <f t="shared" si="139"/>
        <v>0</v>
      </c>
    </row>
    <row r="507" spans="4:10" hidden="1" x14ac:dyDescent="0.25">
      <c r="D507" s="8">
        <f t="shared" si="138"/>
        <v>0</v>
      </c>
      <c r="J507" s="56">
        <f t="shared" si="139"/>
        <v>0</v>
      </c>
    </row>
    <row r="508" spans="4:10" hidden="1" x14ac:dyDescent="0.25">
      <c r="D508" s="8">
        <f t="shared" ref="D508:D571" si="140">J507</f>
        <v>0</v>
      </c>
      <c r="J508" s="56">
        <f t="shared" si="139"/>
        <v>0</v>
      </c>
    </row>
    <row r="509" spans="4:10" hidden="1" x14ac:dyDescent="0.25">
      <c r="D509" s="8">
        <f t="shared" si="140"/>
        <v>0</v>
      </c>
      <c r="J509" s="56">
        <f t="shared" si="139"/>
        <v>0</v>
      </c>
    </row>
    <row r="510" spans="4:10" hidden="1" x14ac:dyDescent="0.25">
      <c r="D510" s="8">
        <f t="shared" si="140"/>
        <v>0</v>
      </c>
      <c r="J510" s="56">
        <f t="shared" si="139"/>
        <v>0</v>
      </c>
    </row>
    <row r="511" spans="4:10" hidden="1" x14ac:dyDescent="0.25">
      <c r="D511" s="8">
        <f t="shared" si="140"/>
        <v>0</v>
      </c>
      <c r="J511" s="56">
        <f t="shared" si="139"/>
        <v>0</v>
      </c>
    </row>
    <row r="512" spans="4:10" hidden="1" x14ac:dyDescent="0.25">
      <c r="D512" s="8">
        <f t="shared" si="140"/>
        <v>0</v>
      </c>
      <c r="J512" s="56">
        <f t="shared" si="139"/>
        <v>0</v>
      </c>
    </row>
    <row r="513" spans="4:10" hidden="1" x14ac:dyDescent="0.25">
      <c r="D513" s="8">
        <f t="shared" si="140"/>
        <v>0</v>
      </c>
      <c r="J513" s="56">
        <f t="shared" si="139"/>
        <v>0</v>
      </c>
    </row>
    <row r="514" spans="4:10" hidden="1" x14ac:dyDescent="0.25">
      <c r="D514" s="8">
        <f t="shared" si="140"/>
        <v>0</v>
      </c>
      <c r="J514" s="56">
        <f t="shared" si="139"/>
        <v>0</v>
      </c>
    </row>
    <row r="515" spans="4:10" hidden="1" x14ac:dyDescent="0.25">
      <c r="D515" s="8">
        <f t="shared" si="140"/>
        <v>0</v>
      </c>
      <c r="J515" s="56">
        <f t="shared" si="139"/>
        <v>0</v>
      </c>
    </row>
    <row r="516" spans="4:10" hidden="1" x14ac:dyDescent="0.25">
      <c r="D516" s="8">
        <f t="shared" si="140"/>
        <v>0</v>
      </c>
      <c r="J516" s="56">
        <f t="shared" si="139"/>
        <v>0</v>
      </c>
    </row>
    <row r="517" spans="4:10" hidden="1" x14ac:dyDescent="0.25">
      <c r="D517" s="8">
        <f t="shared" si="140"/>
        <v>0</v>
      </c>
      <c r="J517" s="56">
        <f t="shared" si="139"/>
        <v>0</v>
      </c>
    </row>
    <row r="518" spans="4:10" hidden="1" x14ac:dyDescent="0.25">
      <c r="D518" s="8">
        <f t="shared" si="140"/>
        <v>0</v>
      </c>
      <c r="J518" s="56">
        <f t="shared" si="139"/>
        <v>0</v>
      </c>
    </row>
    <row r="519" spans="4:10" hidden="1" x14ac:dyDescent="0.25">
      <c r="D519" s="8">
        <f t="shared" si="140"/>
        <v>0</v>
      </c>
      <c r="J519" s="56">
        <f t="shared" si="139"/>
        <v>0</v>
      </c>
    </row>
    <row r="520" spans="4:10" hidden="1" x14ac:dyDescent="0.25">
      <c r="D520" s="8">
        <f t="shared" si="140"/>
        <v>0</v>
      </c>
      <c r="J520" s="56">
        <f t="shared" si="139"/>
        <v>0</v>
      </c>
    </row>
    <row r="521" spans="4:10" hidden="1" x14ac:dyDescent="0.25">
      <c r="D521" s="8">
        <f t="shared" si="140"/>
        <v>0</v>
      </c>
      <c r="J521" s="56">
        <f t="shared" si="139"/>
        <v>0</v>
      </c>
    </row>
    <row r="522" spans="4:10" hidden="1" x14ac:dyDescent="0.25">
      <c r="D522" s="8">
        <f t="shared" si="140"/>
        <v>0</v>
      </c>
      <c r="J522" s="56">
        <f t="shared" si="139"/>
        <v>0</v>
      </c>
    </row>
    <row r="523" spans="4:10" hidden="1" x14ac:dyDescent="0.25">
      <c r="D523" s="8">
        <f t="shared" si="140"/>
        <v>0</v>
      </c>
      <c r="J523" s="56">
        <f t="shared" ref="J523:J586" si="141">D523+E523</f>
        <v>0</v>
      </c>
    </row>
    <row r="524" spans="4:10" hidden="1" x14ac:dyDescent="0.25">
      <c r="D524" s="8">
        <f t="shared" si="140"/>
        <v>0</v>
      </c>
      <c r="J524" s="56">
        <f t="shared" si="141"/>
        <v>0</v>
      </c>
    </row>
    <row r="525" spans="4:10" hidden="1" x14ac:dyDescent="0.25">
      <c r="D525" s="8">
        <f t="shared" si="140"/>
        <v>0</v>
      </c>
      <c r="J525" s="56">
        <f t="shared" si="141"/>
        <v>0</v>
      </c>
    </row>
    <row r="526" spans="4:10" hidden="1" x14ac:dyDescent="0.25">
      <c r="D526" s="8">
        <f t="shared" si="140"/>
        <v>0</v>
      </c>
      <c r="J526" s="56">
        <f t="shared" si="141"/>
        <v>0</v>
      </c>
    </row>
    <row r="527" spans="4:10" hidden="1" x14ac:dyDescent="0.25">
      <c r="D527" s="8">
        <f t="shared" si="140"/>
        <v>0</v>
      </c>
      <c r="J527" s="56">
        <f t="shared" si="141"/>
        <v>0</v>
      </c>
    </row>
    <row r="528" spans="4:10" hidden="1" x14ac:dyDescent="0.25">
      <c r="D528" s="8">
        <f t="shared" si="140"/>
        <v>0</v>
      </c>
      <c r="J528" s="56">
        <f t="shared" si="141"/>
        <v>0</v>
      </c>
    </row>
    <row r="529" spans="4:10" hidden="1" x14ac:dyDescent="0.25">
      <c r="D529" s="8">
        <f t="shared" si="140"/>
        <v>0</v>
      </c>
      <c r="J529" s="56">
        <f t="shared" si="141"/>
        <v>0</v>
      </c>
    </row>
    <row r="530" spans="4:10" hidden="1" x14ac:dyDescent="0.25">
      <c r="D530" s="8">
        <f t="shared" si="140"/>
        <v>0</v>
      </c>
      <c r="J530" s="56">
        <f t="shared" si="141"/>
        <v>0</v>
      </c>
    </row>
    <row r="531" spans="4:10" hidden="1" x14ac:dyDescent="0.25">
      <c r="D531" s="8">
        <f t="shared" si="140"/>
        <v>0</v>
      </c>
      <c r="J531" s="56">
        <f t="shared" si="141"/>
        <v>0</v>
      </c>
    </row>
    <row r="532" spans="4:10" hidden="1" x14ac:dyDescent="0.25">
      <c r="D532" s="8">
        <f t="shared" si="140"/>
        <v>0</v>
      </c>
      <c r="J532" s="56">
        <f t="shared" si="141"/>
        <v>0</v>
      </c>
    </row>
    <row r="533" spans="4:10" hidden="1" x14ac:dyDescent="0.25">
      <c r="D533" s="8">
        <f t="shared" si="140"/>
        <v>0</v>
      </c>
      <c r="J533" s="56">
        <f t="shared" si="141"/>
        <v>0</v>
      </c>
    </row>
    <row r="534" spans="4:10" hidden="1" x14ac:dyDescent="0.25">
      <c r="D534" s="8">
        <f t="shared" si="140"/>
        <v>0</v>
      </c>
      <c r="J534" s="56">
        <f t="shared" si="141"/>
        <v>0</v>
      </c>
    </row>
    <row r="535" spans="4:10" hidden="1" x14ac:dyDescent="0.25">
      <c r="D535" s="8">
        <f t="shared" si="140"/>
        <v>0</v>
      </c>
      <c r="J535" s="56">
        <f t="shared" si="141"/>
        <v>0</v>
      </c>
    </row>
    <row r="536" spans="4:10" hidden="1" x14ac:dyDescent="0.25">
      <c r="D536" s="8">
        <f t="shared" si="140"/>
        <v>0</v>
      </c>
      <c r="J536" s="56">
        <f t="shared" si="141"/>
        <v>0</v>
      </c>
    </row>
    <row r="537" spans="4:10" hidden="1" x14ac:dyDescent="0.25">
      <c r="D537" s="8">
        <f t="shared" si="140"/>
        <v>0</v>
      </c>
      <c r="J537" s="56">
        <f t="shared" si="141"/>
        <v>0</v>
      </c>
    </row>
    <row r="538" spans="4:10" hidden="1" x14ac:dyDescent="0.25">
      <c r="D538" s="8">
        <f t="shared" si="140"/>
        <v>0</v>
      </c>
      <c r="J538" s="56">
        <f t="shared" si="141"/>
        <v>0</v>
      </c>
    </row>
    <row r="539" spans="4:10" hidden="1" x14ac:dyDescent="0.25">
      <c r="D539" s="8">
        <f t="shared" si="140"/>
        <v>0</v>
      </c>
      <c r="J539" s="56">
        <f t="shared" si="141"/>
        <v>0</v>
      </c>
    </row>
    <row r="540" spans="4:10" hidden="1" x14ac:dyDescent="0.25">
      <c r="D540" s="8">
        <f t="shared" si="140"/>
        <v>0</v>
      </c>
      <c r="J540" s="56">
        <f t="shared" si="141"/>
        <v>0</v>
      </c>
    </row>
    <row r="541" spans="4:10" hidden="1" x14ac:dyDescent="0.25">
      <c r="D541" s="8">
        <f t="shared" si="140"/>
        <v>0</v>
      </c>
      <c r="J541" s="56">
        <f t="shared" si="141"/>
        <v>0</v>
      </c>
    </row>
    <row r="542" spans="4:10" hidden="1" x14ac:dyDescent="0.25">
      <c r="D542" s="8">
        <f t="shared" si="140"/>
        <v>0</v>
      </c>
      <c r="J542" s="56">
        <f t="shared" si="141"/>
        <v>0</v>
      </c>
    </row>
    <row r="543" spans="4:10" hidden="1" x14ac:dyDescent="0.25">
      <c r="D543" s="8">
        <f t="shared" si="140"/>
        <v>0</v>
      </c>
      <c r="J543" s="56">
        <f t="shared" si="141"/>
        <v>0</v>
      </c>
    </row>
    <row r="544" spans="4:10" hidden="1" x14ac:dyDescent="0.25">
      <c r="D544" s="8">
        <f t="shared" si="140"/>
        <v>0</v>
      </c>
      <c r="J544" s="56">
        <f t="shared" si="141"/>
        <v>0</v>
      </c>
    </row>
    <row r="545" spans="4:10" hidden="1" x14ac:dyDescent="0.25">
      <c r="D545" s="8">
        <f t="shared" si="140"/>
        <v>0</v>
      </c>
      <c r="J545" s="56">
        <f t="shared" si="141"/>
        <v>0</v>
      </c>
    </row>
    <row r="546" spans="4:10" hidden="1" x14ac:dyDescent="0.25">
      <c r="D546" s="8">
        <f t="shared" si="140"/>
        <v>0</v>
      </c>
      <c r="J546" s="56">
        <f t="shared" si="141"/>
        <v>0</v>
      </c>
    </row>
    <row r="547" spans="4:10" hidden="1" x14ac:dyDescent="0.25">
      <c r="D547" s="8">
        <f t="shared" si="140"/>
        <v>0</v>
      </c>
      <c r="J547" s="56">
        <f t="shared" si="141"/>
        <v>0</v>
      </c>
    </row>
    <row r="548" spans="4:10" hidden="1" x14ac:dyDescent="0.25">
      <c r="D548" s="8">
        <f t="shared" si="140"/>
        <v>0</v>
      </c>
      <c r="J548" s="56">
        <f t="shared" si="141"/>
        <v>0</v>
      </c>
    </row>
    <row r="549" spans="4:10" hidden="1" x14ac:dyDescent="0.25">
      <c r="D549" s="8">
        <f t="shared" si="140"/>
        <v>0</v>
      </c>
      <c r="J549" s="56">
        <f t="shared" si="141"/>
        <v>0</v>
      </c>
    </row>
    <row r="550" spans="4:10" hidden="1" x14ac:dyDescent="0.25">
      <c r="D550" s="8">
        <f t="shared" si="140"/>
        <v>0</v>
      </c>
      <c r="J550" s="56">
        <f t="shared" si="141"/>
        <v>0</v>
      </c>
    </row>
    <row r="551" spans="4:10" hidden="1" x14ac:dyDescent="0.25">
      <c r="D551" s="8">
        <f t="shared" si="140"/>
        <v>0</v>
      </c>
      <c r="J551" s="56">
        <f t="shared" si="141"/>
        <v>0</v>
      </c>
    </row>
    <row r="552" spans="4:10" hidden="1" x14ac:dyDescent="0.25">
      <c r="D552" s="8">
        <f t="shared" si="140"/>
        <v>0</v>
      </c>
      <c r="J552" s="56">
        <f t="shared" si="141"/>
        <v>0</v>
      </c>
    </row>
    <row r="553" spans="4:10" hidden="1" x14ac:dyDescent="0.25">
      <c r="D553" s="8">
        <f t="shared" si="140"/>
        <v>0</v>
      </c>
      <c r="J553" s="56">
        <f t="shared" si="141"/>
        <v>0</v>
      </c>
    </row>
    <row r="554" spans="4:10" hidden="1" x14ac:dyDescent="0.25">
      <c r="D554" s="8">
        <f t="shared" si="140"/>
        <v>0</v>
      </c>
      <c r="J554" s="56">
        <f t="shared" si="141"/>
        <v>0</v>
      </c>
    </row>
    <row r="555" spans="4:10" hidden="1" x14ac:dyDescent="0.25">
      <c r="D555" s="8">
        <f t="shared" si="140"/>
        <v>0</v>
      </c>
      <c r="J555" s="56">
        <f t="shared" si="141"/>
        <v>0</v>
      </c>
    </row>
    <row r="556" spans="4:10" hidden="1" x14ac:dyDescent="0.25">
      <c r="D556" s="8">
        <f t="shared" si="140"/>
        <v>0</v>
      </c>
      <c r="J556" s="56">
        <f t="shared" si="141"/>
        <v>0</v>
      </c>
    </row>
    <row r="557" spans="4:10" hidden="1" x14ac:dyDescent="0.25">
      <c r="D557" s="8">
        <f t="shared" si="140"/>
        <v>0</v>
      </c>
      <c r="J557" s="56">
        <f t="shared" si="141"/>
        <v>0</v>
      </c>
    </row>
    <row r="558" spans="4:10" hidden="1" x14ac:dyDescent="0.25">
      <c r="D558" s="8">
        <f t="shared" si="140"/>
        <v>0</v>
      </c>
      <c r="J558" s="56">
        <f t="shared" si="141"/>
        <v>0</v>
      </c>
    </row>
    <row r="559" spans="4:10" hidden="1" x14ac:dyDescent="0.25">
      <c r="D559" s="8">
        <f t="shared" si="140"/>
        <v>0</v>
      </c>
      <c r="J559" s="56">
        <f t="shared" si="141"/>
        <v>0</v>
      </c>
    </row>
    <row r="560" spans="4:10" hidden="1" x14ac:dyDescent="0.25">
      <c r="D560" s="8">
        <f t="shared" si="140"/>
        <v>0</v>
      </c>
      <c r="J560" s="56">
        <f t="shared" si="141"/>
        <v>0</v>
      </c>
    </row>
    <row r="561" spans="4:10" hidden="1" x14ac:dyDescent="0.25">
      <c r="D561" s="8">
        <f t="shared" si="140"/>
        <v>0</v>
      </c>
      <c r="J561" s="56">
        <f t="shared" si="141"/>
        <v>0</v>
      </c>
    </row>
    <row r="562" spans="4:10" hidden="1" x14ac:dyDescent="0.25">
      <c r="D562" s="8">
        <f t="shared" si="140"/>
        <v>0</v>
      </c>
      <c r="J562" s="56">
        <f t="shared" si="141"/>
        <v>0</v>
      </c>
    </row>
    <row r="563" spans="4:10" hidden="1" x14ac:dyDescent="0.25">
      <c r="D563" s="8">
        <f t="shared" si="140"/>
        <v>0</v>
      </c>
      <c r="J563" s="56">
        <f t="shared" si="141"/>
        <v>0</v>
      </c>
    </row>
    <row r="564" spans="4:10" hidden="1" x14ac:dyDescent="0.25">
      <c r="D564" s="8">
        <f t="shared" si="140"/>
        <v>0</v>
      </c>
      <c r="J564" s="56">
        <f t="shared" si="141"/>
        <v>0</v>
      </c>
    </row>
    <row r="565" spans="4:10" hidden="1" x14ac:dyDescent="0.25">
      <c r="D565" s="8">
        <f t="shared" si="140"/>
        <v>0</v>
      </c>
      <c r="J565" s="56">
        <f t="shared" si="141"/>
        <v>0</v>
      </c>
    </row>
    <row r="566" spans="4:10" hidden="1" x14ac:dyDescent="0.25">
      <c r="D566" s="8">
        <f t="shared" si="140"/>
        <v>0</v>
      </c>
      <c r="J566" s="56">
        <f t="shared" si="141"/>
        <v>0</v>
      </c>
    </row>
    <row r="567" spans="4:10" hidden="1" x14ac:dyDescent="0.25">
      <c r="D567" s="8">
        <f t="shared" si="140"/>
        <v>0</v>
      </c>
      <c r="J567" s="56">
        <f t="shared" si="141"/>
        <v>0</v>
      </c>
    </row>
    <row r="568" spans="4:10" hidden="1" x14ac:dyDescent="0.25">
      <c r="D568" s="8">
        <f t="shared" si="140"/>
        <v>0</v>
      </c>
      <c r="J568" s="56">
        <f t="shared" si="141"/>
        <v>0</v>
      </c>
    </row>
    <row r="569" spans="4:10" hidden="1" x14ac:dyDescent="0.25">
      <c r="D569" s="8">
        <f t="shared" si="140"/>
        <v>0</v>
      </c>
      <c r="J569" s="56">
        <f t="shared" si="141"/>
        <v>0</v>
      </c>
    </row>
    <row r="570" spans="4:10" hidden="1" x14ac:dyDescent="0.25">
      <c r="D570" s="8">
        <f t="shared" si="140"/>
        <v>0</v>
      </c>
      <c r="J570" s="56">
        <f t="shared" si="141"/>
        <v>0</v>
      </c>
    </row>
    <row r="571" spans="4:10" hidden="1" x14ac:dyDescent="0.25">
      <c r="D571" s="8">
        <f t="shared" si="140"/>
        <v>0</v>
      </c>
      <c r="J571" s="56">
        <f t="shared" si="141"/>
        <v>0</v>
      </c>
    </row>
    <row r="572" spans="4:10" hidden="1" x14ac:dyDescent="0.25">
      <c r="D572" s="8">
        <f t="shared" ref="D572:D635" si="142">J571</f>
        <v>0</v>
      </c>
      <c r="J572" s="56">
        <f t="shared" si="141"/>
        <v>0</v>
      </c>
    </row>
    <row r="573" spans="4:10" hidden="1" x14ac:dyDescent="0.25">
      <c r="D573" s="8">
        <f t="shared" si="142"/>
        <v>0</v>
      </c>
      <c r="J573" s="56">
        <f t="shared" si="141"/>
        <v>0</v>
      </c>
    </row>
    <row r="574" spans="4:10" hidden="1" x14ac:dyDescent="0.25">
      <c r="D574" s="8">
        <f t="shared" si="142"/>
        <v>0</v>
      </c>
      <c r="J574" s="56">
        <f t="shared" si="141"/>
        <v>0</v>
      </c>
    </row>
    <row r="575" spans="4:10" hidden="1" x14ac:dyDescent="0.25">
      <c r="D575" s="8">
        <f t="shared" si="142"/>
        <v>0</v>
      </c>
      <c r="J575" s="56">
        <f t="shared" si="141"/>
        <v>0</v>
      </c>
    </row>
    <row r="576" spans="4:10" hidden="1" x14ac:dyDescent="0.25">
      <c r="D576" s="8">
        <f t="shared" si="142"/>
        <v>0</v>
      </c>
      <c r="J576" s="56">
        <f t="shared" si="141"/>
        <v>0</v>
      </c>
    </row>
    <row r="577" spans="4:10" hidden="1" x14ac:dyDescent="0.25">
      <c r="D577" s="8">
        <f t="shared" si="142"/>
        <v>0</v>
      </c>
      <c r="J577" s="56">
        <f t="shared" si="141"/>
        <v>0</v>
      </c>
    </row>
    <row r="578" spans="4:10" hidden="1" x14ac:dyDescent="0.25">
      <c r="D578" s="8">
        <f t="shared" si="142"/>
        <v>0</v>
      </c>
      <c r="J578" s="56">
        <f t="shared" si="141"/>
        <v>0</v>
      </c>
    </row>
    <row r="579" spans="4:10" hidden="1" x14ac:dyDescent="0.25">
      <c r="D579" s="8">
        <f t="shared" si="142"/>
        <v>0</v>
      </c>
      <c r="J579" s="56">
        <f t="shared" si="141"/>
        <v>0</v>
      </c>
    </row>
    <row r="580" spans="4:10" hidden="1" x14ac:dyDescent="0.25">
      <c r="D580" s="8">
        <f t="shared" si="142"/>
        <v>0</v>
      </c>
      <c r="J580" s="56">
        <f t="shared" si="141"/>
        <v>0</v>
      </c>
    </row>
    <row r="581" spans="4:10" hidden="1" x14ac:dyDescent="0.25">
      <c r="D581" s="8">
        <f t="shared" si="142"/>
        <v>0</v>
      </c>
      <c r="J581" s="56">
        <f t="shared" si="141"/>
        <v>0</v>
      </c>
    </row>
    <row r="582" spans="4:10" hidden="1" x14ac:dyDescent="0.25">
      <c r="D582" s="8">
        <f t="shared" si="142"/>
        <v>0</v>
      </c>
      <c r="J582" s="56">
        <f t="shared" si="141"/>
        <v>0</v>
      </c>
    </row>
    <row r="583" spans="4:10" hidden="1" x14ac:dyDescent="0.25">
      <c r="D583" s="8">
        <f t="shared" si="142"/>
        <v>0</v>
      </c>
      <c r="J583" s="56">
        <f t="shared" si="141"/>
        <v>0</v>
      </c>
    </row>
    <row r="584" spans="4:10" hidden="1" x14ac:dyDescent="0.25">
      <c r="D584" s="8">
        <f t="shared" si="142"/>
        <v>0</v>
      </c>
      <c r="J584" s="56">
        <f t="shared" si="141"/>
        <v>0</v>
      </c>
    </row>
    <row r="585" spans="4:10" hidden="1" x14ac:dyDescent="0.25">
      <c r="D585" s="8">
        <f t="shared" si="142"/>
        <v>0</v>
      </c>
      <c r="J585" s="56">
        <f t="shared" si="141"/>
        <v>0</v>
      </c>
    </row>
    <row r="586" spans="4:10" hidden="1" x14ac:dyDescent="0.25">
      <c r="D586" s="8">
        <f t="shared" si="142"/>
        <v>0</v>
      </c>
      <c r="J586" s="56">
        <f t="shared" si="141"/>
        <v>0</v>
      </c>
    </row>
    <row r="587" spans="4:10" hidden="1" x14ac:dyDescent="0.25">
      <c r="D587" s="8">
        <f t="shared" si="142"/>
        <v>0</v>
      </c>
      <c r="J587" s="56">
        <f t="shared" ref="J587:J650" si="143">D587+E587</f>
        <v>0</v>
      </c>
    </row>
    <row r="588" spans="4:10" hidden="1" x14ac:dyDescent="0.25">
      <c r="D588" s="8">
        <f t="shared" si="142"/>
        <v>0</v>
      </c>
      <c r="J588" s="56">
        <f t="shared" si="143"/>
        <v>0</v>
      </c>
    </row>
    <row r="589" spans="4:10" hidden="1" x14ac:dyDescent="0.25">
      <c r="D589" s="8">
        <f t="shared" si="142"/>
        <v>0</v>
      </c>
      <c r="J589" s="56">
        <f t="shared" si="143"/>
        <v>0</v>
      </c>
    </row>
    <row r="590" spans="4:10" hidden="1" x14ac:dyDescent="0.25">
      <c r="D590" s="8">
        <f t="shared" si="142"/>
        <v>0</v>
      </c>
      <c r="J590" s="56">
        <f t="shared" si="143"/>
        <v>0</v>
      </c>
    </row>
    <row r="591" spans="4:10" hidden="1" x14ac:dyDescent="0.25">
      <c r="D591" s="8">
        <f t="shared" si="142"/>
        <v>0</v>
      </c>
      <c r="J591" s="56">
        <f t="shared" si="143"/>
        <v>0</v>
      </c>
    </row>
    <row r="592" spans="4:10" hidden="1" x14ac:dyDescent="0.25">
      <c r="D592" s="8">
        <f t="shared" si="142"/>
        <v>0</v>
      </c>
      <c r="J592" s="56">
        <f t="shared" si="143"/>
        <v>0</v>
      </c>
    </row>
    <row r="593" spans="4:10" hidden="1" x14ac:dyDescent="0.25">
      <c r="D593" s="8">
        <f t="shared" si="142"/>
        <v>0</v>
      </c>
      <c r="J593" s="56">
        <f t="shared" si="143"/>
        <v>0</v>
      </c>
    </row>
    <row r="594" spans="4:10" hidden="1" x14ac:dyDescent="0.25">
      <c r="D594" s="8">
        <f t="shared" si="142"/>
        <v>0</v>
      </c>
      <c r="J594" s="56">
        <f t="shared" si="143"/>
        <v>0</v>
      </c>
    </row>
    <row r="595" spans="4:10" hidden="1" x14ac:dyDescent="0.25">
      <c r="D595" s="8">
        <f t="shared" si="142"/>
        <v>0</v>
      </c>
      <c r="J595" s="56">
        <f t="shared" si="143"/>
        <v>0</v>
      </c>
    </row>
    <row r="596" spans="4:10" hidden="1" x14ac:dyDescent="0.25">
      <c r="D596" s="8">
        <f t="shared" si="142"/>
        <v>0</v>
      </c>
      <c r="J596" s="56">
        <f t="shared" si="143"/>
        <v>0</v>
      </c>
    </row>
    <row r="597" spans="4:10" hidden="1" x14ac:dyDescent="0.25">
      <c r="D597" s="8">
        <f t="shared" si="142"/>
        <v>0</v>
      </c>
      <c r="J597" s="56">
        <f t="shared" si="143"/>
        <v>0</v>
      </c>
    </row>
    <row r="598" spans="4:10" hidden="1" x14ac:dyDescent="0.25">
      <c r="D598" s="8">
        <f t="shared" si="142"/>
        <v>0</v>
      </c>
      <c r="J598" s="56">
        <f t="shared" si="143"/>
        <v>0</v>
      </c>
    </row>
    <row r="599" spans="4:10" hidden="1" x14ac:dyDescent="0.25">
      <c r="D599" s="8">
        <f t="shared" si="142"/>
        <v>0</v>
      </c>
      <c r="J599" s="56">
        <f t="shared" si="143"/>
        <v>0</v>
      </c>
    </row>
    <row r="600" spans="4:10" hidden="1" x14ac:dyDescent="0.25">
      <c r="D600" s="8">
        <f t="shared" si="142"/>
        <v>0</v>
      </c>
      <c r="J600" s="56">
        <f t="shared" si="143"/>
        <v>0</v>
      </c>
    </row>
    <row r="601" spans="4:10" hidden="1" x14ac:dyDescent="0.25">
      <c r="D601" s="8">
        <f t="shared" si="142"/>
        <v>0</v>
      </c>
      <c r="J601" s="56">
        <f t="shared" si="143"/>
        <v>0</v>
      </c>
    </row>
    <row r="602" spans="4:10" hidden="1" x14ac:dyDescent="0.25">
      <c r="D602" s="8">
        <f t="shared" si="142"/>
        <v>0</v>
      </c>
      <c r="J602" s="56">
        <f t="shared" si="143"/>
        <v>0</v>
      </c>
    </row>
    <row r="603" spans="4:10" hidden="1" x14ac:dyDescent="0.25">
      <c r="D603" s="8">
        <f t="shared" si="142"/>
        <v>0</v>
      </c>
      <c r="J603" s="56">
        <f t="shared" si="143"/>
        <v>0</v>
      </c>
    </row>
    <row r="604" spans="4:10" hidden="1" x14ac:dyDescent="0.25">
      <c r="D604" s="8">
        <f t="shared" si="142"/>
        <v>0</v>
      </c>
      <c r="J604" s="56">
        <f t="shared" si="143"/>
        <v>0</v>
      </c>
    </row>
    <row r="605" spans="4:10" hidden="1" x14ac:dyDescent="0.25">
      <c r="D605" s="8">
        <f t="shared" si="142"/>
        <v>0</v>
      </c>
      <c r="J605" s="56">
        <f t="shared" si="143"/>
        <v>0</v>
      </c>
    </row>
    <row r="606" spans="4:10" hidden="1" x14ac:dyDescent="0.25">
      <c r="D606" s="8">
        <f t="shared" si="142"/>
        <v>0</v>
      </c>
      <c r="J606" s="56">
        <f t="shared" si="143"/>
        <v>0</v>
      </c>
    </row>
    <row r="607" spans="4:10" hidden="1" x14ac:dyDescent="0.25">
      <c r="D607" s="8">
        <f t="shared" si="142"/>
        <v>0</v>
      </c>
      <c r="J607" s="56">
        <f t="shared" si="143"/>
        <v>0</v>
      </c>
    </row>
    <row r="608" spans="4:10" hidden="1" x14ac:dyDescent="0.25">
      <c r="D608" s="8">
        <f t="shared" si="142"/>
        <v>0</v>
      </c>
      <c r="J608" s="56">
        <f t="shared" si="143"/>
        <v>0</v>
      </c>
    </row>
    <row r="609" spans="4:10" hidden="1" x14ac:dyDescent="0.25">
      <c r="D609" s="8">
        <f t="shared" si="142"/>
        <v>0</v>
      </c>
      <c r="J609" s="56">
        <f t="shared" si="143"/>
        <v>0</v>
      </c>
    </row>
    <row r="610" spans="4:10" hidden="1" x14ac:dyDescent="0.25">
      <c r="D610" s="8">
        <f t="shared" si="142"/>
        <v>0</v>
      </c>
      <c r="J610" s="56">
        <f t="shared" si="143"/>
        <v>0</v>
      </c>
    </row>
    <row r="611" spans="4:10" hidden="1" x14ac:dyDescent="0.25">
      <c r="D611" s="8">
        <f t="shared" si="142"/>
        <v>0</v>
      </c>
      <c r="J611" s="56">
        <f t="shared" si="143"/>
        <v>0</v>
      </c>
    </row>
    <row r="612" spans="4:10" hidden="1" x14ac:dyDescent="0.25">
      <c r="D612" s="8">
        <f t="shared" si="142"/>
        <v>0</v>
      </c>
      <c r="J612" s="56">
        <f t="shared" si="143"/>
        <v>0</v>
      </c>
    </row>
    <row r="613" spans="4:10" hidden="1" x14ac:dyDescent="0.25">
      <c r="D613" s="8">
        <f t="shared" si="142"/>
        <v>0</v>
      </c>
      <c r="J613" s="56">
        <f t="shared" si="143"/>
        <v>0</v>
      </c>
    </row>
    <row r="614" spans="4:10" hidden="1" x14ac:dyDescent="0.25">
      <c r="D614" s="8">
        <f t="shared" si="142"/>
        <v>0</v>
      </c>
      <c r="J614" s="56">
        <f t="shared" si="143"/>
        <v>0</v>
      </c>
    </row>
    <row r="615" spans="4:10" hidden="1" x14ac:dyDescent="0.25">
      <c r="D615" s="8">
        <f t="shared" si="142"/>
        <v>0</v>
      </c>
      <c r="J615" s="56">
        <f t="shared" si="143"/>
        <v>0</v>
      </c>
    </row>
    <row r="616" spans="4:10" hidden="1" x14ac:dyDescent="0.25">
      <c r="D616" s="8">
        <f t="shared" si="142"/>
        <v>0</v>
      </c>
      <c r="J616" s="56">
        <f t="shared" si="143"/>
        <v>0</v>
      </c>
    </row>
    <row r="617" spans="4:10" hidden="1" x14ac:dyDescent="0.25">
      <c r="D617" s="8">
        <f t="shared" si="142"/>
        <v>0</v>
      </c>
      <c r="J617" s="56">
        <f t="shared" si="143"/>
        <v>0</v>
      </c>
    </row>
    <row r="618" spans="4:10" hidden="1" x14ac:dyDescent="0.25">
      <c r="D618" s="8">
        <f t="shared" si="142"/>
        <v>0</v>
      </c>
      <c r="J618" s="56">
        <f t="shared" si="143"/>
        <v>0</v>
      </c>
    </row>
    <row r="619" spans="4:10" hidden="1" x14ac:dyDescent="0.25">
      <c r="D619" s="8">
        <f t="shared" si="142"/>
        <v>0</v>
      </c>
      <c r="J619" s="56">
        <f t="shared" si="143"/>
        <v>0</v>
      </c>
    </row>
    <row r="620" spans="4:10" hidden="1" x14ac:dyDescent="0.25">
      <c r="D620" s="8">
        <f t="shared" si="142"/>
        <v>0</v>
      </c>
      <c r="J620" s="56">
        <f t="shared" si="143"/>
        <v>0</v>
      </c>
    </row>
    <row r="621" spans="4:10" hidden="1" x14ac:dyDescent="0.25">
      <c r="D621" s="8">
        <f t="shared" si="142"/>
        <v>0</v>
      </c>
      <c r="J621" s="56">
        <f t="shared" si="143"/>
        <v>0</v>
      </c>
    </row>
    <row r="622" spans="4:10" hidden="1" x14ac:dyDescent="0.25">
      <c r="D622" s="8">
        <f t="shared" si="142"/>
        <v>0</v>
      </c>
      <c r="J622" s="56">
        <f t="shared" si="143"/>
        <v>0</v>
      </c>
    </row>
    <row r="623" spans="4:10" hidden="1" x14ac:dyDescent="0.25">
      <c r="D623" s="8">
        <f t="shared" si="142"/>
        <v>0</v>
      </c>
      <c r="J623" s="56">
        <f t="shared" si="143"/>
        <v>0</v>
      </c>
    </row>
    <row r="624" spans="4:10" hidden="1" x14ac:dyDescent="0.25">
      <c r="D624" s="8">
        <f t="shared" si="142"/>
        <v>0</v>
      </c>
      <c r="J624" s="56">
        <f t="shared" si="143"/>
        <v>0</v>
      </c>
    </row>
    <row r="625" spans="4:10" hidden="1" x14ac:dyDescent="0.25">
      <c r="D625" s="8">
        <f t="shared" si="142"/>
        <v>0</v>
      </c>
      <c r="J625" s="56">
        <f t="shared" si="143"/>
        <v>0</v>
      </c>
    </row>
    <row r="626" spans="4:10" hidden="1" x14ac:dyDescent="0.25">
      <c r="D626" s="8">
        <f t="shared" si="142"/>
        <v>0</v>
      </c>
      <c r="J626" s="56">
        <f t="shared" si="143"/>
        <v>0</v>
      </c>
    </row>
    <row r="627" spans="4:10" hidden="1" x14ac:dyDescent="0.25">
      <c r="D627" s="8">
        <f t="shared" si="142"/>
        <v>0</v>
      </c>
      <c r="J627" s="56">
        <f t="shared" si="143"/>
        <v>0</v>
      </c>
    </row>
    <row r="628" spans="4:10" hidden="1" x14ac:dyDescent="0.25">
      <c r="D628" s="8">
        <f t="shared" si="142"/>
        <v>0</v>
      </c>
      <c r="J628" s="56">
        <f t="shared" si="143"/>
        <v>0</v>
      </c>
    </row>
    <row r="629" spans="4:10" hidden="1" x14ac:dyDescent="0.25">
      <c r="D629" s="8">
        <f t="shared" si="142"/>
        <v>0</v>
      </c>
      <c r="J629" s="56">
        <f t="shared" si="143"/>
        <v>0</v>
      </c>
    </row>
    <row r="630" spans="4:10" hidden="1" x14ac:dyDescent="0.25">
      <c r="D630" s="8">
        <f t="shared" si="142"/>
        <v>0</v>
      </c>
      <c r="J630" s="56">
        <f t="shared" si="143"/>
        <v>0</v>
      </c>
    </row>
    <row r="631" spans="4:10" hidden="1" x14ac:dyDescent="0.25">
      <c r="D631" s="8">
        <f t="shared" si="142"/>
        <v>0</v>
      </c>
      <c r="J631" s="56">
        <f t="shared" si="143"/>
        <v>0</v>
      </c>
    </row>
    <row r="632" spans="4:10" hidden="1" x14ac:dyDescent="0.25">
      <c r="D632" s="8">
        <f t="shared" si="142"/>
        <v>0</v>
      </c>
      <c r="J632" s="56">
        <f t="shared" si="143"/>
        <v>0</v>
      </c>
    </row>
    <row r="633" spans="4:10" hidden="1" x14ac:dyDescent="0.25">
      <c r="D633" s="8">
        <f t="shared" si="142"/>
        <v>0</v>
      </c>
      <c r="J633" s="56">
        <f t="shared" si="143"/>
        <v>0</v>
      </c>
    </row>
    <row r="634" spans="4:10" hidden="1" x14ac:dyDescent="0.25">
      <c r="D634" s="8">
        <f t="shared" si="142"/>
        <v>0</v>
      </c>
      <c r="J634" s="56">
        <f t="shared" si="143"/>
        <v>0</v>
      </c>
    </row>
    <row r="635" spans="4:10" hidden="1" x14ac:dyDescent="0.25">
      <c r="D635" s="8">
        <f t="shared" si="142"/>
        <v>0</v>
      </c>
      <c r="J635" s="56">
        <f t="shared" si="143"/>
        <v>0</v>
      </c>
    </row>
    <row r="636" spans="4:10" hidden="1" x14ac:dyDescent="0.25">
      <c r="D636" s="8">
        <f t="shared" ref="D636:D699" si="144">J635</f>
        <v>0</v>
      </c>
      <c r="J636" s="56">
        <f t="shared" si="143"/>
        <v>0</v>
      </c>
    </row>
    <row r="637" spans="4:10" hidden="1" x14ac:dyDescent="0.25">
      <c r="D637" s="8">
        <f t="shared" si="144"/>
        <v>0</v>
      </c>
      <c r="J637" s="56">
        <f t="shared" si="143"/>
        <v>0</v>
      </c>
    </row>
    <row r="638" spans="4:10" hidden="1" x14ac:dyDescent="0.25">
      <c r="D638" s="8">
        <f t="shared" si="144"/>
        <v>0</v>
      </c>
      <c r="J638" s="56">
        <f t="shared" si="143"/>
        <v>0</v>
      </c>
    </row>
    <row r="639" spans="4:10" hidden="1" x14ac:dyDescent="0.25">
      <c r="D639" s="8">
        <f t="shared" si="144"/>
        <v>0</v>
      </c>
      <c r="J639" s="56">
        <f t="shared" si="143"/>
        <v>0</v>
      </c>
    </row>
    <row r="640" spans="4:10" hidden="1" x14ac:dyDescent="0.25">
      <c r="D640" s="8">
        <f t="shared" si="144"/>
        <v>0</v>
      </c>
      <c r="J640" s="56">
        <f t="shared" si="143"/>
        <v>0</v>
      </c>
    </row>
    <row r="641" spans="4:10" hidden="1" x14ac:dyDescent="0.25">
      <c r="D641" s="8">
        <f t="shared" si="144"/>
        <v>0</v>
      </c>
      <c r="J641" s="56">
        <f t="shared" si="143"/>
        <v>0</v>
      </c>
    </row>
    <row r="642" spans="4:10" hidden="1" x14ac:dyDescent="0.25">
      <c r="D642" s="8">
        <f t="shared" si="144"/>
        <v>0</v>
      </c>
      <c r="J642" s="56">
        <f t="shared" si="143"/>
        <v>0</v>
      </c>
    </row>
    <row r="643" spans="4:10" hidden="1" x14ac:dyDescent="0.25">
      <c r="D643" s="8">
        <f t="shared" si="144"/>
        <v>0</v>
      </c>
      <c r="J643" s="56">
        <f t="shared" si="143"/>
        <v>0</v>
      </c>
    </row>
    <row r="644" spans="4:10" hidden="1" x14ac:dyDescent="0.25">
      <c r="D644" s="8">
        <f t="shared" si="144"/>
        <v>0</v>
      </c>
      <c r="J644" s="56">
        <f t="shared" si="143"/>
        <v>0</v>
      </c>
    </row>
    <row r="645" spans="4:10" hidden="1" x14ac:dyDescent="0.25">
      <c r="D645" s="8">
        <f t="shared" si="144"/>
        <v>0</v>
      </c>
      <c r="J645" s="56">
        <f t="shared" si="143"/>
        <v>0</v>
      </c>
    </row>
    <row r="646" spans="4:10" hidden="1" x14ac:dyDescent="0.25">
      <c r="D646" s="8">
        <f t="shared" si="144"/>
        <v>0</v>
      </c>
      <c r="J646" s="56">
        <f t="shared" si="143"/>
        <v>0</v>
      </c>
    </row>
    <row r="647" spans="4:10" hidden="1" x14ac:dyDescent="0.25">
      <c r="D647" s="8">
        <f t="shared" si="144"/>
        <v>0</v>
      </c>
      <c r="J647" s="56">
        <f t="shared" si="143"/>
        <v>0</v>
      </c>
    </row>
    <row r="648" spans="4:10" hidden="1" x14ac:dyDescent="0.25">
      <c r="D648" s="8">
        <f t="shared" si="144"/>
        <v>0</v>
      </c>
      <c r="J648" s="56">
        <f t="shared" si="143"/>
        <v>0</v>
      </c>
    </row>
    <row r="649" spans="4:10" hidden="1" x14ac:dyDescent="0.25">
      <c r="D649" s="8">
        <f t="shared" si="144"/>
        <v>0</v>
      </c>
      <c r="J649" s="56">
        <f t="shared" si="143"/>
        <v>0</v>
      </c>
    </row>
    <row r="650" spans="4:10" hidden="1" x14ac:dyDescent="0.25">
      <c r="D650" s="8">
        <f t="shared" si="144"/>
        <v>0</v>
      </c>
      <c r="J650" s="56">
        <f t="shared" si="143"/>
        <v>0</v>
      </c>
    </row>
    <row r="651" spans="4:10" hidden="1" x14ac:dyDescent="0.25">
      <c r="D651" s="8">
        <f t="shared" si="144"/>
        <v>0</v>
      </c>
      <c r="J651" s="56">
        <f t="shared" ref="J651:J714" si="145">D651+E651</f>
        <v>0</v>
      </c>
    </row>
    <row r="652" spans="4:10" hidden="1" x14ac:dyDescent="0.25">
      <c r="D652" s="8">
        <f t="shared" si="144"/>
        <v>0</v>
      </c>
      <c r="J652" s="56">
        <f t="shared" si="145"/>
        <v>0</v>
      </c>
    </row>
    <row r="653" spans="4:10" hidden="1" x14ac:dyDescent="0.25">
      <c r="D653" s="8">
        <f t="shared" si="144"/>
        <v>0</v>
      </c>
      <c r="J653" s="56">
        <f t="shared" si="145"/>
        <v>0</v>
      </c>
    </row>
    <row r="654" spans="4:10" hidden="1" x14ac:dyDescent="0.25">
      <c r="D654" s="8">
        <f t="shared" si="144"/>
        <v>0</v>
      </c>
      <c r="J654" s="56">
        <f t="shared" si="145"/>
        <v>0</v>
      </c>
    </row>
    <row r="655" spans="4:10" hidden="1" x14ac:dyDescent="0.25">
      <c r="D655" s="8">
        <f t="shared" si="144"/>
        <v>0</v>
      </c>
      <c r="J655" s="56">
        <f t="shared" si="145"/>
        <v>0</v>
      </c>
    </row>
    <row r="656" spans="4:10" hidden="1" x14ac:dyDescent="0.25">
      <c r="D656" s="8">
        <f t="shared" si="144"/>
        <v>0</v>
      </c>
      <c r="J656" s="56">
        <f t="shared" si="145"/>
        <v>0</v>
      </c>
    </row>
    <row r="657" spans="4:10" hidden="1" x14ac:dyDescent="0.25">
      <c r="D657" s="8">
        <f t="shared" si="144"/>
        <v>0</v>
      </c>
      <c r="J657" s="56">
        <f t="shared" si="145"/>
        <v>0</v>
      </c>
    </row>
    <row r="658" spans="4:10" hidden="1" x14ac:dyDescent="0.25">
      <c r="D658" s="8">
        <f t="shared" si="144"/>
        <v>0</v>
      </c>
      <c r="J658" s="56">
        <f t="shared" si="145"/>
        <v>0</v>
      </c>
    </row>
    <row r="659" spans="4:10" hidden="1" x14ac:dyDescent="0.25">
      <c r="D659" s="8">
        <f t="shared" si="144"/>
        <v>0</v>
      </c>
      <c r="J659" s="56">
        <f t="shared" si="145"/>
        <v>0</v>
      </c>
    </row>
    <row r="660" spans="4:10" hidden="1" x14ac:dyDescent="0.25">
      <c r="D660" s="8">
        <f t="shared" si="144"/>
        <v>0</v>
      </c>
      <c r="J660" s="56">
        <f t="shared" si="145"/>
        <v>0</v>
      </c>
    </row>
    <row r="661" spans="4:10" hidden="1" x14ac:dyDescent="0.25">
      <c r="D661" s="8">
        <f t="shared" si="144"/>
        <v>0</v>
      </c>
      <c r="J661" s="56">
        <f t="shared" si="145"/>
        <v>0</v>
      </c>
    </row>
    <row r="662" spans="4:10" hidden="1" x14ac:dyDescent="0.25">
      <c r="D662" s="8">
        <f t="shared" si="144"/>
        <v>0</v>
      </c>
      <c r="J662" s="56">
        <f t="shared" si="145"/>
        <v>0</v>
      </c>
    </row>
    <row r="663" spans="4:10" hidden="1" x14ac:dyDescent="0.25">
      <c r="D663" s="8">
        <f t="shared" si="144"/>
        <v>0</v>
      </c>
      <c r="J663" s="56">
        <f t="shared" si="145"/>
        <v>0</v>
      </c>
    </row>
    <row r="664" spans="4:10" hidden="1" x14ac:dyDescent="0.25">
      <c r="D664" s="8">
        <f t="shared" si="144"/>
        <v>0</v>
      </c>
      <c r="J664" s="56">
        <f t="shared" si="145"/>
        <v>0</v>
      </c>
    </row>
    <row r="665" spans="4:10" hidden="1" x14ac:dyDescent="0.25">
      <c r="D665" s="8">
        <f t="shared" si="144"/>
        <v>0</v>
      </c>
      <c r="J665" s="56">
        <f t="shared" si="145"/>
        <v>0</v>
      </c>
    </row>
    <row r="666" spans="4:10" hidden="1" x14ac:dyDescent="0.25">
      <c r="D666" s="8">
        <f t="shared" si="144"/>
        <v>0</v>
      </c>
      <c r="J666" s="56">
        <f t="shared" si="145"/>
        <v>0</v>
      </c>
    </row>
    <row r="667" spans="4:10" hidden="1" x14ac:dyDescent="0.25">
      <c r="D667" s="8">
        <f t="shared" si="144"/>
        <v>0</v>
      </c>
      <c r="J667" s="56">
        <f t="shared" si="145"/>
        <v>0</v>
      </c>
    </row>
    <row r="668" spans="4:10" hidden="1" x14ac:dyDescent="0.25">
      <c r="D668" s="8">
        <f t="shared" si="144"/>
        <v>0</v>
      </c>
      <c r="J668" s="56">
        <f t="shared" si="145"/>
        <v>0</v>
      </c>
    </row>
    <row r="669" spans="4:10" hidden="1" x14ac:dyDescent="0.25">
      <c r="D669" s="8">
        <f t="shared" si="144"/>
        <v>0</v>
      </c>
      <c r="J669" s="56">
        <f t="shared" si="145"/>
        <v>0</v>
      </c>
    </row>
    <row r="670" spans="4:10" hidden="1" x14ac:dyDescent="0.25">
      <c r="D670" s="8">
        <f t="shared" si="144"/>
        <v>0</v>
      </c>
      <c r="J670" s="56">
        <f t="shared" si="145"/>
        <v>0</v>
      </c>
    </row>
    <row r="671" spans="4:10" hidden="1" x14ac:dyDescent="0.25">
      <c r="D671" s="8">
        <f t="shared" si="144"/>
        <v>0</v>
      </c>
      <c r="J671" s="56">
        <f t="shared" si="145"/>
        <v>0</v>
      </c>
    </row>
    <row r="672" spans="4:10" hidden="1" x14ac:dyDescent="0.25">
      <c r="D672" s="8">
        <f t="shared" si="144"/>
        <v>0</v>
      </c>
      <c r="J672" s="56">
        <f t="shared" si="145"/>
        <v>0</v>
      </c>
    </row>
    <row r="673" spans="4:10" hidden="1" x14ac:dyDescent="0.25">
      <c r="D673" s="8">
        <f t="shared" si="144"/>
        <v>0</v>
      </c>
      <c r="J673" s="56">
        <f t="shared" si="145"/>
        <v>0</v>
      </c>
    </row>
    <row r="674" spans="4:10" hidden="1" x14ac:dyDescent="0.25">
      <c r="D674" s="8">
        <f t="shared" si="144"/>
        <v>0</v>
      </c>
      <c r="J674" s="56">
        <f t="shared" si="145"/>
        <v>0</v>
      </c>
    </row>
    <row r="675" spans="4:10" hidden="1" x14ac:dyDescent="0.25">
      <c r="D675" s="8">
        <f t="shared" si="144"/>
        <v>0</v>
      </c>
      <c r="J675" s="56">
        <f t="shared" si="145"/>
        <v>0</v>
      </c>
    </row>
    <row r="676" spans="4:10" hidden="1" x14ac:dyDescent="0.25">
      <c r="D676" s="8">
        <f t="shared" si="144"/>
        <v>0</v>
      </c>
      <c r="J676" s="56">
        <f t="shared" si="145"/>
        <v>0</v>
      </c>
    </row>
    <row r="677" spans="4:10" hidden="1" x14ac:dyDescent="0.25">
      <c r="D677" s="8">
        <f t="shared" si="144"/>
        <v>0</v>
      </c>
      <c r="J677" s="56">
        <f t="shared" si="145"/>
        <v>0</v>
      </c>
    </row>
    <row r="678" spans="4:10" hidden="1" x14ac:dyDescent="0.25">
      <c r="D678" s="8">
        <f t="shared" si="144"/>
        <v>0</v>
      </c>
      <c r="J678" s="56">
        <f t="shared" si="145"/>
        <v>0</v>
      </c>
    </row>
    <row r="679" spans="4:10" hidden="1" x14ac:dyDescent="0.25">
      <c r="D679" s="8">
        <f t="shared" si="144"/>
        <v>0</v>
      </c>
      <c r="J679" s="56">
        <f t="shared" si="145"/>
        <v>0</v>
      </c>
    </row>
    <row r="680" spans="4:10" hidden="1" x14ac:dyDescent="0.25">
      <c r="D680" s="8">
        <f t="shared" si="144"/>
        <v>0</v>
      </c>
      <c r="J680" s="56">
        <f t="shared" si="145"/>
        <v>0</v>
      </c>
    </row>
    <row r="681" spans="4:10" hidden="1" x14ac:dyDescent="0.25">
      <c r="D681" s="8">
        <f t="shared" si="144"/>
        <v>0</v>
      </c>
      <c r="J681" s="56">
        <f t="shared" si="145"/>
        <v>0</v>
      </c>
    </row>
    <row r="682" spans="4:10" hidden="1" x14ac:dyDescent="0.25">
      <c r="D682" s="8">
        <f t="shared" si="144"/>
        <v>0</v>
      </c>
      <c r="J682" s="56">
        <f t="shared" si="145"/>
        <v>0</v>
      </c>
    </row>
    <row r="683" spans="4:10" hidden="1" x14ac:dyDescent="0.25">
      <c r="D683" s="8">
        <f t="shared" si="144"/>
        <v>0</v>
      </c>
      <c r="J683" s="56">
        <f t="shared" si="145"/>
        <v>0</v>
      </c>
    </row>
    <row r="684" spans="4:10" hidden="1" x14ac:dyDescent="0.25">
      <c r="D684" s="8">
        <f t="shared" si="144"/>
        <v>0</v>
      </c>
      <c r="J684" s="56">
        <f t="shared" si="145"/>
        <v>0</v>
      </c>
    </row>
    <row r="685" spans="4:10" hidden="1" x14ac:dyDescent="0.25">
      <c r="D685" s="8">
        <f t="shared" si="144"/>
        <v>0</v>
      </c>
      <c r="J685" s="56">
        <f t="shared" si="145"/>
        <v>0</v>
      </c>
    </row>
    <row r="686" spans="4:10" hidden="1" x14ac:dyDescent="0.25">
      <c r="D686" s="8">
        <f t="shared" si="144"/>
        <v>0</v>
      </c>
      <c r="J686" s="56">
        <f t="shared" si="145"/>
        <v>0</v>
      </c>
    </row>
    <row r="687" spans="4:10" hidden="1" x14ac:dyDescent="0.25">
      <c r="D687" s="8">
        <f t="shared" si="144"/>
        <v>0</v>
      </c>
      <c r="J687" s="56">
        <f t="shared" si="145"/>
        <v>0</v>
      </c>
    </row>
    <row r="688" spans="4:10" hidden="1" x14ac:dyDescent="0.25">
      <c r="D688" s="8">
        <f t="shared" si="144"/>
        <v>0</v>
      </c>
      <c r="J688" s="56">
        <f t="shared" si="145"/>
        <v>0</v>
      </c>
    </row>
    <row r="689" spans="4:10" hidden="1" x14ac:dyDescent="0.25">
      <c r="D689" s="8">
        <f t="shared" si="144"/>
        <v>0</v>
      </c>
      <c r="J689" s="56">
        <f t="shared" si="145"/>
        <v>0</v>
      </c>
    </row>
    <row r="690" spans="4:10" hidden="1" x14ac:dyDescent="0.25">
      <c r="D690" s="8">
        <f t="shared" si="144"/>
        <v>0</v>
      </c>
      <c r="J690" s="56">
        <f t="shared" si="145"/>
        <v>0</v>
      </c>
    </row>
    <row r="691" spans="4:10" hidden="1" x14ac:dyDescent="0.25">
      <c r="D691" s="8">
        <f t="shared" si="144"/>
        <v>0</v>
      </c>
      <c r="J691" s="56">
        <f t="shared" si="145"/>
        <v>0</v>
      </c>
    </row>
    <row r="692" spans="4:10" hidden="1" x14ac:dyDescent="0.25">
      <c r="D692" s="8">
        <f t="shared" si="144"/>
        <v>0</v>
      </c>
      <c r="J692" s="56">
        <f t="shared" si="145"/>
        <v>0</v>
      </c>
    </row>
    <row r="693" spans="4:10" hidden="1" x14ac:dyDescent="0.25">
      <c r="D693" s="8">
        <f t="shared" si="144"/>
        <v>0</v>
      </c>
      <c r="J693" s="56">
        <f t="shared" si="145"/>
        <v>0</v>
      </c>
    </row>
    <row r="694" spans="4:10" hidden="1" x14ac:dyDescent="0.25">
      <c r="D694" s="8">
        <f t="shared" si="144"/>
        <v>0</v>
      </c>
      <c r="J694" s="56">
        <f t="shared" si="145"/>
        <v>0</v>
      </c>
    </row>
    <row r="695" spans="4:10" hidden="1" x14ac:dyDescent="0.25">
      <c r="D695" s="8">
        <f t="shared" si="144"/>
        <v>0</v>
      </c>
      <c r="J695" s="56">
        <f t="shared" si="145"/>
        <v>0</v>
      </c>
    </row>
    <row r="696" spans="4:10" hidden="1" x14ac:dyDescent="0.25">
      <c r="D696" s="8">
        <f t="shared" si="144"/>
        <v>0</v>
      </c>
      <c r="J696" s="56">
        <f t="shared" si="145"/>
        <v>0</v>
      </c>
    </row>
    <row r="697" spans="4:10" hidden="1" x14ac:dyDescent="0.25">
      <c r="D697" s="8">
        <f t="shared" si="144"/>
        <v>0</v>
      </c>
      <c r="J697" s="56">
        <f t="shared" si="145"/>
        <v>0</v>
      </c>
    </row>
    <row r="698" spans="4:10" hidden="1" x14ac:dyDescent="0.25">
      <c r="D698" s="8">
        <f t="shared" si="144"/>
        <v>0</v>
      </c>
      <c r="J698" s="56">
        <f t="shared" si="145"/>
        <v>0</v>
      </c>
    </row>
    <row r="699" spans="4:10" hidden="1" x14ac:dyDescent="0.25">
      <c r="D699" s="8">
        <f t="shared" si="144"/>
        <v>0</v>
      </c>
      <c r="J699" s="56">
        <f t="shared" si="145"/>
        <v>0</v>
      </c>
    </row>
    <row r="700" spans="4:10" hidden="1" x14ac:dyDescent="0.25">
      <c r="D700" s="8">
        <f t="shared" ref="D700:D763" si="146">J699</f>
        <v>0</v>
      </c>
      <c r="J700" s="56">
        <f t="shared" si="145"/>
        <v>0</v>
      </c>
    </row>
    <row r="701" spans="4:10" hidden="1" x14ac:dyDescent="0.25">
      <c r="D701" s="8">
        <f t="shared" si="146"/>
        <v>0</v>
      </c>
      <c r="J701" s="56">
        <f t="shared" si="145"/>
        <v>0</v>
      </c>
    </row>
    <row r="702" spans="4:10" hidden="1" x14ac:dyDescent="0.25">
      <c r="D702" s="8">
        <f t="shared" si="146"/>
        <v>0</v>
      </c>
      <c r="J702" s="56">
        <f t="shared" si="145"/>
        <v>0</v>
      </c>
    </row>
    <row r="703" spans="4:10" hidden="1" x14ac:dyDescent="0.25">
      <c r="D703" s="8">
        <f t="shared" si="146"/>
        <v>0</v>
      </c>
      <c r="J703" s="56">
        <f t="shared" si="145"/>
        <v>0</v>
      </c>
    </row>
    <row r="704" spans="4:10" hidden="1" x14ac:dyDescent="0.25">
      <c r="D704" s="8">
        <f t="shared" si="146"/>
        <v>0</v>
      </c>
      <c r="J704" s="56">
        <f t="shared" si="145"/>
        <v>0</v>
      </c>
    </row>
    <row r="705" spans="4:10" hidden="1" x14ac:dyDescent="0.25">
      <c r="D705" s="8">
        <f t="shared" si="146"/>
        <v>0</v>
      </c>
      <c r="J705" s="56">
        <f t="shared" si="145"/>
        <v>0</v>
      </c>
    </row>
    <row r="706" spans="4:10" hidden="1" x14ac:dyDescent="0.25">
      <c r="D706" s="8">
        <f t="shared" si="146"/>
        <v>0</v>
      </c>
      <c r="J706" s="56">
        <f t="shared" si="145"/>
        <v>0</v>
      </c>
    </row>
    <row r="707" spans="4:10" hidden="1" x14ac:dyDescent="0.25">
      <c r="D707" s="8">
        <f t="shared" si="146"/>
        <v>0</v>
      </c>
      <c r="J707" s="56">
        <f t="shared" si="145"/>
        <v>0</v>
      </c>
    </row>
    <row r="708" spans="4:10" hidden="1" x14ac:dyDescent="0.25">
      <c r="D708" s="8">
        <f t="shared" si="146"/>
        <v>0</v>
      </c>
      <c r="J708" s="56">
        <f t="shared" si="145"/>
        <v>0</v>
      </c>
    </row>
    <row r="709" spans="4:10" hidden="1" x14ac:dyDescent="0.25">
      <c r="D709" s="8">
        <f t="shared" si="146"/>
        <v>0</v>
      </c>
      <c r="J709" s="56">
        <f t="shared" si="145"/>
        <v>0</v>
      </c>
    </row>
    <row r="710" spans="4:10" hidden="1" x14ac:dyDescent="0.25">
      <c r="D710" s="8">
        <f t="shared" si="146"/>
        <v>0</v>
      </c>
      <c r="J710" s="56">
        <f t="shared" si="145"/>
        <v>0</v>
      </c>
    </row>
    <row r="711" spans="4:10" hidden="1" x14ac:dyDescent="0.25">
      <c r="D711" s="8">
        <f t="shared" si="146"/>
        <v>0</v>
      </c>
      <c r="J711" s="56">
        <f t="shared" si="145"/>
        <v>0</v>
      </c>
    </row>
    <row r="712" spans="4:10" hidden="1" x14ac:dyDescent="0.25">
      <c r="D712" s="8">
        <f t="shared" si="146"/>
        <v>0</v>
      </c>
      <c r="J712" s="56">
        <f t="shared" si="145"/>
        <v>0</v>
      </c>
    </row>
    <row r="713" spans="4:10" hidden="1" x14ac:dyDescent="0.25">
      <c r="D713" s="8">
        <f t="shared" si="146"/>
        <v>0</v>
      </c>
      <c r="J713" s="56">
        <f t="shared" si="145"/>
        <v>0</v>
      </c>
    </row>
    <row r="714" spans="4:10" hidden="1" x14ac:dyDescent="0.25">
      <c r="D714" s="8">
        <f t="shared" si="146"/>
        <v>0</v>
      </c>
      <c r="J714" s="56">
        <f t="shared" si="145"/>
        <v>0</v>
      </c>
    </row>
    <row r="715" spans="4:10" hidden="1" x14ac:dyDescent="0.25">
      <c r="D715" s="8">
        <f t="shared" si="146"/>
        <v>0</v>
      </c>
      <c r="J715" s="56">
        <f t="shared" ref="J715:J778" si="147">D715+E715</f>
        <v>0</v>
      </c>
    </row>
    <row r="716" spans="4:10" hidden="1" x14ac:dyDescent="0.25">
      <c r="D716" s="8">
        <f t="shared" si="146"/>
        <v>0</v>
      </c>
      <c r="J716" s="56">
        <f t="shared" si="147"/>
        <v>0</v>
      </c>
    </row>
    <row r="717" spans="4:10" hidden="1" x14ac:dyDescent="0.25">
      <c r="D717" s="8">
        <f t="shared" si="146"/>
        <v>0</v>
      </c>
      <c r="J717" s="56">
        <f t="shared" si="147"/>
        <v>0</v>
      </c>
    </row>
    <row r="718" spans="4:10" hidden="1" x14ac:dyDescent="0.25">
      <c r="D718" s="8">
        <f t="shared" si="146"/>
        <v>0</v>
      </c>
      <c r="J718" s="56">
        <f t="shared" si="147"/>
        <v>0</v>
      </c>
    </row>
    <row r="719" spans="4:10" hidden="1" x14ac:dyDescent="0.25">
      <c r="D719" s="8">
        <f t="shared" si="146"/>
        <v>0</v>
      </c>
      <c r="J719" s="56">
        <f t="shared" si="147"/>
        <v>0</v>
      </c>
    </row>
    <row r="720" spans="4:10" hidden="1" x14ac:dyDescent="0.25">
      <c r="D720" s="8">
        <f t="shared" si="146"/>
        <v>0</v>
      </c>
      <c r="J720" s="56">
        <f t="shared" si="147"/>
        <v>0</v>
      </c>
    </row>
    <row r="721" spans="4:10" hidden="1" x14ac:dyDescent="0.25">
      <c r="D721" s="8">
        <f t="shared" si="146"/>
        <v>0</v>
      </c>
      <c r="J721" s="56">
        <f t="shared" si="147"/>
        <v>0</v>
      </c>
    </row>
    <row r="722" spans="4:10" hidden="1" x14ac:dyDescent="0.25">
      <c r="D722" s="8">
        <f t="shared" si="146"/>
        <v>0</v>
      </c>
      <c r="J722" s="56">
        <f t="shared" si="147"/>
        <v>0</v>
      </c>
    </row>
    <row r="723" spans="4:10" hidden="1" x14ac:dyDescent="0.25">
      <c r="D723" s="8">
        <f t="shared" si="146"/>
        <v>0</v>
      </c>
      <c r="J723" s="56">
        <f t="shared" si="147"/>
        <v>0</v>
      </c>
    </row>
    <row r="724" spans="4:10" hidden="1" x14ac:dyDescent="0.25">
      <c r="D724" s="8">
        <f t="shared" si="146"/>
        <v>0</v>
      </c>
      <c r="J724" s="56">
        <f t="shared" si="147"/>
        <v>0</v>
      </c>
    </row>
    <row r="725" spans="4:10" hidden="1" x14ac:dyDescent="0.25">
      <c r="D725" s="8">
        <f t="shared" si="146"/>
        <v>0</v>
      </c>
      <c r="J725" s="56">
        <f t="shared" si="147"/>
        <v>0</v>
      </c>
    </row>
    <row r="726" spans="4:10" hidden="1" x14ac:dyDescent="0.25">
      <c r="D726" s="8">
        <f t="shared" si="146"/>
        <v>0</v>
      </c>
      <c r="J726" s="56">
        <f t="shared" si="147"/>
        <v>0</v>
      </c>
    </row>
    <row r="727" spans="4:10" hidden="1" x14ac:dyDescent="0.25">
      <c r="D727" s="8">
        <f t="shared" si="146"/>
        <v>0</v>
      </c>
      <c r="J727" s="56">
        <f t="shared" si="147"/>
        <v>0</v>
      </c>
    </row>
    <row r="728" spans="4:10" hidden="1" x14ac:dyDescent="0.25">
      <c r="D728" s="8">
        <f t="shared" si="146"/>
        <v>0</v>
      </c>
      <c r="J728" s="56">
        <f t="shared" si="147"/>
        <v>0</v>
      </c>
    </row>
    <row r="729" spans="4:10" hidden="1" x14ac:dyDescent="0.25">
      <c r="D729" s="8">
        <f t="shared" si="146"/>
        <v>0</v>
      </c>
      <c r="J729" s="56">
        <f t="shared" si="147"/>
        <v>0</v>
      </c>
    </row>
    <row r="730" spans="4:10" hidden="1" x14ac:dyDescent="0.25">
      <c r="D730" s="8">
        <f t="shared" si="146"/>
        <v>0</v>
      </c>
      <c r="J730" s="56">
        <f t="shared" si="147"/>
        <v>0</v>
      </c>
    </row>
    <row r="731" spans="4:10" hidden="1" x14ac:dyDescent="0.25">
      <c r="D731" s="8">
        <f t="shared" si="146"/>
        <v>0</v>
      </c>
      <c r="J731" s="56">
        <f t="shared" si="147"/>
        <v>0</v>
      </c>
    </row>
    <row r="732" spans="4:10" hidden="1" x14ac:dyDescent="0.25">
      <c r="D732" s="8">
        <f t="shared" si="146"/>
        <v>0</v>
      </c>
      <c r="J732" s="56">
        <f t="shared" si="147"/>
        <v>0</v>
      </c>
    </row>
    <row r="733" spans="4:10" hidden="1" x14ac:dyDescent="0.25">
      <c r="D733" s="8">
        <f t="shared" si="146"/>
        <v>0</v>
      </c>
      <c r="J733" s="56">
        <f t="shared" si="147"/>
        <v>0</v>
      </c>
    </row>
    <row r="734" spans="4:10" hidden="1" x14ac:dyDescent="0.25">
      <c r="D734" s="8">
        <f t="shared" si="146"/>
        <v>0</v>
      </c>
      <c r="J734" s="56">
        <f t="shared" si="147"/>
        <v>0</v>
      </c>
    </row>
    <row r="735" spans="4:10" hidden="1" x14ac:dyDescent="0.25">
      <c r="D735" s="8">
        <f t="shared" si="146"/>
        <v>0</v>
      </c>
      <c r="J735" s="56">
        <f t="shared" si="147"/>
        <v>0</v>
      </c>
    </row>
    <row r="736" spans="4:10" hidden="1" x14ac:dyDescent="0.25">
      <c r="D736" s="8">
        <f t="shared" si="146"/>
        <v>0</v>
      </c>
      <c r="J736" s="56">
        <f t="shared" si="147"/>
        <v>0</v>
      </c>
    </row>
    <row r="737" spans="4:10" hidden="1" x14ac:dyDescent="0.25">
      <c r="D737" s="8">
        <f t="shared" si="146"/>
        <v>0</v>
      </c>
      <c r="J737" s="56">
        <f t="shared" si="147"/>
        <v>0</v>
      </c>
    </row>
    <row r="738" spans="4:10" hidden="1" x14ac:dyDescent="0.25">
      <c r="D738" s="8">
        <f t="shared" si="146"/>
        <v>0</v>
      </c>
      <c r="J738" s="56">
        <f t="shared" si="147"/>
        <v>0</v>
      </c>
    </row>
    <row r="739" spans="4:10" hidden="1" x14ac:dyDescent="0.25">
      <c r="D739" s="8">
        <f t="shared" si="146"/>
        <v>0</v>
      </c>
      <c r="J739" s="56">
        <f t="shared" si="147"/>
        <v>0</v>
      </c>
    </row>
    <row r="740" spans="4:10" hidden="1" x14ac:dyDescent="0.25">
      <c r="D740" s="8">
        <f t="shared" si="146"/>
        <v>0</v>
      </c>
      <c r="J740" s="56">
        <f t="shared" si="147"/>
        <v>0</v>
      </c>
    </row>
    <row r="741" spans="4:10" hidden="1" x14ac:dyDescent="0.25">
      <c r="D741" s="8">
        <f t="shared" si="146"/>
        <v>0</v>
      </c>
      <c r="J741" s="56">
        <f t="shared" si="147"/>
        <v>0</v>
      </c>
    </row>
    <row r="742" spans="4:10" hidden="1" x14ac:dyDescent="0.25">
      <c r="D742" s="8">
        <f t="shared" si="146"/>
        <v>0</v>
      </c>
      <c r="J742" s="56">
        <f t="shared" si="147"/>
        <v>0</v>
      </c>
    </row>
    <row r="743" spans="4:10" hidden="1" x14ac:dyDescent="0.25">
      <c r="D743" s="8">
        <f t="shared" si="146"/>
        <v>0</v>
      </c>
      <c r="J743" s="56">
        <f t="shared" si="147"/>
        <v>0</v>
      </c>
    </row>
    <row r="744" spans="4:10" hidden="1" x14ac:dyDescent="0.25">
      <c r="D744" s="8">
        <f t="shared" si="146"/>
        <v>0</v>
      </c>
      <c r="J744" s="56">
        <f t="shared" si="147"/>
        <v>0</v>
      </c>
    </row>
    <row r="745" spans="4:10" hidden="1" x14ac:dyDescent="0.25">
      <c r="D745" s="8">
        <f t="shared" si="146"/>
        <v>0</v>
      </c>
      <c r="J745" s="56">
        <f t="shared" si="147"/>
        <v>0</v>
      </c>
    </row>
    <row r="746" spans="4:10" hidden="1" x14ac:dyDescent="0.25">
      <c r="D746" s="8">
        <f t="shared" si="146"/>
        <v>0</v>
      </c>
      <c r="J746" s="56">
        <f t="shared" si="147"/>
        <v>0</v>
      </c>
    </row>
    <row r="747" spans="4:10" hidden="1" x14ac:dyDescent="0.25">
      <c r="D747" s="8">
        <f t="shared" si="146"/>
        <v>0</v>
      </c>
      <c r="J747" s="56">
        <f t="shared" si="147"/>
        <v>0</v>
      </c>
    </row>
    <row r="748" spans="4:10" hidden="1" x14ac:dyDescent="0.25">
      <c r="D748" s="8">
        <f t="shared" si="146"/>
        <v>0</v>
      </c>
      <c r="J748" s="56">
        <f t="shared" si="147"/>
        <v>0</v>
      </c>
    </row>
    <row r="749" spans="4:10" hidden="1" x14ac:dyDescent="0.25">
      <c r="D749" s="8">
        <f t="shared" si="146"/>
        <v>0</v>
      </c>
      <c r="J749" s="56">
        <f t="shared" si="147"/>
        <v>0</v>
      </c>
    </row>
    <row r="750" spans="4:10" hidden="1" x14ac:dyDescent="0.25">
      <c r="D750" s="8">
        <f t="shared" si="146"/>
        <v>0</v>
      </c>
      <c r="J750" s="56">
        <f t="shared" si="147"/>
        <v>0</v>
      </c>
    </row>
    <row r="751" spans="4:10" hidden="1" x14ac:dyDescent="0.25">
      <c r="D751" s="8">
        <f t="shared" si="146"/>
        <v>0</v>
      </c>
      <c r="J751" s="56">
        <f t="shared" si="147"/>
        <v>0</v>
      </c>
    </row>
    <row r="752" spans="4:10" hidden="1" x14ac:dyDescent="0.25">
      <c r="D752" s="8">
        <f t="shared" si="146"/>
        <v>0</v>
      </c>
      <c r="J752" s="56">
        <f t="shared" si="147"/>
        <v>0</v>
      </c>
    </row>
    <row r="753" spans="4:10" hidden="1" x14ac:dyDescent="0.25">
      <c r="D753" s="8">
        <f t="shared" si="146"/>
        <v>0</v>
      </c>
      <c r="J753" s="56">
        <f t="shared" si="147"/>
        <v>0</v>
      </c>
    </row>
    <row r="754" spans="4:10" hidden="1" x14ac:dyDescent="0.25">
      <c r="D754" s="8">
        <f t="shared" si="146"/>
        <v>0</v>
      </c>
      <c r="J754" s="56">
        <f t="shared" si="147"/>
        <v>0</v>
      </c>
    </row>
    <row r="755" spans="4:10" hidden="1" x14ac:dyDescent="0.25">
      <c r="D755" s="8">
        <f t="shared" si="146"/>
        <v>0</v>
      </c>
      <c r="J755" s="56">
        <f t="shared" si="147"/>
        <v>0</v>
      </c>
    </row>
    <row r="756" spans="4:10" hidden="1" x14ac:dyDescent="0.25">
      <c r="D756" s="8">
        <f t="shared" si="146"/>
        <v>0</v>
      </c>
      <c r="J756" s="56">
        <f t="shared" si="147"/>
        <v>0</v>
      </c>
    </row>
    <row r="757" spans="4:10" hidden="1" x14ac:dyDescent="0.25">
      <c r="D757" s="8">
        <f t="shared" si="146"/>
        <v>0</v>
      </c>
      <c r="J757" s="56">
        <f t="shared" si="147"/>
        <v>0</v>
      </c>
    </row>
    <row r="758" spans="4:10" hidden="1" x14ac:dyDescent="0.25">
      <c r="D758" s="8">
        <f t="shared" si="146"/>
        <v>0</v>
      </c>
      <c r="J758" s="56">
        <f t="shared" si="147"/>
        <v>0</v>
      </c>
    </row>
    <row r="759" spans="4:10" hidden="1" x14ac:dyDescent="0.25">
      <c r="D759" s="8">
        <f t="shared" si="146"/>
        <v>0</v>
      </c>
      <c r="J759" s="56">
        <f t="shared" si="147"/>
        <v>0</v>
      </c>
    </row>
    <row r="760" spans="4:10" hidden="1" x14ac:dyDescent="0.25">
      <c r="D760" s="8">
        <f t="shared" si="146"/>
        <v>0</v>
      </c>
      <c r="J760" s="56">
        <f t="shared" si="147"/>
        <v>0</v>
      </c>
    </row>
    <row r="761" spans="4:10" hidden="1" x14ac:dyDescent="0.25">
      <c r="D761" s="8">
        <f t="shared" si="146"/>
        <v>0</v>
      </c>
      <c r="J761" s="56">
        <f t="shared" si="147"/>
        <v>0</v>
      </c>
    </row>
    <row r="762" spans="4:10" hidden="1" x14ac:dyDescent="0.25">
      <c r="D762" s="8">
        <f t="shared" si="146"/>
        <v>0</v>
      </c>
      <c r="J762" s="56">
        <f t="shared" si="147"/>
        <v>0</v>
      </c>
    </row>
    <row r="763" spans="4:10" hidden="1" x14ac:dyDescent="0.25">
      <c r="D763" s="8">
        <f t="shared" si="146"/>
        <v>0</v>
      </c>
      <c r="J763" s="56">
        <f t="shared" si="147"/>
        <v>0</v>
      </c>
    </row>
    <row r="764" spans="4:10" hidden="1" x14ac:dyDescent="0.25">
      <c r="D764" s="8">
        <f t="shared" ref="D764:D827" si="148">J763</f>
        <v>0</v>
      </c>
      <c r="J764" s="56">
        <f t="shared" si="147"/>
        <v>0</v>
      </c>
    </row>
    <row r="765" spans="4:10" hidden="1" x14ac:dyDescent="0.25">
      <c r="D765" s="8">
        <f t="shared" si="148"/>
        <v>0</v>
      </c>
      <c r="J765" s="56">
        <f t="shared" si="147"/>
        <v>0</v>
      </c>
    </row>
    <row r="766" spans="4:10" hidden="1" x14ac:dyDescent="0.25">
      <c r="D766" s="8">
        <f t="shared" si="148"/>
        <v>0</v>
      </c>
      <c r="J766" s="56">
        <f t="shared" si="147"/>
        <v>0</v>
      </c>
    </row>
    <row r="767" spans="4:10" hidden="1" x14ac:dyDescent="0.25">
      <c r="D767" s="8">
        <f t="shared" si="148"/>
        <v>0</v>
      </c>
      <c r="J767" s="56">
        <f t="shared" si="147"/>
        <v>0</v>
      </c>
    </row>
    <row r="768" spans="4:10" hidden="1" x14ac:dyDescent="0.25">
      <c r="D768" s="8">
        <f t="shared" si="148"/>
        <v>0</v>
      </c>
      <c r="J768" s="56">
        <f t="shared" si="147"/>
        <v>0</v>
      </c>
    </row>
    <row r="769" spans="4:10" hidden="1" x14ac:dyDescent="0.25">
      <c r="D769" s="8">
        <f t="shared" si="148"/>
        <v>0</v>
      </c>
      <c r="J769" s="56">
        <f t="shared" si="147"/>
        <v>0</v>
      </c>
    </row>
    <row r="770" spans="4:10" hidden="1" x14ac:dyDescent="0.25">
      <c r="D770" s="8">
        <f t="shared" si="148"/>
        <v>0</v>
      </c>
      <c r="J770" s="56">
        <f t="shared" si="147"/>
        <v>0</v>
      </c>
    </row>
    <row r="771" spans="4:10" hidden="1" x14ac:dyDescent="0.25">
      <c r="D771" s="8">
        <f t="shared" si="148"/>
        <v>0</v>
      </c>
      <c r="J771" s="56">
        <f t="shared" si="147"/>
        <v>0</v>
      </c>
    </row>
    <row r="772" spans="4:10" hidden="1" x14ac:dyDescent="0.25">
      <c r="D772" s="8">
        <f t="shared" si="148"/>
        <v>0</v>
      </c>
      <c r="J772" s="56">
        <f t="shared" si="147"/>
        <v>0</v>
      </c>
    </row>
    <row r="773" spans="4:10" hidden="1" x14ac:dyDescent="0.25">
      <c r="D773" s="8">
        <f t="shared" si="148"/>
        <v>0</v>
      </c>
      <c r="J773" s="56">
        <f t="shared" si="147"/>
        <v>0</v>
      </c>
    </row>
    <row r="774" spans="4:10" hidden="1" x14ac:dyDescent="0.25">
      <c r="D774" s="8">
        <f t="shared" si="148"/>
        <v>0</v>
      </c>
      <c r="J774" s="56">
        <f t="shared" si="147"/>
        <v>0</v>
      </c>
    </row>
    <row r="775" spans="4:10" hidden="1" x14ac:dyDescent="0.25">
      <c r="D775" s="8">
        <f t="shared" si="148"/>
        <v>0</v>
      </c>
      <c r="J775" s="56">
        <f t="shared" si="147"/>
        <v>0</v>
      </c>
    </row>
    <row r="776" spans="4:10" hidden="1" x14ac:dyDescent="0.25">
      <c r="D776" s="8">
        <f t="shared" si="148"/>
        <v>0</v>
      </c>
      <c r="J776" s="56">
        <f t="shared" si="147"/>
        <v>0</v>
      </c>
    </row>
    <row r="777" spans="4:10" hidden="1" x14ac:dyDescent="0.25">
      <c r="D777" s="8">
        <f t="shared" si="148"/>
        <v>0</v>
      </c>
      <c r="J777" s="56">
        <f t="shared" si="147"/>
        <v>0</v>
      </c>
    </row>
    <row r="778" spans="4:10" hidden="1" x14ac:dyDescent="0.25">
      <c r="D778" s="8">
        <f t="shared" si="148"/>
        <v>0</v>
      </c>
      <c r="J778" s="56">
        <f t="shared" si="147"/>
        <v>0</v>
      </c>
    </row>
    <row r="779" spans="4:10" hidden="1" x14ac:dyDescent="0.25">
      <c r="D779" s="8">
        <f t="shared" si="148"/>
        <v>0</v>
      </c>
      <c r="J779" s="56">
        <f t="shared" ref="J779:J842" si="149">D779+E779</f>
        <v>0</v>
      </c>
    </row>
    <row r="780" spans="4:10" hidden="1" x14ac:dyDescent="0.25">
      <c r="D780" s="8">
        <f t="shared" si="148"/>
        <v>0</v>
      </c>
      <c r="J780" s="56">
        <f t="shared" si="149"/>
        <v>0</v>
      </c>
    </row>
    <row r="781" spans="4:10" hidden="1" x14ac:dyDescent="0.25">
      <c r="D781" s="8">
        <f t="shared" si="148"/>
        <v>0</v>
      </c>
      <c r="J781" s="56">
        <f t="shared" si="149"/>
        <v>0</v>
      </c>
    </row>
    <row r="782" spans="4:10" hidden="1" x14ac:dyDescent="0.25">
      <c r="D782" s="8">
        <f t="shared" si="148"/>
        <v>0</v>
      </c>
      <c r="J782" s="56">
        <f t="shared" si="149"/>
        <v>0</v>
      </c>
    </row>
    <row r="783" spans="4:10" hidden="1" x14ac:dyDescent="0.25">
      <c r="D783" s="8">
        <f t="shared" si="148"/>
        <v>0</v>
      </c>
      <c r="J783" s="56">
        <f t="shared" si="149"/>
        <v>0</v>
      </c>
    </row>
    <row r="784" spans="4:10" hidden="1" x14ac:dyDescent="0.25">
      <c r="D784" s="8">
        <f t="shared" si="148"/>
        <v>0</v>
      </c>
      <c r="J784" s="56">
        <f t="shared" si="149"/>
        <v>0</v>
      </c>
    </row>
    <row r="785" spans="4:10" hidden="1" x14ac:dyDescent="0.25">
      <c r="D785" s="8">
        <f t="shared" si="148"/>
        <v>0</v>
      </c>
      <c r="J785" s="56">
        <f t="shared" si="149"/>
        <v>0</v>
      </c>
    </row>
    <row r="786" spans="4:10" hidden="1" x14ac:dyDescent="0.25">
      <c r="D786" s="8">
        <f t="shared" si="148"/>
        <v>0</v>
      </c>
      <c r="J786" s="56">
        <f t="shared" si="149"/>
        <v>0</v>
      </c>
    </row>
    <row r="787" spans="4:10" hidden="1" x14ac:dyDescent="0.25">
      <c r="D787" s="8">
        <f t="shared" si="148"/>
        <v>0</v>
      </c>
      <c r="J787" s="56">
        <f t="shared" si="149"/>
        <v>0</v>
      </c>
    </row>
    <row r="788" spans="4:10" hidden="1" x14ac:dyDescent="0.25">
      <c r="D788" s="8">
        <f t="shared" si="148"/>
        <v>0</v>
      </c>
      <c r="J788" s="56">
        <f t="shared" si="149"/>
        <v>0</v>
      </c>
    </row>
    <row r="789" spans="4:10" hidden="1" x14ac:dyDescent="0.25">
      <c r="D789" s="8">
        <f t="shared" si="148"/>
        <v>0</v>
      </c>
      <c r="J789" s="56">
        <f t="shared" si="149"/>
        <v>0</v>
      </c>
    </row>
    <row r="790" spans="4:10" hidden="1" x14ac:dyDescent="0.25">
      <c r="D790" s="8">
        <f t="shared" si="148"/>
        <v>0</v>
      </c>
      <c r="J790" s="56">
        <f t="shared" si="149"/>
        <v>0</v>
      </c>
    </row>
    <row r="791" spans="4:10" hidden="1" x14ac:dyDescent="0.25">
      <c r="D791" s="8">
        <f t="shared" si="148"/>
        <v>0</v>
      </c>
      <c r="J791" s="56">
        <f t="shared" si="149"/>
        <v>0</v>
      </c>
    </row>
    <row r="792" spans="4:10" hidden="1" x14ac:dyDescent="0.25">
      <c r="D792" s="8">
        <f t="shared" si="148"/>
        <v>0</v>
      </c>
      <c r="J792" s="56">
        <f t="shared" si="149"/>
        <v>0</v>
      </c>
    </row>
    <row r="793" spans="4:10" hidden="1" x14ac:dyDescent="0.25">
      <c r="D793" s="8">
        <f t="shared" si="148"/>
        <v>0</v>
      </c>
      <c r="J793" s="56">
        <f t="shared" si="149"/>
        <v>0</v>
      </c>
    </row>
    <row r="794" spans="4:10" hidden="1" x14ac:dyDescent="0.25">
      <c r="D794" s="8">
        <f t="shared" si="148"/>
        <v>0</v>
      </c>
      <c r="J794" s="56">
        <f t="shared" si="149"/>
        <v>0</v>
      </c>
    </row>
    <row r="795" spans="4:10" hidden="1" x14ac:dyDescent="0.25">
      <c r="D795" s="8">
        <f t="shared" si="148"/>
        <v>0</v>
      </c>
      <c r="J795" s="56">
        <f t="shared" si="149"/>
        <v>0</v>
      </c>
    </row>
    <row r="796" spans="4:10" hidden="1" x14ac:dyDescent="0.25">
      <c r="D796" s="8">
        <f t="shared" si="148"/>
        <v>0</v>
      </c>
      <c r="J796" s="56">
        <f t="shared" si="149"/>
        <v>0</v>
      </c>
    </row>
    <row r="797" spans="4:10" hidden="1" x14ac:dyDescent="0.25">
      <c r="D797" s="8">
        <f t="shared" si="148"/>
        <v>0</v>
      </c>
      <c r="J797" s="56">
        <f t="shared" si="149"/>
        <v>0</v>
      </c>
    </row>
    <row r="798" spans="4:10" hidden="1" x14ac:dyDescent="0.25">
      <c r="D798" s="8">
        <f t="shared" si="148"/>
        <v>0</v>
      </c>
      <c r="J798" s="56">
        <f t="shared" si="149"/>
        <v>0</v>
      </c>
    </row>
    <row r="799" spans="4:10" hidden="1" x14ac:dyDescent="0.25">
      <c r="D799" s="8">
        <f t="shared" si="148"/>
        <v>0</v>
      </c>
      <c r="J799" s="56">
        <f t="shared" si="149"/>
        <v>0</v>
      </c>
    </row>
    <row r="800" spans="4:10" hidden="1" x14ac:dyDescent="0.25">
      <c r="D800" s="8">
        <f t="shared" si="148"/>
        <v>0</v>
      </c>
      <c r="J800" s="56">
        <f t="shared" si="149"/>
        <v>0</v>
      </c>
    </row>
    <row r="801" spans="4:10" hidden="1" x14ac:dyDescent="0.25">
      <c r="D801" s="8">
        <f t="shared" si="148"/>
        <v>0</v>
      </c>
      <c r="J801" s="56">
        <f t="shared" si="149"/>
        <v>0</v>
      </c>
    </row>
    <row r="802" spans="4:10" hidden="1" x14ac:dyDescent="0.25">
      <c r="D802" s="8">
        <f t="shared" si="148"/>
        <v>0</v>
      </c>
      <c r="J802" s="56">
        <f t="shared" si="149"/>
        <v>0</v>
      </c>
    </row>
    <row r="803" spans="4:10" hidden="1" x14ac:dyDescent="0.25">
      <c r="D803" s="8">
        <f t="shared" si="148"/>
        <v>0</v>
      </c>
      <c r="J803" s="56">
        <f t="shared" si="149"/>
        <v>0</v>
      </c>
    </row>
    <row r="804" spans="4:10" hidden="1" x14ac:dyDescent="0.25">
      <c r="D804" s="8">
        <f t="shared" si="148"/>
        <v>0</v>
      </c>
      <c r="J804" s="56">
        <f t="shared" si="149"/>
        <v>0</v>
      </c>
    </row>
    <row r="805" spans="4:10" hidden="1" x14ac:dyDescent="0.25">
      <c r="D805" s="8">
        <f t="shared" si="148"/>
        <v>0</v>
      </c>
      <c r="J805" s="56">
        <f t="shared" si="149"/>
        <v>0</v>
      </c>
    </row>
    <row r="806" spans="4:10" hidden="1" x14ac:dyDescent="0.25">
      <c r="D806" s="8">
        <f t="shared" si="148"/>
        <v>0</v>
      </c>
      <c r="J806" s="56">
        <f t="shared" si="149"/>
        <v>0</v>
      </c>
    </row>
    <row r="807" spans="4:10" hidden="1" x14ac:dyDescent="0.25">
      <c r="D807" s="8">
        <f t="shared" si="148"/>
        <v>0</v>
      </c>
      <c r="J807" s="56">
        <f t="shared" si="149"/>
        <v>0</v>
      </c>
    </row>
    <row r="808" spans="4:10" hidden="1" x14ac:dyDescent="0.25">
      <c r="D808" s="8">
        <f t="shared" si="148"/>
        <v>0</v>
      </c>
      <c r="J808" s="56">
        <f t="shared" si="149"/>
        <v>0</v>
      </c>
    </row>
    <row r="809" spans="4:10" hidden="1" x14ac:dyDescent="0.25">
      <c r="D809" s="8">
        <f t="shared" si="148"/>
        <v>0</v>
      </c>
      <c r="J809" s="56">
        <f t="shared" si="149"/>
        <v>0</v>
      </c>
    </row>
    <row r="810" spans="4:10" hidden="1" x14ac:dyDescent="0.25">
      <c r="D810" s="8">
        <f t="shared" si="148"/>
        <v>0</v>
      </c>
      <c r="J810" s="56">
        <f t="shared" si="149"/>
        <v>0</v>
      </c>
    </row>
    <row r="811" spans="4:10" hidden="1" x14ac:dyDescent="0.25">
      <c r="D811" s="8">
        <f t="shared" si="148"/>
        <v>0</v>
      </c>
      <c r="J811" s="56">
        <f t="shared" si="149"/>
        <v>0</v>
      </c>
    </row>
    <row r="812" spans="4:10" hidden="1" x14ac:dyDescent="0.25">
      <c r="D812" s="8">
        <f t="shared" si="148"/>
        <v>0</v>
      </c>
      <c r="J812" s="56">
        <f t="shared" si="149"/>
        <v>0</v>
      </c>
    </row>
    <row r="813" spans="4:10" hidden="1" x14ac:dyDescent="0.25">
      <c r="D813" s="8">
        <f t="shared" si="148"/>
        <v>0</v>
      </c>
      <c r="J813" s="56">
        <f t="shared" si="149"/>
        <v>0</v>
      </c>
    </row>
    <row r="814" spans="4:10" hidden="1" x14ac:dyDescent="0.25">
      <c r="D814" s="8">
        <f t="shared" si="148"/>
        <v>0</v>
      </c>
      <c r="J814" s="56">
        <f t="shared" si="149"/>
        <v>0</v>
      </c>
    </row>
    <row r="815" spans="4:10" hidden="1" x14ac:dyDescent="0.25">
      <c r="D815" s="8">
        <f t="shared" si="148"/>
        <v>0</v>
      </c>
      <c r="J815" s="56">
        <f t="shared" si="149"/>
        <v>0</v>
      </c>
    </row>
    <row r="816" spans="4:10" hidden="1" x14ac:dyDescent="0.25">
      <c r="D816" s="8">
        <f t="shared" si="148"/>
        <v>0</v>
      </c>
      <c r="J816" s="56">
        <f t="shared" si="149"/>
        <v>0</v>
      </c>
    </row>
    <row r="817" spans="4:10" hidden="1" x14ac:dyDescent="0.25">
      <c r="D817" s="8">
        <f t="shared" si="148"/>
        <v>0</v>
      </c>
      <c r="J817" s="56">
        <f t="shared" si="149"/>
        <v>0</v>
      </c>
    </row>
    <row r="818" spans="4:10" hidden="1" x14ac:dyDescent="0.25">
      <c r="D818" s="8">
        <f t="shared" si="148"/>
        <v>0</v>
      </c>
      <c r="J818" s="56">
        <f t="shared" si="149"/>
        <v>0</v>
      </c>
    </row>
    <row r="819" spans="4:10" hidden="1" x14ac:dyDescent="0.25">
      <c r="D819" s="8">
        <f t="shared" si="148"/>
        <v>0</v>
      </c>
      <c r="J819" s="56">
        <f t="shared" si="149"/>
        <v>0</v>
      </c>
    </row>
    <row r="820" spans="4:10" hidden="1" x14ac:dyDescent="0.25">
      <c r="D820" s="8">
        <f t="shared" si="148"/>
        <v>0</v>
      </c>
      <c r="J820" s="56">
        <f t="shared" si="149"/>
        <v>0</v>
      </c>
    </row>
    <row r="821" spans="4:10" hidden="1" x14ac:dyDescent="0.25">
      <c r="D821" s="8">
        <f t="shared" si="148"/>
        <v>0</v>
      </c>
      <c r="J821" s="56">
        <f t="shared" si="149"/>
        <v>0</v>
      </c>
    </row>
    <row r="822" spans="4:10" hidden="1" x14ac:dyDescent="0.25">
      <c r="D822" s="8">
        <f t="shared" si="148"/>
        <v>0</v>
      </c>
      <c r="J822" s="56">
        <f t="shared" si="149"/>
        <v>0</v>
      </c>
    </row>
    <row r="823" spans="4:10" hidden="1" x14ac:dyDescent="0.25">
      <c r="D823" s="8">
        <f t="shared" si="148"/>
        <v>0</v>
      </c>
      <c r="J823" s="56">
        <f t="shared" si="149"/>
        <v>0</v>
      </c>
    </row>
    <row r="824" spans="4:10" hidden="1" x14ac:dyDescent="0.25">
      <c r="D824" s="8">
        <f t="shared" si="148"/>
        <v>0</v>
      </c>
      <c r="J824" s="56">
        <f t="shared" si="149"/>
        <v>0</v>
      </c>
    </row>
    <row r="825" spans="4:10" hidden="1" x14ac:dyDescent="0.25">
      <c r="D825" s="8">
        <f t="shared" si="148"/>
        <v>0</v>
      </c>
      <c r="J825" s="56">
        <f t="shared" si="149"/>
        <v>0</v>
      </c>
    </row>
    <row r="826" spans="4:10" hidden="1" x14ac:dyDescent="0.25">
      <c r="D826" s="8">
        <f t="shared" si="148"/>
        <v>0</v>
      </c>
      <c r="J826" s="56">
        <f t="shared" si="149"/>
        <v>0</v>
      </c>
    </row>
    <row r="827" spans="4:10" hidden="1" x14ac:dyDescent="0.25">
      <c r="D827" s="8">
        <f t="shared" si="148"/>
        <v>0</v>
      </c>
      <c r="J827" s="56">
        <f t="shared" si="149"/>
        <v>0</v>
      </c>
    </row>
    <row r="828" spans="4:10" hidden="1" x14ac:dyDescent="0.25">
      <c r="D828" s="8">
        <f t="shared" ref="D828:D891" si="150">J827</f>
        <v>0</v>
      </c>
      <c r="J828" s="56">
        <f t="shared" si="149"/>
        <v>0</v>
      </c>
    </row>
    <row r="829" spans="4:10" hidden="1" x14ac:dyDescent="0.25">
      <c r="D829" s="8">
        <f t="shared" si="150"/>
        <v>0</v>
      </c>
      <c r="J829" s="56">
        <f t="shared" si="149"/>
        <v>0</v>
      </c>
    </row>
    <row r="830" spans="4:10" hidden="1" x14ac:dyDescent="0.25">
      <c r="D830" s="8">
        <f t="shared" si="150"/>
        <v>0</v>
      </c>
      <c r="J830" s="56">
        <f t="shared" si="149"/>
        <v>0</v>
      </c>
    </row>
    <row r="831" spans="4:10" hidden="1" x14ac:dyDescent="0.25">
      <c r="D831" s="8">
        <f t="shared" si="150"/>
        <v>0</v>
      </c>
      <c r="J831" s="56">
        <f t="shared" si="149"/>
        <v>0</v>
      </c>
    </row>
    <row r="832" spans="4:10" hidden="1" x14ac:dyDescent="0.25">
      <c r="D832" s="8">
        <f t="shared" si="150"/>
        <v>0</v>
      </c>
      <c r="J832" s="56">
        <f t="shared" si="149"/>
        <v>0</v>
      </c>
    </row>
    <row r="833" spans="4:10" hidden="1" x14ac:dyDescent="0.25">
      <c r="D833" s="8">
        <f t="shared" si="150"/>
        <v>0</v>
      </c>
      <c r="J833" s="56">
        <f t="shared" si="149"/>
        <v>0</v>
      </c>
    </row>
    <row r="834" spans="4:10" hidden="1" x14ac:dyDescent="0.25">
      <c r="D834" s="8">
        <f t="shared" si="150"/>
        <v>0</v>
      </c>
      <c r="J834" s="56">
        <f t="shared" si="149"/>
        <v>0</v>
      </c>
    </row>
    <row r="835" spans="4:10" hidden="1" x14ac:dyDescent="0.25">
      <c r="D835" s="8">
        <f t="shared" si="150"/>
        <v>0</v>
      </c>
      <c r="J835" s="56">
        <f t="shared" si="149"/>
        <v>0</v>
      </c>
    </row>
    <row r="836" spans="4:10" hidden="1" x14ac:dyDescent="0.25">
      <c r="D836" s="8">
        <f t="shared" si="150"/>
        <v>0</v>
      </c>
      <c r="J836" s="56">
        <f t="shared" si="149"/>
        <v>0</v>
      </c>
    </row>
    <row r="837" spans="4:10" hidden="1" x14ac:dyDescent="0.25">
      <c r="D837" s="8">
        <f t="shared" si="150"/>
        <v>0</v>
      </c>
      <c r="J837" s="56">
        <f t="shared" si="149"/>
        <v>0</v>
      </c>
    </row>
    <row r="838" spans="4:10" hidden="1" x14ac:dyDescent="0.25">
      <c r="D838" s="8">
        <f t="shared" si="150"/>
        <v>0</v>
      </c>
      <c r="J838" s="56">
        <f t="shared" si="149"/>
        <v>0</v>
      </c>
    </row>
    <row r="839" spans="4:10" hidden="1" x14ac:dyDescent="0.25">
      <c r="D839" s="8">
        <f t="shared" si="150"/>
        <v>0</v>
      </c>
      <c r="J839" s="56">
        <f t="shared" si="149"/>
        <v>0</v>
      </c>
    </row>
    <row r="840" spans="4:10" hidden="1" x14ac:dyDescent="0.25">
      <c r="D840" s="8">
        <f t="shared" si="150"/>
        <v>0</v>
      </c>
      <c r="J840" s="56">
        <f t="shared" si="149"/>
        <v>0</v>
      </c>
    </row>
    <row r="841" spans="4:10" hidden="1" x14ac:dyDescent="0.25">
      <c r="D841" s="8">
        <f t="shared" si="150"/>
        <v>0</v>
      </c>
      <c r="J841" s="56">
        <f t="shared" si="149"/>
        <v>0</v>
      </c>
    </row>
    <row r="842" spans="4:10" hidden="1" x14ac:dyDescent="0.25">
      <c r="D842" s="8">
        <f t="shared" si="150"/>
        <v>0</v>
      </c>
      <c r="J842" s="56">
        <f t="shared" si="149"/>
        <v>0</v>
      </c>
    </row>
    <row r="843" spans="4:10" hidden="1" x14ac:dyDescent="0.25">
      <c r="D843" s="8">
        <f t="shared" si="150"/>
        <v>0</v>
      </c>
      <c r="J843" s="56">
        <f t="shared" ref="J843:J906" si="151">D843+E843</f>
        <v>0</v>
      </c>
    </row>
    <row r="844" spans="4:10" hidden="1" x14ac:dyDescent="0.25">
      <c r="D844" s="8">
        <f t="shared" si="150"/>
        <v>0</v>
      </c>
      <c r="J844" s="56">
        <f t="shared" si="151"/>
        <v>0</v>
      </c>
    </row>
    <row r="845" spans="4:10" hidden="1" x14ac:dyDescent="0.25">
      <c r="D845" s="8">
        <f t="shared" si="150"/>
        <v>0</v>
      </c>
      <c r="J845" s="56">
        <f t="shared" si="151"/>
        <v>0</v>
      </c>
    </row>
    <row r="846" spans="4:10" hidden="1" x14ac:dyDescent="0.25">
      <c r="D846" s="8">
        <f t="shared" si="150"/>
        <v>0</v>
      </c>
      <c r="J846" s="56">
        <f t="shared" si="151"/>
        <v>0</v>
      </c>
    </row>
    <row r="847" spans="4:10" hidden="1" x14ac:dyDescent="0.25">
      <c r="D847" s="8">
        <f t="shared" si="150"/>
        <v>0</v>
      </c>
      <c r="J847" s="56">
        <f t="shared" si="151"/>
        <v>0</v>
      </c>
    </row>
    <row r="848" spans="4:10" hidden="1" x14ac:dyDescent="0.25">
      <c r="D848" s="8">
        <f t="shared" si="150"/>
        <v>0</v>
      </c>
      <c r="J848" s="56">
        <f t="shared" si="151"/>
        <v>0</v>
      </c>
    </row>
    <row r="849" spans="4:10" hidden="1" x14ac:dyDescent="0.25">
      <c r="D849" s="8">
        <f t="shared" si="150"/>
        <v>0</v>
      </c>
      <c r="J849" s="56">
        <f t="shared" si="151"/>
        <v>0</v>
      </c>
    </row>
    <row r="850" spans="4:10" hidden="1" x14ac:dyDescent="0.25">
      <c r="D850" s="8">
        <f t="shared" si="150"/>
        <v>0</v>
      </c>
      <c r="J850" s="56">
        <f t="shared" si="151"/>
        <v>0</v>
      </c>
    </row>
    <row r="851" spans="4:10" hidden="1" x14ac:dyDescent="0.25">
      <c r="D851" s="8">
        <f t="shared" si="150"/>
        <v>0</v>
      </c>
      <c r="J851" s="56">
        <f t="shared" si="151"/>
        <v>0</v>
      </c>
    </row>
    <row r="852" spans="4:10" hidden="1" x14ac:dyDescent="0.25">
      <c r="D852" s="8">
        <f t="shared" si="150"/>
        <v>0</v>
      </c>
      <c r="J852" s="56">
        <f t="shared" si="151"/>
        <v>0</v>
      </c>
    </row>
    <row r="853" spans="4:10" hidden="1" x14ac:dyDescent="0.25">
      <c r="D853" s="8">
        <f t="shared" si="150"/>
        <v>0</v>
      </c>
      <c r="J853" s="56">
        <f t="shared" si="151"/>
        <v>0</v>
      </c>
    </row>
    <row r="854" spans="4:10" hidden="1" x14ac:dyDescent="0.25">
      <c r="D854" s="8">
        <f t="shared" si="150"/>
        <v>0</v>
      </c>
      <c r="J854" s="56">
        <f t="shared" si="151"/>
        <v>0</v>
      </c>
    </row>
    <row r="855" spans="4:10" hidden="1" x14ac:dyDescent="0.25">
      <c r="D855" s="8">
        <f t="shared" si="150"/>
        <v>0</v>
      </c>
      <c r="J855" s="56">
        <f t="shared" si="151"/>
        <v>0</v>
      </c>
    </row>
    <row r="856" spans="4:10" hidden="1" x14ac:dyDescent="0.25">
      <c r="D856" s="8">
        <f t="shared" si="150"/>
        <v>0</v>
      </c>
      <c r="J856" s="56">
        <f t="shared" si="151"/>
        <v>0</v>
      </c>
    </row>
    <row r="857" spans="4:10" hidden="1" x14ac:dyDescent="0.25">
      <c r="D857" s="8">
        <f t="shared" si="150"/>
        <v>0</v>
      </c>
      <c r="J857" s="56">
        <f t="shared" si="151"/>
        <v>0</v>
      </c>
    </row>
    <row r="858" spans="4:10" hidden="1" x14ac:dyDescent="0.25">
      <c r="D858" s="8">
        <f t="shared" si="150"/>
        <v>0</v>
      </c>
      <c r="J858" s="56">
        <f t="shared" si="151"/>
        <v>0</v>
      </c>
    </row>
    <row r="859" spans="4:10" hidden="1" x14ac:dyDescent="0.25">
      <c r="D859" s="8">
        <f t="shared" si="150"/>
        <v>0</v>
      </c>
      <c r="J859" s="56">
        <f t="shared" si="151"/>
        <v>0</v>
      </c>
    </row>
    <row r="860" spans="4:10" hidden="1" x14ac:dyDescent="0.25">
      <c r="D860" s="8">
        <f t="shared" si="150"/>
        <v>0</v>
      </c>
      <c r="J860" s="56">
        <f t="shared" si="151"/>
        <v>0</v>
      </c>
    </row>
    <row r="861" spans="4:10" hidden="1" x14ac:dyDescent="0.25">
      <c r="D861" s="8">
        <f t="shared" si="150"/>
        <v>0</v>
      </c>
      <c r="J861" s="56">
        <f t="shared" si="151"/>
        <v>0</v>
      </c>
    </row>
    <row r="862" spans="4:10" hidden="1" x14ac:dyDescent="0.25">
      <c r="D862" s="8">
        <f t="shared" si="150"/>
        <v>0</v>
      </c>
      <c r="J862" s="56">
        <f t="shared" si="151"/>
        <v>0</v>
      </c>
    </row>
    <row r="863" spans="4:10" hidden="1" x14ac:dyDescent="0.25">
      <c r="D863" s="8">
        <f t="shared" si="150"/>
        <v>0</v>
      </c>
      <c r="J863" s="56">
        <f t="shared" si="151"/>
        <v>0</v>
      </c>
    </row>
    <row r="864" spans="4:10" hidden="1" x14ac:dyDescent="0.25">
      <c r="D864" s="8">
        <f t="shared" si="150"/>
        <v>0</v>
      </c>
      <c r="J864" s="56">
        <f t="shared" si="151"/>
        <v>0</v>
      </c>
    </row>
    <row r="865" spans="4:10" hidden="1" x14ac:dyDescent="0.25">
      <c r="D865" s="8">
        <f t="shared" si="150"/>
        <v>0</v>
      </c>
      <c r="J865" s="56">
        <f t="shared" si="151"/>
        <v>0</v>
      </c>
    </row>
    <row r="866" spans="4:10" hidden="1" x14ac:dyDescent="0.25">
      <c r="D866" s="8">
        <f t="shared" si="150"/>
        <v>0</v>
      </c>
      <c r="J866" s="56">
        <f t="shared" si="151"/>
        <v>0</v>
      </c>
    </row>
    <row r="867" spans="4:10" hidden="1" x14ac:dyDescent="0.25">
      <c r="D867" s="8">
        <f t="shared" si="150"/>
        <v>0</v>
      </c>
      <c r="J867" s="56">
        <f t="shared" si="151"/>
        <v>0</v>
      </c>
    </row>
    <row r="868" spans="4:10" hidden="1" x14ac:dyDescent="0.25">
      <c r="D868" s="8">
        <f t="shared" si="150"/>
        <v>0</v>
      </c>
      <c r="J868" s="56">
        <f t="shared" si="151"/>
        <v>0</v>
      </c>
    </row>
    <row r="869" spans="4:10" hidden="1" x14ac:dyDescent="0.25">
      <c r="D869" s="8">
        <f t="shared" si="150"/>
        <v>0</v>
      </c>
      <c r="J869" s="56">
        <f t="shared" si="151"/>
        <v>0</v>
      </c>
    </row>
    <row r="870" spans="4:10" hidden="1" x14ac:dyDescent="0.25">
      <c r="D870" s="8">
        <f t="shared" si="150"/>
        <v>0</v>
      </c>
      <c r="J870" s="56">
        <f t="shared" si="151"/>
        <v>0</v>
      </c>
    </row>
    <row r="871" spans="4:10" hidden="1" x14ac:dyDescent="0.25">
      <c r="D871" s="8">
        <f t="shared" si="150"/>
        <v>0</v>
      </c>
      <c r="J871" s="56">
        <f t="shared" si="151"/>
        <v>0</v>
      </c>
    </row>
    <row r="872" spans="4:10" hidden="1" x14ac:dyDescent="0.25">
      <c r="D872" s="8">
        <f t="shared" si="150"/>
        <v>0</v>
      </c>
      <c r="J872" s="56">
        <f t="shared" si="151"/>
        <v>0</v>
      </c>
    </row>
    <row r="873" spans="4:10" hidden="1" x14ac:dyDescent="0.25">
      <c r="D873" s="8">
        <f t="shared" si="150"/>
        <v>0</v>
      </c>
      <c r="J873" s="56">
        <f t="shared" si="151"/>
        <v>0</v>
      </c>
    </row>
    <row r="874" spans="4:10" hidden="1" x14ac:dyDescent="0.25">
      <c r="D874" s="8">
        <f t="shared" si="150"/>
        <v>0</v>
      </c>
      <c r="J874" s="56">
        <f t="shared" si="151"/>
        <v>0</v>
      </c>
    </row>
    <row r="875" spans="4:10" hidden="1" x14ac:dyDescent="0.25">
      <c r="D875" s="8">
        <f t="shared" si="150"/>
        <v>0</v>
      </c>
      <c r="J875" s="56">
        <f t="shared" si="151"/>
        <v>0</v>
      </c>
    </row>
    <row r="876" spans="4:10" hidden="1" x14ac:dyDescent="0.25">
      <c r="D876" s="8">
        <f t="shared" si="150"/>
        <v>0</v>
      </c>
      <c r="J876" s="56">
        <f t="shared" si="151"/>
        <v>0</v>
      </c>
    </row>
    <row r="877" spans="4:10" hidden="1" x14ac:dyDescent="0.25">
      <c r="D877" s="8">
        <f t="shared" si="150"/>
        <v>0</v>
      </c>
      <c r="J877" s="56">
        <f t="shared" si="151"/>
        <v>0</v>
      </c>
    </row>
    <row r="878" spans="4:10" hidden="1" x14ac:dyDescent="0.25">
      <c r="D878" s="8">
        <f t="shared" si="150"/>
        <v>0</v>
      </c>
      <c r="J878" s="56">
        <f t="shared" si="151"/>
        <v>0</v>
      </c>
    </row>
    <row r="879" spans="4:10" hidden="1" x14ac:dyDescent="0.25">
      <c r="D879" s="8">
        <f t="shared" si="150"/>
        <v>0</v>
      </c>
      <c r="J879" s="56">
        <f t="shared" si="151"/>
        <v>0</v>
      </c>
    </row>
    <row r="880" spans="4:10" hidden="1" x14ac:dyDescent="0.25">
      <c r="D880" s="8">
        <f t="shared" si="150"/>
        <v>0</v>
      </c>
      <c r="J880" s="56">
        <f t="shared" si="151"/>
        <v>0</v>
      </c>
    </row>
    <row r="881" spans="4:10" hidden="1" x14ac:dyDescent="0.25">
      <c r="D881" s="8">
        <f t="shared" si="150"/>
        <v>0</v>
      </c>
      <c r="J881" s="56">
        <f t="shared" si="151"/>
        <v>0</v>
      </c>
    </row>
    <row r="882" spans="4:10" hidden="1" x14ac:dyDescent="0.25">
      <c r="D882" s="8">
        <f t="shared" si="150"/>
        <v>0</v>
      </c>
      <c r="J882" s="56">
        <f t="shared" si="151"/>
        <v>0</v>
      </c>
    </row>
    <row r="883" spans="4:10" hidden="1" x14ac:dyDescent="0.25">
      <c r="D883" s="8">
        <f t="shared" si="150"/>
        <v>0</v>
      </c>
      <c r="J883" s="56">
        <f t="shared" si="151"/>
        <v>0</v>
      </c>
    </row>
    <row r="884" spans="4:10" hidden="1" x14ac:dyDescent="0.25">
      <c r="D884" s="8">
        <f t="shared" si="150"/>
        <v>0</v>
      </c>
      <c r="J884" s="56">
        <f t="shared" si="151"/>
        <v>0</v>
      </c>
    </row>
    <row r="885" spans="4:10" hidden="1" x14ac:dyDescent="0.25">
      <c r="D885" s="8">
        <f t="shared" si="150"/>
        <v>0</v>
      </c>
      <c r="J885" s="56">
        <f t="shared" si="151"/>
        <v>0</v>
      </c>
    </row>
    <row r="886" spans="4:10" hidden="1" x14ac:dyDescent="0.25">
      <c r="D886" s="8">
        <f t="shared" si="150"/>
        <v>0</v>
      </c>
      <c r="J886" s="56">
        <f t="shared" si="151"/>
        <v>0</v>
      </c>
    </row>
    <row r="887" spans="4:10" hidden="1" x14ac:dyDescent="0.25">
      <c r="D887" s="8">
        <f t="shared" si="150"/>
        <v>0</v>
      </c>
      <c r="J887" s="56">
        <f t="shared" si="151"/>
        <v>0</v>
      </c>
    </row>
    <row r="888" spans="4:10" hidden="1" x14ac:dyDescent="0.25">
      <c r="D888" s="8">
        <f t="shared" si="150"/>
        <v>0</v>
      </c>
      <c r="J888" s="56">
        <f t="shared" si="151"/>
        <v>0</v>
      </c>
    </row>
    <row r="889" spans="4:10" hidden="1" x14ac:dyDescent="0.25">
      <c r="D889" s="8">
        <f t="shared" si="150"/>
        <v>0</v>
      </c>
      <c r="J889" s="56">
        <f t="shared" si="151"/>
        <v>0</v>
      </c>
    </row>
    <row r="890" spans="4:10" hidden="1" x14ac:dyDescent="0.25">
      <c r="D890" s="8">
        <f t="shared" si="150"/>
        <v>0</v>
      </c>
      <c r="J890" s="56">
        <f t="shared" si="151"/>
        <v>0</v>
      </c>
    </row>
    <row r="891" spans="4:10" hidden="1" x14ac:dyDescent="0.25">
      <c r="D891" s="8">
        <f t="shared" si="150"/>
        <v>0</v>
      </c>
      <c r="J891" s="56">
        <f t="shared" si="151"/>
        <v>0</v>
      </c>
    </row>
    <row r="892" spans="4:10" hidden="1" x14ac:dyDescent="0.25">
      <c r="D892" s="8">
        <f t="shared" ref="D892:D933" si="152">J891</f>
        <v>0</v>
      </c>
      <c r="J892" s="56">
        <f t="shared" si="151"/>
        <v>0</v>
      </c>
    </row>
    <row r="893" spans="4:10" hidden="1" x14ac:dyDescent="0.25">
      <c r="D893" s="8">
        <f t="shared" si="152"/>
        <v>0</v>
      </c>
      <c r="J893" s="56">
        <f t="shared" si="151"/>
        <v>0</v>
      </c>
    </row>
    <row r="894" spans="4:10" hidden="1" x14ac:dyDescent="0.25">
      <c r="D894" s="8">
        <f t="shared" si="152"/>
        <v>0</v>
      </c>
      <c r="J894" s="56">
        <f t="shared" si="151"/>
        <v>0</v>
      </c>
    </row>
    <row r="895" spans="4:10" hidden="1" x14ac:dyDescent="0.25">
      <c r="D895" s="8">
        <f t="shared" si="152"/>
        <v>0</v>
      </c>
      <c r="J895" s="56">
        <f t="shared" si="151"/>
        <v>0</v>
      </c>
    </row>
    <row r="896" spans="4:10" hidden="1" x14ac:dyDescent="0.25">
      <c r="D896" s="8">
        <f t="shared" si="152"/>
        <v>0</v>
      </c>
      <c r="J896" s="56">
        <f t="shared" si="151"/>
        <v>0</v>
      </c>
    </row>
    <row r="897" spans="4:10" hidden="1" x14ac:dyDescent="0.25">
      <c r="D897" s="8">
        <f t="shared" si="152"/>
        <v>0</v>
      </c>
      <c r="J897" s="56">
        <f t="shared" si="151"/>
        <v>0</v>
      </c>
    </row>
    <row r="898" spans="4:10" hidden="1" x14ac:dyDescent="0.25">
      <c r="D898" s="8">
        <f t="shared" si="152"/>
        <v>0</v>
      </c>
      <c r="J898" s="56">
        <f t="shared" si="151"/>
        <v>0</v>
      </c>
    </row>
    <row r="899" spans="4:10" hidden="1" x14ac:dyDescent="0.25">
      <c r="D899" s="8">
        <f t="shared" si="152"/>
        <v>0</v>
      </c>
      <c r="J899" s="56">
        <f t="shared" si="151"/>
        <v>0</v>
      </c>
    </row>
    <row r="900" spans="4:10" hidden="1" x14ac:dyDescent="0.25">
      <c r="D900" s="8">
        <f t="shared" si="152"/>
        <v>0</v>
      </c>
      <c r="J900" s="56">
        <f t="shared" si="151"/>
        <v>0</v>
      </c>
    </row>
    <row r="901" spans="4:10" hidden="1" x14ac:dyDescent="0.25">
      <c r="D901" s="8">
        <f t="shared" si="152"/>
        <v>0</v>
      </c>
      <c r="J901" s="56">
        <f t="shared" si="151"/>
        <v>0</v>
      </c>
    </row>
    <row r="902" spans="4:10" hidden="1" x14ac:dyDescent="0.25">
      <c r="D902" s="8">
        <f t="shared" si="152"/>
        <v>0</v>
      </c>
      <c r="J902" s="56">
        <f t="shared" si="151"/>
        <v>0</v>
      </c>
    </row>
    <row r="903" spans="4:10" hidden="1" x14ac:dyDescent="0.25">
      <c r="D903" s="8">
        <f t="shared" si="152"/>
        <v>0</v>
      </c>
      <c r="J903" s="56">
        <f t="shared" si="151"/>
        <v>0</v>
      </c>
    </row>
    <row r="904" spans="4:10" hidden="1" x14ac:dyDescent="0.25">
      <c r="D904" s="8">
        <f t="shared" si="152"/>
        <v>0</v>
      </c>
      <c r="J904" s="56">
        <f t="shared" si="151"/>
        <v>0</v>
      </c>
    </row>
    <row r="905" spans="4:10" hidden="1" x14ac:dyDescent="0.25">
      <c r="D905" s="8">
        <f t="shared" si="152"/>
        <v>0</v>
      </c>
      <c r="J905" s="56">
        <f t="shared" si="151"/>
        <v>0</v>
      </c>
    </row>
    <row r="906" spans="4:10" hidden="1" x14ac:dyDescent="0.25">
      <c r="D906" s="8">
        <f t="shared" si="152"/>
        <v>0</v>
      </c>
      <c r="J906" s="56">
        <f t="shared" si="151"/>
        <v>0</v>
      </c>
    </row>
    <row r="907" spans="4:10" hidden="1" x14ac:dyDescent="0.25">
      <c r="D907" s="8">
        <f t="shared" si="152"/>
        <v>0</v>
      </c>
      <c r="J907" s="56">
        <f t="shared" ref="J907:J933" si="153">D907+E907</f>
        <v>0</v>
      </c>
    </row>
    <row r="908" spans="4:10" hidden="1" x14ac:dyDescent="0.25">
      <c r="D908" s="8">
        <f t="shared" si="152"/>
        <v>0</v>
      </c>
      <c r="J908" s="56">
        <f t="shared" si="153"/>
        <v>0</v>
      </c>
    </row>
    <row r="909" spans="4:10" hidden="1" x14ac:dyDescent="0.25">
      <c r="D909" s="8">
        <f t="shared" si="152"/>
        <v>0</v>
      </c>
      <c r="J909" s="56">
        <f t="shared" si="153"/>
        <v>0</v>
      </c>
    </row>
    <row r="910" spans="4:10" hidden="1" x14ac:dyDescent="0.25">
      <c r="D910" s="8">
        <f t="shared" si="152"/>
        <v>0</v>
      </c>
      <c r="J910" s="56">
        <f t="shared" si="153"/>
        <v>0</v>
      </c>
    </row>
    <row r="911" spans="4:10" hidden="1" x14ac:dyDescent="0.25">
      <c r="D911" s="8">
        <f t="shared" si="152"/>
        <v>0</v>
      </c>
      <c r="J911" s="56">
        <f t="shared" si="153"/>
        <v>0</v>
      </c>
    </row>
    <row r="912" spans="4:10" hidden="1" x14ac:dyDescent="0.25">
      <c r="D912" s="8">
        <f t="shared" si="152"/>
        <v>0</v>
      </c>
      <c r="J912" s="56">
        <f t="shared" si="153"/>
        <v>0</v>
      </c>
    </row>
    <row r="913" spans="4:10" hidden="1" x14ac:dyDescent="0.25">
      <c r="D913" s="8">
        <f t="shared" si="152"/>
        <v>0</v>
      </c>
      <c r="J913" s="56">
        <f t="shared" si="153"/>
        <v>0</v>
      </c>
    </row>
    <row r="914" spans="4:10" hidden="1" x14ac:dyDescent="0.25">
      <c r="D914" s="8">
        <f t="shared" si="152"/>
        <v>0</v>
      </c>
      <c r="J914" s="56">
        <f t="shared" si="153"/>
        <v>0</v>
      </c>
    </row>
    <row r="915" spans="4:10" hidden="1" x14ac:dyDescent="0.25">
      <c r="D915" s="8">
        <f t="shared" si="152"/>
        <v>0</v>
      </c>
      <c r="J915" s="56">
        <f t="shared" si="153"/>
        <v>0</v>
      </c>
    </row>
    <row r="916" spans="4:10" hidden="1" x14ac:dyDescent="0.25">
      <c r="D916" s="8">
        <f t="shared" si="152"/>
        <v>0</v>
      </c>
      <c r="J916" s="56">
        <f t="shared" si="153"/>
        <v>0</v>
      </c>
    </row>
    <row r="917" spans="4:10" hidden="1" x14ac:dyDescent="0.25">
      <c r="D917" s="8">
        <f t="shared" si="152"/>
        <v>0</v>
      </c>
      <c r="J917" s="56">
        <f t="shared" si="153"/>
        <v>0</v>
      </c>
    </row>
    <row r="918" spans="4:10" hidden="1" x14ac:dyDescent="0.25">
      <c r="D918" s="8">
        <f t="shared" si="152"/>
        <v>0</v>
      </c>
      <c r="J918" s="56">
        <f t="shared" si="153"/>
        <v>0</v>
      </c>
    </row>
    <row r="919" spans="4:10" hidden="1" x14ac:dyDescent="0.25">
      <c r="D919" s="8">
        <f t="shared" si="152"/>
        <v>0</v>
      </c>
      <c r="J919" s="56">
        <f t="shared" si="153"/>
        <v>0</v>
      </c>
    </row>
    <row r="920" spans="4:10" hidden="1" x14ac:dyDescent="0.25">
      <c r="D920" s="8">
        <f t="shared" si="152"/>
        <v>0</v>
      </c>
      <c r="J920" s="56">
        <f t="shared" si="153"/>
        <v>0</v>
      </c>
    </row>
    <row r="921" spans="4:10" hidden="1" x14ac:dyDescent="0.25">
      <c r="D921" s="8">
        <f t="shared" si="152"/>
        <v>0</v>
      </c>
      <c r="J921" s="56">
        <f t="shared" si="153"/>
        <v>0</v>
      </c>
    </row>
    <row r="922" spans="4:10" hidden="1" x14ac:dyDescent="0.25">
      <c r="D922" s="8">
        <f t="shared" si="152"/>
        <v>0</v>
      </c>
      <c r="J922" s="56">
        <f t="shared" si="153"/>
        <v>0</v>
      </c>
    </row>
    <row r="923" spans="4:10" hidden="1" x14ac:dyDescent="0.25">
      <c r="D923" s="8">
        <f t="shared" si="152"/>
        <v>0</v>
      </c>
      <c r="J923" s="56">
        <f t="shared" si="153"/>
        <v>0</v>
      </c>
    </row>
    <row r="924" spans="4:10" hidden="1" x14ac:dyDescent="0.25">
      <c r="D924" s="8">
        <f t="shared" si="152"/>
        <v>0</v>
      </c>
      <c r="J924" s="56">
        <f t="shared" si="153"/>
        <v>0</v>
      </c>
    </row>
    <row r="925" spans="4:10" hidden="1" x14ac:dyDescent="0.25">
      <c r="D925" s="8">
        <f t="shared" si="152"/>
        <v>0</v>
      </c>
      <c r="J925" s="56">
        <f t="shared" si="153"/>
        <v>0</v>
      </c>
    </row>
    <row r="926" spans="4:10" hidden="1" x14ac:dyDescent="0.25">
      <c r="D926" s="8">
        <f t="shared" si="152"/>
        <v>0</v>
      </c>
      <c r="J926" s="56">
        <f t="shared" si="153"/>
        <v>0</v>
      </c>
    </row>
    <row r="927" spans="4:10" hidden="1" x14ac:dyDescent="0.25">
      <c r="D927" s="8">
        <f t="shared" si="152"/>
        <v>0</v>
      </c>
      <c r="J927" s="56">
        <f t="shared" si="153"/>
        <v>0</v>
      </c>
    </row>
    <row r="928" spans="4:10" hidden="1" x14ac:dyDescent="0.25">
      <c r="D928" s="8">
        <f t="shared" si="152"/>
        <v>0</v>
      </c>
      <c r="J928" s="56">
        <f t="shared" si="153"/>
        <v>0</v>
      </c>
    </row>
    <row r="929" spans="4:10" hidden="1" x14ac:dyDescent="0.25">
      <c r="D929" s="8">
        <f t="shared" si="152"/>
        <v>0</v>
      </c>
      <c r="J929" s="56">
        <f t="shared" si="153"/>
        <v>0</v>
      </c>
    </row>
    <row r="930" spans="4:10" hidden="1" x14ac:dyDescent="0.25">
      <c r="D930" s="8">
        <f t="shared" si="152"/>
        <v>0</v>
      </c>
      <c r="J930" s="56">
        <f t="shared" si="153"/>
        <v>0</v>
      </c>
    </row>
    <row r="931" spans="4:10" hidden="1" x14ac:dyDescent="0.25">
      <c r="D931" s="8">
        <f t="shared" si="152"/>
        <v>0</v>
      </c>
      <c r="J931" s="56">
        <f t="shared" si="153"/>
        <v>0</v>
      </c>
    </row>
    <row r="932" spans="4:10" hidden="1" x14ac:dyDescent="0.25">
      <c r="D932" s="8">
        <f t="shared" si="152"/>
        <v>0</v>
      </c>
      <c r="J932" s="56">
        <f t="shared" si="153"/>
        <v>0</v>
      </c>
    </row>
    <row r="933" spans="4:10" hidden="1" x14ac:dyDescent="0.25">
      <c r="D933" s="8">
        <f t="shared" si="152"/>
        <v>0</v>
      </c>
      <c r="J933" s="56">
        <f t="shared" si="153"/>
        <v>0</v>
      </c>
    </row>
  </sheetData>
  <autoFilter ref="A1:M933">
    <filterColumn colId="5">
      <filters>
        <filter val="TRAN"/>
      </filters>
    </filterColumn>
  </autoFilter>
  <sortState ref="A327:M328">
    <sortCondition ref="I327:I3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M858"/>
  <sheetViews>
    <sheetView workbookViewId="0">
      <pane ySplit="1" topLeftCell="A236" activePane="bottomLeft" state="frozen"/>
      <selection pane="bottomLeft" activeCell="M862" sqref="M862"/>
    </sheetView>
  </sheetViews>
  <sheetFormatPr defaultRowHeight="15" x14ac:dyDescent="0.25"/>
  <cols>
    <col min="1" max="1" width="9.85546875" style="8" customWidth="1"/>
    <col min="2" max="2" width="66.42578125" style="8" customWidth="1"/>
    <col min="3" max="3" width="15.5703125" style="8" customWidth="1"/>
    <col min="4" max="4" width="11.5703125" style="8" customWidth="1"/>
    <col min="5" max="5" width="9" style="8" customWidth="1"/>
    <col min="6" max="6" width="18.28515625" style="8" bestFit="1" customWidth="1"/>
    <col min="7" max="7" width="18.28515625" style="8" customWidth="1"/>
    <col min="8" max="8" width="16" style="8" customWidth="1"/>
    <col min="9" max="9" width="10.7109375" style="30" customWidth="1"/>
    <col min="10" max="10" width="9.140625" style="8"/>
    <col min="11" max="11" width="11.5703125" style="110" customWidth="1"/>
    <col min="12" max="12" width="13.140625" style="110" customWidth="1"/>
    <col min="13" max="13" width="15.140625" style="110" customWidth="1"/>
    <col min="14" max="16384" width="9.140625" style="8"/>
  </cols>
  <sheetData>
    <row r="1" spans="1:13" ht="30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24</v>
      </c>
      <c r="H1" s="4" t="s">
        <v>12</v>
      </c>
      <c r="I1" s="5" t="s">
        <v>6</v>
      </c>
      <c r="J1" s="4" t="s">
        <v>7</v>
      </c>
      <c r="K1" s="87" t="s">
        <v>8</v>
      </c>
      <c r="L1" s="87" t="s">
        <v>9</v>
      </c>
      <c r="M1" s="88" t="s">
        <v>10</v>
      </c>
    </row>
    <row r="2" spans="1:13" x14ac:dyDescent="0.25">
      <c r="A2" s="9" t="s">
        <v>11</v>
      </c>
      <c r="B2" s="10" t="s">
        <v>13</v>
      </c>
      <c r="C2" s="10" t="s">
        <v>29</v>
      </c>
      <c r="D2" s="10"/>
      <c r="E2" s="10">
        <v>1</v>
      </c>
      <c r="F2" s="10" t="s">
        <v>17</v>
      </c>
      <c r="G2" s="10" t="s">
        <v>18</v>
      </c>
      <c r="H2" s="10"/>
      <c r="I2" s="11">
        <v>43782</v>
      </c>
      <c r="J2" s="10">
        <f>D2+E2</f>
        <v>1</v>
      </c>
      <c r="K2" s="94">
        <f>L2/J2</f>
        <v>56290</v>
      </c>
      <c r="L2" s="94">
        <f>E2*56290</f>
        <v>56290</v>
      </c>
      <c r="M2" s="95">
        <f>J2*K2</f>
        <v>56290</v>
      </c>
    </row>
    <row r="3" spans="1:13" hidden="1" x14ac:dyDescent="0.25">
      <c r="A3" s="9" t="s">
        <v>11</v>
      </c>
      <c r="B3" s="10" t="s">
        <v>13</v>
      </c>
      <c r="C3" s="10" t="s">
        <v>29</v>
      </c>
      <c r="D3" s="10">
        <f>J2</f>
        <v>1</v>
      </c>
      <c r="E3" s="10">
        <v>-1</v>
      </c>
      <c r="F3" s="10" t="s">
        <v>16</v>
      </c>
      <c r="G3" s="10"/>
      <c r="H3" s="10"/>
      <c r="I3" s="11">
        <v>43787</v>
      </c>
      <c r="J3" s="10">
        <f>D3+E3</f>
        <v>0</v>
      </c>
      <c r="K3" s="89">
        <f>IF(OR(F3="FPCO"),((M2+L3)/J3),K2)</f>
        <v>56290</v>
      </c>
      <c r="L3" s="94"/>
      <c r="M3" s="95">
        <f t="shared" ref="M3" si="0">J3*K3</f>
        <v>0</v>
      </c>
    </row>
    <row r="4" spans="1:13" x14ac:dyDescent="0.25">
      <c r="A4" s="9" t="s">
        <v>11</v>
      </c>
      <c r="B4" s="10" t="s">
        <v>13</v>
      </c>
      <c r="C4" s="10" t="s">
        <v>29</v>
      </c>
      <c r="D4" s="10">
        <f>J3</f>
        <v>0</v>
      </c>
      <c r="E4" s="10">
        <v>1</v>
      </c>
      <c r="F4" s="10" t="s">
        <v>17</v>
      </c>
      <c r="G4" s="10" t="s">
        <v>18</v>
      </c>
      <c r="H4" s="10"/>
      <c r="I4" s="11">
        <v>43901</v>
      </c>
      <c r="J4" s="10">
        <f>D4+E4</f>
        <v>1</v>
      </c>
      <c r="K4" s="89">
        <f>IF(OR(F4="FPCO"),((M3+L4)/J4),K3)</f>
        <v>56290</v>
      </c>
      <c r="L4" s="94">
        <v>56290</v>
      </c>
      <c r="M4" s="95">
        <f>J4*K4</f>
        <v>56290</v>
      </c>
    </row>
    <row r="5" spans="1:13" hidden="1" x14ac:dyDescent="0.25">
      <c r="A5" s="27" t="s">
        <v>30</v>
      </c>
      <c r="B5" s="28" t="s">
        <v>31</v>
      </c>
      <c r="C5" s="28" t="s">
        <v>29</v>
      </c>
      <c r="D5" s="28">
        <v>18</v>
      </c>
      <c r="E5" s="28"/>
      <c r="F5" s="28" t="s">
        <v>14</v>
      </c>
      <c r="G5" s="28"/>
      <c r="H5" s="28"/>
      <c r="I5" s="29">
        <v>43100</v>
      </c>
      <c r="J5" s="38">
        <f t="shared" ref="J5:J36" si="1">D5+E5</f>
        <v>18</v>
      </c>
      <c r="K5" s="92">
        <f>M5/J5</f>
        <v>9500</v>
      </c>
      <c r="L5" s="92"/>
      <c r="M5" s="101">
        <v>171000</v>
      </c>
    </row>
    <row r="6" spans="1:13" hidden="1" x14ac:dyDescent="0.25">
      <c r="A6" s="9" t="s">
        <v>30</v>
      </c>
      <c r="B6" s="10" t="s">
        <v>31</v>
      </c>
      <c r="C6" s="10" t="s">
        <v>29</v>
      </c>
      <c r="D6" s="10">
        <f t="shared" ref="D6:D36" si="2">J5</f>
        <v>18</v>
      </c>
      <c r="E6" s="10">
        <v>-2</v>
      </c>
      <c r="F6" s="10" t="s">
        <v>16</v>
      </c>
      <c r="G6" s="10"/>
      <c r="H6" s="10"/>
      <c r="I6" s="11">
        <v>43577</v>
      </c>
      <c r="J6" s="31">
        <f t="shared" si="1"/>
        <v>16</v>
      </c>
      <c r="K6" s="94">
        <f>IF(OR(F6="FPCO"),((M5+L6)/J6),K5)</f>
        <v>9500</v>
      </c>
      <c r="L6" s="94"/>
      <c r="M6" s="95">
        <f>J6*K6</f>
        <v>152000</v>
      </c>
    </row>
    <row r="7" spans="1:13" hidden="1" x14ac:dyDescent="0.25">
      <c r="A7" s="9" t="s">
        <v>30</v>
      </c>
      <c r="B7" s="10" t="s">
        <v>31</v>
      </c>
      <c r="C7" s="10" t="s">
        <v>29</v>
      </c>
      <c r="D7" s="10">
        <f t="shared" si="2"/>
        <v>16</v>
      </c>
      <c r="E7" s="10">
        <v>-2</v>
      </c>
      <c r="F7" s="10" t="s">
        <v>16</v>
      </c>
      <c r="G7" s="10"/>
      <c r="H7" s="10"/>
      <c r="I7" s="11">
        <v>43676</v>
      </c>
      <c r="J7" s="31">
        <f t="shared" si="1"/>
        <v>14</v>
      </c>
      <c r="K7" s="94">
        <f t="shared" ref="K7:K29" si="3">IF(OR(F7="FPCO"),((M6+L7)/J7),K6)</f>
        <v>9500</v>
      </c>
      <c r="L7" s="94"/>
      <c r="M7" s="95">
        <f t="shared" ref="M7:M29" si="4">J7*K7</f>
        <v>133000</v>
      </c>
    </row>
    <row r="8" spans="1:13" hidden="1" x14ac:dyDescent="0.25">
      <c r="A8" s="9" t="s">
        <v>30</v>
      </c>
      <c r="B8" s="10" t="s">
        <v>31</v>
      </c>
      <c r="C8" s="10" t="s">
        <v>29</v>
      </c>
      <c r="D8" s="10">
        <f t="shared" si="2"/>
        <v>14</v>
      </c>
      <c r="E8" s="10">
        <v>-5</v>
      </c>
      <c r="F8" s="10" t="s">
        <v>16</v>
      </c>
      <c r="G8" s="10"/>
      <c r="H8" s="10"/>
      <c r="I8" s="11">
        <v>43685</v>
      </c>
      <c r="J8" s="31">
        <f t="shared" si="1"/>
        <v>9</v>
      </c>
      <c r="K8" s="94">
        <f t="shared" si="3"/>
        <v>9500</v>
      </c>
      <c r="L8" s="94"/>
      <c r="M8" s="95">
        <f t="shared" si="4"/>
        <v>85500</v>
      </c>
    </row>
    <row r="9" spans="1:13" x14ac:dyDescent="0.25">
      <c r="A9" s="9" t="s">
        <v>30</v>
      </c>
      <c r="B9" s="10" t="s">
        <v>31</v>
      </c>
      <c r="C9" s="10" t="s">
        <v>29</v>
      </c>
      <c r="D9" s="10">
        <f t="shared" si="2"/>
        <v>9</v>
      </c>
      <c r="E9" s="10">
        <v>6</v>
      </c>
      <c r="F9" s="10" t="s">
        <v>17</v>
      </c>
      <c r="G9" s="10" t="s">
        <v>18</v>
      </c>
      <c r="H9" s="10"/>
      <c r="I9" s="11">
        <v>43703</v>
      </c>
      <c r="J9" s="31">
        <f t="shared" si="1"/>
        <v>15</v>
      </c>
      <c r="K9" s="94">
        <f>((M8+L9)/J9)</f>
        <v>8482.1582879257876</v>
      </c>
      <c r="L9" s="94">
        <f>E9*6955.39571981447</f>
        <v>41732.374318886817</v>
      </c>
      <c r="M9" s="95">
        <f>J9*K9</f>
        <v>127232.37431888681</v>
      </c>
    </row>
    <row r="10" spans="1:13" hidden="1" x14ac:dyDescent="0.25">
      <c r="A10" s="9" t="s">
        <v>30</v>
      </c>
      <c r="B10" s="10" t="s">
        <v>31</v>
      </c>
      <c r="C10" s="10" t="s">
        <v>29</v>
      </c>
      <c r="D10" s="10">
        <f t="shared" si="2"/>
        <v>15</v>
      </c>
      <c r="E10" s="10">
        <v>-5</v>
      </c>
      <c r="F10" s="10" t="s">
        <v>16</v>
      </c>
      <c r="G10" s="10"/>
      <c r="H10" s="10"/>
      <c r="I10" s="11">
        <v>43706</v>
      </c>
      <c r="J10" s="31">
        <f t="shared" si="1"/>
        <v>10</v>
      </c>
      <c r="K10" s="94">
        <f t="shared" si="3"/>
        <v>8482.1582879257876</v>
      </c>
      <c r="L10" s="94"/>
      <c r="M10" s="95">
        <f t="shared" si="4"/>
        <v>84821.582879257883</v>
      </c>
    </row>
    <row r="11" spans="1:13" hidden="1" x14ac:dyDescent="0.25">
      <c r="A11" s="9" t="s">
        <v>30</v>
      </c>
      <c r="B11" s="10" t="s">
        <v>31</v>
      </c>
      <c r="C11" s="10" t="s">
        <v>29</v>
      </c>
      <c r="D11" s="10">
        <f t="shared" si="2"/>
        <v>10</v>
      </c>
      <c r="E11" s="10">
        <v>-4</v>
      </c>
      <c r="F11" s="10" t="s">
        <v>16</v>
      </c>
      <c r="G11" s="10"/>
      <c r="H11" s="10"/>
      <c r="I11" s="11">
        <v>43724</v>
      </c>
      <c r="J11" s="31">
        <f t="shared" si="1"/>
        <v>6</v>
      </c>
      <c r="K11" s="94">
        <f t="shared" si="3"/>
        <v>8482.1582879257876</v>
      </c>
      <c r="L11" s="94"/>
      <c r="M11" s="95">
        <f t="shared" si="4"/>
        <v>50892.949727554726</v>
      </c>
    </row>
    <row r="12" spans="1:13" hidden="1" x14ac:dyDescent="0.25">
      <c r="A12" s="9" t="s">
        <v>30</v>
      </c>
      <c r="B12" s="10" t="s">
        <v>31</v>
      </c>
      <c r="C12" s="10" t="s">
        <v>29</v>
      </c>
      <c r="D12" s="10">
        <f t="shared" si="2"/>
        <v>6</v>
      </c>
      <c r="E12" s="10">
        <v>-6</v>
      </c>
      <c r="F12" s="10" t="s">
        <v>16</v>
      </c>
      <c r="G12" s="10"/>
      <c r="H12" s="10"/>
      <c r="I12" s="11">
        <v>43725</v>
      </c>
      <c r="J12" s="31">
        <f t="shared" si="1"/>
        <v>0</v>
      </c>
      <c r="K12" s="94">
        <f t="shared" si="3"/>
        <v>8482.1582879257876</v>
      </c>
      <c r="L12" s="94"/>
      <c r="M12" s="95">
        <f t="shared" si="4"/>
        <v>0</v>
      </c>
    </row>
    <row r="13" spans="1:13" ht="30" x14ac:dyDescent="0.25">
      <c r="A13" s="9" t="s">
        <v>30</v>
      </c>
      <c r="B13" s="10" t="s">
        <v>31</v>
      </c>
      <c r="C13" s="10" t="s">
        <v>29</v>
      </c>
      <c r="D13" s="10">
        <f t="shared" si="2"/>
        <v>0</v>
      </c>
      <c r="E13" s="10">
        <v>9</v>
      </c>
      <c r="F13" s="10" t="s">
        <v>17</v>
      </c>
      <c r="G13" s="10" t="s">
        <v>23</v>
      </c>
      <c r="H13" s="10"/>
      <c r="I13" s="11">
        <v>43733</v>
      </c>
      <c r="J13" s="31">
        <f t="shared" si="1"/>
        <v>9</v>
      </c>
      <c r="K13" s="94">
        <f>((M12+L13)/J13)</f>
        <v>10710</v>
      </c>
      <c r="L13" s="94">
        <f>E13*10710</f>
        <v>96390</v>
      </c>
      <c r="M13" s="95">
        <f>J13*K13</f>
        <v>96390</v>
      </c>
    </row>
    <row r="14" spans="1:13" hidden="1" x14ac:dyDescent="0.25">
      <c r="A14" s="9" t="s">
        <v>30</v>
      </c>
      <c r="B14" s="10" t="s">
        <v>31</v>
      </c>
      <c r="C14" s="10" t="s">
        <v>29</v>
      </c>
      <c r="D14" s="10">
        <f t="shared" si="2"/>
        <v>9</v>
      </c>
      <c r="E14" s="10">
        <v>-6</v>
      </c>
      <c r="F14" s="10" t="s">
        <v>16</v>
      </c>
      <c r="G14" s="10"/>
      <c r="H14" s="10"/>
      <c r="I14" s="11">
        <v>43747</v>
      </c>
      <c r="J14" s="31">
        <f t="shared" si="1"/>
        <v>3</v>
      </c>
      <c r="K14" s="94">
        <f t="shared" si="3"/>
        <v>10710</v>
      </c>
      <c r="L14" s="94"/>
      <c r="M14" s="95">
        <f t="shared" si="4"/>
        <v>32130</v>
      </c>
    </row>
    <row r="15" spans="1:13" hidden="1" x14ac:dyDescent="0.25">
      <c r="A15" s="9" t="s">
        <v>30</v>
      </c>
      <c r="B15" s="10" t="s">
        <v>31</v>
      </c>
      <c r="C15" s="10" t="s">
        <v>29</v>
      </c>
      <c r="D15" s="10">
        <f t="shared" si="2"/>
        <v>3</v>
      </c>
      <c r="E15" s="10">
        <v>-2</v>
      </c>
      <c r="F15" s="10" t="s">
        <v>16</v>
      </c>
      <c r="G15" s="10"/>
      <c r="H15" s="10"/>
      <c r="I15" s="11">
        <v>43760</v>
      </c>
      <c r="J15" s="31">
        <f t="shared" si="1"/>
        <v>1</v>
      </c>
      <c r="K15" s="94">
        <f t="shared" si="3"/>
        <v>10710</v>
      </c>
      <c r="L15" s="94"/>
      <c r="M15" s="95">
        <f t="shared" si="4"/>
        <v>10710</v>
      </c>
    </row>
    <row r="16" spans="1:13" hidden="1" x14ac:dyDescent="0.25">
      <c r="A16" s="9" t="s">
        <v>30</v>
      </c>
      <c r="B16" s="10" t="s">
        <v>31</v>
      </c>
      <c r="C16" s="10" t="s">
        <v>29</v>
      </c>
      <c r="D16" s="10">
        <f t="shared" si="2"/>
        <v>1</v>
      </c>
      <c r="E16" s="10">
        <v>-1</v>
      </c>
      <c r="F16" s="10" t="s">
        <v>16</v>
      </c>
      <c r="G16" s="10"/>
      <c r="H16" s="10"/>
      <c r="I16" s="11">
        <v>43766</v>
      </c>
      <c r="J16" s="31">
        <f t="shared" si="1"/>
        <v>0</v>
      </c>
      <c r="K16" s="94">
        <f t="shared" si="3"/>
        <v>10710</v>
      </c>
      <c r="L16" s="94"/>
      <c r="M16" s="95">
        <f t="shared" si="4"/>
        <v>0</v>
      </c>
    </row>
    <row r="17" spans="1:13" ht="30" x14ac:dyDescent="0.25">
      <c r="A17" s="9" t="s">
        <v>30</v>
      </c>
      <c r="B17" s="10" t="s">
        <v>31</v>
      </c>
      <c r="C17" s="10" t="s">
        <v>29</v>
      </c>
      <c r="D17" s="10">
        <f t="shared" si="2"/>
        <v>0</v>
      </c>
      <c r="E17" s="10">
        <v>8</v>
      </c>
      <c r="F17" s="10" t="s">
        <v>17</v>
      </c>
      <c r="G17" s="10" t="s">
        <v>23</v>
      </c>
      <c r="H17" s="10"/>
      <c r="I17" s="11">
        <v>43858</v>
      </c>
      <c r="J17" s="31">
        <f t="shared" si="1"/>
        <v>8</v>
      </c>
      <c r="K17" s="94">
        <f>((M16+L17)/J17)</f>
        <v>10710</v>
      </c>
      <c r="L17" s="94">
        <f>E17*10710</f>
        <v>85680</v>
      </c>
      <c r="M17" s="95">
        <f>J17*K17</f>
        <v>85680</v>
      </c>
    </row>
    <row r="18" spans="1:13" hidden="1" x14ac:dyDescent="0.25">
      <c r="A18" s="9" t="s">
        <v>30</v>
      </c>
      <c r="B18" s="10" t="s">
        <v>31</v>
      </c>
      <c r="C18" s="10" t="s">
        <v>29</v>
      </c>
      <c r="D18" s="10">
        <f t="shared" si="2"/>
        <v>8</v>
      </c>
      <c r="E18" s="10">
        <v>-4</v>
      </c>
      <c r="F18" s="10" t="s">
        <v>16</v>
      </c>
      <c r="G18" s="10"/>
      <c r="H18" s="10"/>
      <c r="I18" s="11">
        <v>43872</v>
      </c>
      <c r="J18" s="31">
        <f t="shared" si="1"/>
        <v>4</v>
      </c>
      <c r="K18" s="94">
        <f t="shared" si="3"/>
        <v>10710</v>
      </c>
      <c r="L18" s="94"/>
      <c r="M18" s="95">
        <f t="shared" si="4"/>
        <v>42840</v>
      </c>
    </row>
    <row r="19" spans="1:13" hidden="1" x14ac:dyDescent="0.25">
      <c r="A19" s="9" t="s">
        <v>30</v>
      </c>
      <c r="B19" s="10" t="s">
        <v>31</v>
      </c>
      <c r="C19" s="10" t="s">
        <v>29</v>
      </c>
      <c r="D19" s="10">
        <f t="shared" si="2"/>
        <v>4</v>
      </c>
      <c r="E19" s="10">
        <v>-2</v>
      </c>
      <c r="F19" s="10" t="s">
        <v>16</v>
      </c>
      <c r="G19" s="10"/>
      <c r="H19" s="10"/>
      <c r="I19" s="11">
        <v>43873</v>
      </c>
      <c r="J19" s="31">
        <f t="shared" si="1"/>
        <v>2</v>
      </c>
      <c r="K19" s="94">
        <f t="shared" si="3"/>
        <v>10710</v>
      </c>
      <c r="L19" s="94"/>
      <c r="M19" s="95">
        <f t="shared" si="4"/>
        <v>21420</v>
      </c>
    </row>
    <row r="20" spans="1:13" x14ac:dyDescent="0.25">
      <c r="A20" s="9" t="s">
        <v>30</v>
      </c>
      <c r="B20" s="10" t="s">
        <v>31</v>
      </c>
      <c r="C20" s="10" t="s">
        <v>29</v>
      </c>
      <c r="D20" s="10">
        <f t="shared" si="2"/>
        <v>2</v>
      </c>
      <c r="E20" s="10">
        <v>24</v>
      </c>
      <c r="F20" s="10" t="s">
        <v>17</v>
      </c>
      <c r="G20" s="10" t="s">
        <v>18</v>
      </c>
      <c r="H20" s="10"/>
      <c r="I20" s="11">
        <v>43878</v>
      </c>
      <c r="J20" s="31">
        <f t="shared" si="1"/>
        <v>26</v>
      </c>
      <c r="K20" s="94">
        <f>((M19+L20)/J20)</f>
        <v>8216.4935897435898</v>
      </c>
      <c r="L20" s="94">
        <f>E20*8008.70138888889</f>
        <v>192208.83333333334</v>
      </c>
      <c r="M20" s="95">
        <f>J20*K20</f>
        <v>213628.83333333334</v>
      </c>
    </row>
    <row r="21" spans="1:13" hidden="1" x14ac:dyDescent="0.25">
      <c r="A21" s="9" t="s">
        <v>30</v>
      </c>
      <c r="B21" s="10" t="s">
        <v>31</v>
      </c>
      <c r="C21" s="10" t="s">
        <v>29</v>
      </c>
      <c r="D21" s="10">
        <f t="shared" si="2"/>
        <v>26</v>
      </c>
      <c r="E21" s="10">
        <v>-1</v>
      </c>
      <c r="F21" s="10" t="s">
        <v>16</v>
      </c>
      <c r="G21" s="10"/>
      <c r="H21" s="10"/>
      <c r="I21" s="11">
        <v>43878</v>
      </c>
      <c r="J21" s="31">
        <f t="shared" si="1"/>
        <v>25</v>
      </c>
      <c r="K21" s="94">
        <f t="shared" si="3"/>
        <v>8216.4935897435898</v>
      </c>
      <c r="L21" s="94"/>
      <c r="M21" s="95">
        <f t="shared" si="4"/>
        <v>205412.33974358975</v>
      </c>
    </row>
    <row r="22" spans="1:13" hidden="1" x14ac:dyDescent="0.25">
      <c r="A22" s="9" t="s">
        <v>30</v>
      </c>
      <c r="B22" s="10" t="s">
        <v>31</v>
      </c>
      <c r="C22" s="10" t="s">
        <v>29</v>
      </c>
      <c r="D22" s="10">
        <f t="shared" si="2"/>
        <v>25</v>
      </c>
      <c r="E22" s="10">
        <v>-1</v>
      </c>
      <c r="F22" s="10" t="s">
        <v>16</v>
      </c>
      <c r="G22" s="10"/>
      <c r="H22" s="10"/>
      <c r="I22" s="11">
        <v>43881</v>
      </c>
      <c r="J22" s="31">
        <f t="shared" si="1"/>
        <v>24</v>
      </c>
      <c r="K22" s="94">
        <f t="shared" si="3"/>
        <v>8216.4935897435898</v>
      </c>
      <c r="L22" s="94"/>
      <c r="M22" s="95">
        <f t="shared" si="4"/>
        <v>197195.84615384616</v>
      </c>
    </row>
    <row r="23" spans="1:13" hidden="1" x14ac:dyDescent="0.25">
      <c r="A23" s="9" t="s">
        <v>30</v>
      </c>
      <c r="B23" s="10" t="s">
        <v>31</v>
      </c>
      <c r="C23" s="10" t="s">
        <v>29</v>
      </c>
      <c r="D23" s="10">
        <f t="shared" si="2"/>
        <v>24</v>
      </c>
      <c r="E23" s="10">
        <v>-2</v>
      </c>
      <c r="F23" s="10" t="s">
        <v>16</v>
      </c>
      <c r="G23" s="10"/>
      <c r="H23" s="10"/>
      <c r="I23" s="11">
        <v>43887</v>
      </c>
      <c r="J23" s="31">
        <f t="shared" si="1"/>
        <v>22</v>
      </c>
      <c r="K23" s="94">
        <f t="shared" si="3"/>
        <v>8216.4935897435898</v>
      </c>
      <c r="L23" s="94"/>
      <c r="M23" s="95">
        <f t="shared" si="4"/>
        <v>180762.85897435897</v>
      </c>
    </row>
    <row r="24" spans="1:13" hidden="1" x14ac:dyDescent="0.25">
      <c r="A24" s="9" t="s">
        <v>30</v>
      </c>
      <c r="B24" s="10" t="s">
        <v>31</v>
      </c>
      <c r="C24" s="10" t="s">
        <v>29</v>
      </c>
      <c r="D24" s="10">
        <f t="shared" si="2"/>
        <v>22</v>
      </c>
      <c r="E24" s="10">
        <v>-4</v>
      </c>
      <c r="F24" s="10" t="s">
        <v>16</v>
      </c>
      <c r="G24" s="10"/>
      <c r="H24" s="10"/>
      <c r="I24" s="11">
        <v>43900</v>
      </c>
      <c r="J24" s="31">
        <f t="shared" si="1"/>
        <v>18</v>
      </c>
      <c r="K24" s="94">
        <f t="shared" si="3"/>
        <v>8216.4935897435898</v>
      </c>
      <c r="L24" s="94"/>
      <c r="M24" s="95">
        <f t="shared" si="4"/>
        <v>147896.88461538462</v>
      </c>
    </row>
    <row r="25" spans="1:13" hidden="1" x14ac:dyDescent="0.25">
      <c r="A25" s="9" t="s">
        <v>30</v>
      </c>
      <c r="B25" s="10" t="s">
        <v>31</v>
      </c>
      <c r="C25" s="10" t="s">
        <v>29</v>
      </c>
      <c r="D25" s="10">
        <f t="shared" si="2"/>
        <v>18</v>
      </c>
      <c r="E25" s="10">
        <v>-2</v>
      </c>
      <c r="F25" s="10" t="s">
        <v>16</v>
      </c>
      <c r="G25" s="10"/>
      <c r="H25" s="10"/>
      <c r="I25" s="11">
        <v>43909</v>
      </c>
      <c r="J25" s="31">
        <f t="shared" si="1"/>
        <v>16</v>
      </c>
      <c r="K25" s="94">
        <f t="shared" si="3"/>
        <v>8216.4935897435898</v>
      </c>
      <c r="L25" s="94"/>
      <c r="M25" s="95">
        <f t="shared" si="4"/>
        <v>131463.89743589744</v>
      </c>
    </row>
    <row r="26" spans="1:13" ht="30.75" thickBot="1" x14ac:dyDescent="0.3">
      <c r="A26" s="9" t="s">
        <v>30</v>
      </c>
      <c r="B26" s="10" t="s">
        <v>31</v>
      </c>
      <c r="C26" s="10" t="s">
        <v>29</v>
      </c>
      <c r="D26" s="10">
        <f t="shared" si="2"/>
        <v>16</v>
      </c>
      <c r="E26" s="10">
        <v>-7</v>
      </c>
      <c r="F26" s="10" t="s">
        <v>17</v>
      </c>
      <c r="G26" s="10"/>
      <c r="H26" s="10" t="s">
        <v>20</v>
      </c>
      <c r="I26" s="11">
        <v>43972</v>
      </c>
      <c r="J26" s="31">
        <f t="shared" si="1"/>
        <v>9</v>
      </c>
      <c r="K26" s="94">
        <f t="shared" si="3"/>
        <v>8216.4935897435898</v>
      </c>
      <c r="L26" s="94"/>
      <c r="M26" s="95">
        <f>J26*K26</f>
        <v>73948.442307692312</v>
      </c>
    </row>
    <row r="27" spans="1:13" ht="15.75" hidden="1" thickBot="1" x14ac:dyDescent="0.3">
      <c r="A27" s="9" t="s">
        <v>30</v>
      </c>
      <c r="B27" s="10" t="s">
        <v>31</v>
      </c>
      <c r="C27" s="10" t="s">
        <v>29</v>
      </c>
      <c r="D27" s="10">
        <f t="shared" si="2"/>
        <v>9</v>
      </c>
      <c r="E27" s="10">
        <v>-3</v>
      </c>
      <c r="F27" s="10" t="s">
        <v>16</v>
      </c>
      <c r="G27" s="10"/>
      <c r="H27" s="10"/>
      <c r="I27" s="11">
        <v>44025</v>
      </c>
      <c r="J27" s="31">
        <f t="shared" si="1"/>
        <v>6</v>
      </c>
      <c r="K27" s="94">
        <f t="shared" si="3"/>
        <v>8216.4935897435898</v>
      </c>
      <c r="L27" s="94"/>
      <c r="M27" s="95">
        <f t="shared" si="4"/>
        <v>49298.961538461539</v>
      </c>
    </row>
    <row r="28" spans="1:13" ht="15.75" hidden="1" thickBot="1" x14ac:dyDescent="0.3">
      <c r="A28" s="9" t="s">
        <v>30</v>
      </c>
      <c r="B28" s="10" t="s">
        <v>31</v>
      </c>
      <c r="C28" s="10" t="s">
        <v>29</v>
      </c>
      <c r="D28" s="10">
        <f t="shared" si="2"/>
        <v>6</v>
      </c>
      <c r="E28" s="10">
        <v>-5</v>
      </c>
      <c r="F28" s="10" t="s">
        <v>16</v>
      </c>
      <c r="G28" s="10"/>
      <c r="H28" s="10"/>
      <c r="I28" s="11">
        <v>44055</v>
      </c>
      <c r="J28" s="31">
        <f t="shared" si="1"/>
        <v>1</v>
      </c>
      <c r="K28" s="94">
        <f t="shared" si="3"/>
        <v>8216.4935897435898</v>
      </c>
      <c r="L28" s="94"/>
      <c r="M28" s="95">
        <f t="shared" si="4"/>
        <v>8216.4935897435898</v>
      </c>
    </row>
    <row r="29" spans="1:13" ht="15.75" hidden="1" thickBot="1" x14ac:dyDescent="0.3">
      <c r="A29" s="44" t="s">
        <v>30</v>
      </c>
      <c r="B29" s="36" t="s">
        <v>31</v>
      </c>
      <c r="C29" s="36" t="s">
        <v>29</v>
      </c>
      <c r="D29" s="36">
        <f t="shared" si="2"/>
        <v>1</v>
      </c>
      <c r="E29" s="36">
        <v>-1</v>
      </c>
      <c r="F29" s="36" t="s">
        <v>16</v>
      </c>
      <c r="G29" s="36"/>
      <c r="H29" s="36"/>
      <c r="I29" s="37">
        <v>44095</v>
      </c>
      <c r="J29" s="51">
        <f t="shared" si="1"/>
        <v>0</v>
      </c>
      <c r="K29" s="94">
        <f t="shared" si="3"/>
        <v>8216.4935897435898</v>
      </c>
      <c r="L29" s="94"/>
      <c r="M29" s="95">
        <f t="shared" si="4"/>
        <v>0</v>
      </c>
    </row>
    <row r="30" spans="1:13" x14ac:dyDescent="0.25">
      <c r="A30" s="27" t="s">
        <v>37</v>
      </c>
      <c r="B30" s="28" t="s">
        <v>38</v>
      </c>
      <c r="C30" s="28" t="s">
        <v>29</v>
      </c>
      <c r="D30" s="28">
        <f t="shared" si="2"/>
        <v>0</v>
      </c>
      <c r="E30" s="28">
        <v>2</v>
      </c>
      <c r="F30" s="28" t="s">
        <v>17</v>
      </c>
      <c r="G30" s="28" t="s">
        <v>18</v>
      </c>
      <c r="H30" s="28"/>
      <c r="I30" s="29">
        <v>43488</v>
      </c>
      <c r="J30" s="28">
        <f t="shared" si="1"/>
        <v>2</v>
      </c>
      <c r="K30" s="92">
        <f>L30/J30</f>
        <v>80431.794871794904</v>
      </c>
      <c r="L30" s="92">
        <f>E30*80431.7948717949</f>
        <v>160863.58974358981</v>
      </c>
      <c r="M30" s="101">
        <f>J30*K30</f>
        <v>160863.58974358981</v>
      </c>
    </row>
    <row r="31" spans="1:13" hidden="1" x14ac:dyDescent="0.25">
      <c r="A31" s="9" t="s">
        <v>37</v>
      </c>
      <c r="B31" s="10" t="s">
        <v>38</v>
      </c>
      <c r="C31" s="10" t="s">
        <v>29</v>
      </c>
      <c r="D31" s="10">
        <f t="shared" si="2"/>
        <v>2</v>
      </c>
      <c r="E31" s="10">
        <v>-2</v>
      </c>
      <c r="F31" s="10" t="s">
        <v>16</v>
      </c>
      <c r="G31" s="10"/>
      <c r="H31" s="10"/>
      <c r="I31" s="11">
        <v>43489</v>
      </c>
      <c r="J31" s="10">
        <f t="shared" si="1"/>
        <v>0</v>
      </c>
      <c r="K31" s="94">
        <f t="shared" ref="K31:K36" si="5">IF(OR(F31="FPCO"),((M30+L31)/J31),K30)</f>
        <v>80431.794871794904</v>
      </c>
      <c r="L31" s="94"/>
      <c r="M31" s="95">
        <f t="shared" ref="M31:M36" si="6">J31*K31</f>
        <v>0</v>
      </c>
    </row>
    <row r="32" spans="1:13" x14ac:dyDescent="0.25">
      <c r="A32" s="9" t="s">
        <v>37</v>
      </c>
      <c r="B32" s="10" t="s">
        <v>38</v>
      </c>
      <c r="C32" s="10" t="s">
        <v>29</v>
      </c>
      <c r="D32" s="10">
        <f t="shared" si="2"/>
        <v>0</v>
      </c>
      <c r="E32" s="10">
        <v>3</v>
      </c>
      <c r="F32" s="10" t="s">
        <v>17</v>
      </c>
      <c r="G32" s="10" t="s">
        <v>18</v>
      </c>
      <c r="H32" s="10"/>
      <c r="I32" s="11">
        <v>43755</v>
      </c>
      <c r="J32" s="10">
        <f t="shared" si="1"/>
        <v>3</v>
      </c>
      <c r="K32" s="94">
        <f>((M31+L32)/J32)</f>
        <v>51170</v>
      </c>
      <c r="L32" s="94">
        <f>E32*51170</f>
        <v>153510</v>
      </c>
      <c r="M32" s="95">
        <f>J32*K32</f>
        <v>153510</v>
      </c>
    </row>
    <row r="33" spans="1:13" hidden="1" x14ac:dyDescent="0.25">
      <c r="A33" s="9" t="s">
        <v>37</v>
      </c>
      <c r="B33" s="10" t="s">
        <v>38</v>
      </c>
      <c r="C33" s="10" t="s">
        <v>29</v>
      </c>
      <c r="D33" s="10">
        <f t="shared" si="2"/>
        <v>3</v>
      </c>
      <c r="E33" s="10">
        <v>-1</v>
      </c>
      <c r="F33" s="10" t="s">
        <v>16</v>
      </c>
      <c r="G33" s="10"/>
      <c r="H33" s="10"/>
      <c r="I33" s="11">
        <v>43808</v>
      </c>
      <c r="J33" s="10">
        <f t="shared" si="1"/>
        <v>2</v>
      </c>
      <c r="K33" s="94">
        <f t="shared" si="5"/>
        <v>51170</v>
      </c>
      <c r="L33" s="94"/>
      <c r="M33" s="95">
        <f t="shared" si="6"/>
        <v>102340</v>
      </c>
    </row>
    <row r="34" spans="1:13" x14ac:dyDescent="0.25">
      <c r="A34" s="9" t="s">
        <v>37</v>
      </c>
      <c r="B34" s="10" t="s">
        <v>38</v>
      </c>
      <c r="C34" s="10" t="s">
        <v>29</v>
      </c>
      <c r="D34" s="10">
        <f t="shared" si="2"/>
        <v>2</v>
      </c>
      <c r="E34" s="10">
        <v>5</v>
      </c>
      <c r="F34" s="10" t="s">
        <v>17</v>
      </c>
      <c r="G34" s="10" t="s">
        <v>18</v>
      </c>
      <c r="H34" s="10"/>
      <c r="I34" s="11">
        <v>43872</v>
      </c>
      <c r="J34" s="10">
        <f t="shared" si="1"/>
        <v>7</v>
      </c>
      <c r="K34" s="94">
        <f>((M33+L34)/J34)</f>
        <v>60236.666666666642</v>
      </c>
      <c r="L34" s="94">
        <f>E34*63863.3333333333</f>
        <v>319316.66666666651</v>
      </c>
      <c r="M34" s="95">
        <f>J34*K34</f>
        <v>421656.66666666651</v>
      </c>
    </row>
    <row r="35" spans="1:13" hidden="1" x14ac:dyDescent="0.25">
      <c r="A35" s="9" t="s">
        <v>37</v>
      </c>
      <c r="B35" s="10" t="s">
        <v>38</v>
      </c>
      <c r="C35" s="10" t="s">
        <v>29</v>
      </c>
      <c r="D35" s="10">
        <f t="shared" si="2"/>
        <v>7</v>
      </c>
      <c r="E35" s="10">
        <v>-1</v>
      </c>
      <c r="F35" s="10" t="s">
        <v>16</v>
      </c>
      <c r="G35" s="10"/>
      <c r="H35" s="10"/>
      <c r="I35" s="11">
        <v>44088</v>
      </c>
      <c r="J35" s="10">
        <f t="shared" si="1"/>
        <v>6</v>
      </c>
      <c r="K35" s="94">
        <f t="shared" si="5"/>
        <v>60236.666666666642</v>
      </c>
      <c r="L35" s="94"/>
      <c r="M35" s="95">
        <f t="shared" si="6"/>
        <v>361419.99999999988</v>
      </c>
    </row>
    <row r="36" spans="1:13" hidden="1" x14ac:dyDescent="0.25">
      <c r="A36" s="44" t="s">
        <v>37</v>
      </c>
      <c r="B36" s="36" t="s">
        <v>38</v>
      </c>
      <c r="C36" s="36" t="s">
        <v>29</v>
      </c>
      <c r="D36" s="36">
        <f t="shared" si="2"/>
        <v>6</v>
      </c>
      <c r="E36" s="36">
        <v>-1</v>
      </c>
      <c r="F36" s="36" t="s">
        <v>16</v>
      </c>
      <c r="G36" s="36"/>
      <c r="H36" s="36"/>
      <c r="I36" s="37">
        <v>44123</v>
      </c>
      <c r="J36" s="36">
        <f t="shared" si="1"/>
        <v>5</v>
      </c>
      <c r="K36" s="94">
        <f t="shared" si="5"/>
        <v>60236.666666666642</v>
      </c>
      <c r="L36" s="94"/>
      <c r="M36" s="95">
        <f t="shared" si="6"/>
        <v>301183.3333333332</v>
      </c>
    </row>
    <row r="37" spans="1:13" hidden="1" x14ac:dyDescent="0.25">
      <c r="A37" s="27" t="s">
        <v>39</v>
      </c>
      <c r="B37" s="28" t="s">
        <v>40</v>
      </c>
      <c r="C37" s="28" t="s">
        <v>29</v>
      </c>
      <c r="D37" s="28">
        <v>512</v>
      </c>
      <c r="E37" s="28"/>
      <c r="F37" s="28" t="s">
        <v>14</v>
      </c>
      <c r="G37" s="28"/>
      <c r="H37" s="28"/>
      <c r="I37" s="29">
        <v>43100</v>
      </c>
      <c r="J37" s="28">
        <f t="shared" ref="J37:J68" si="7">D37+E37</f>
        <v>512</v>
      </c>
      <c r="K37" s="92">
        <f>M37/J37</f>
        <v>2133.474609375</v>
      </c>
      <c r="L37" s="92"/>
      <c r="M37" s="101">
        <v>1092339</v>
      </c>
    </row>
    <row r="38" spans="1:13" x14ac:dyDescent="0.25">
      <c r="A38" s="9" t="s">
        <v>39</v>
      </c>
      <c r="B38" s="10" t="s">
        <v>40</v>
      </c>
      <c r="C38" s="10" t="s">
        <v>29</v>
      </c>
      <c r="D38" s="10">
        <f t="shared" ref="D38:D73" si="8">J37</f>
        <v>512</v>
      </c>
      <c r="E38" s="10">
        <v>5</v>
      </c>
      <c r="F38" s="10" t="s">
        <v>17</v>
      </c>
      <c r="G38" s="10" t="s">
        <v>18</v>
      </c>
      <c r="H38" s="10"/>
      <c r="I38" s="11">
        <v>43279</v>
      </c>
      <c r="J38" s="10">
        <f t="shared" si="7"/>
        <v>517</v>
      </c>
      <c r="K38" s="94">
        <f>((M37+L38)/J38)</f>
        <v>2895.4332688588006</v>
      </c>
      <c r="L38" s="94">
        <f>E38*80920</f>
        <v>404600</v>
      </c>
      <c r="M38" s="95">
        <f>J38*K38</f>
        <v>1496939</v>
      </c>
    </row>
    <row r="39" spans="1:13" x14ac:dyDescent="0.25">
      <c r="A39" s="9" t="s">
        <v>39</v>
      </c>
      <c r="B39" s="10" t="s">
        <v>40</v>
      </c>
      <c r="C39" s="10" t="s">
        <v>29</v>
      </c>
      <c r="D39" s="10">
        <f t="shared" si="8"/>
        <v>517</v>
      </c>
      <c r="E39" s="10">
        <v>1</v>
      </c>
      <c r="F39" s="10" t="s">
        <v>17</v>
      </c>
      <c r="G39" s="10" t="s">
        <v>18</v>
      </c>
      <c r="H39" s="10"/>
      <c r="I39" s="11">
        <v>43292</v>
      </c>
      <c r="J39" s="10">
        <f t="shared" si="7"/>
        <v>518</v>
      </c>
      <c r="K39" s="94">
        <f>((M38+L39)/J39)</f>
        <v>3046.0598455598456</v>
      </c>
      <c r="L39" s="94">
        <f t="shared" ref="L39:L40" si="9">E39*80920</f>
        <v>80920</v>
      </c>
      <c r="M39" s="95">
        <f>J39*K39</f>
        <v>1577859</v>
      </c>
    </row>
    <row r="40" spans="1:13" x14ac:dyDescent="0.25">
      <c r="A40" s="9" t="s">
        <v>39</v>
      </c>
      <c r="B40" s="10" t="s">
        <v>40</v>
      </c>
      <c r="C40" s="10" t="s">
        <v>29</v>
      </c>
      <c r="D40" s="10">
        <f t="shared" si="8"/>
        <v>518</v>
      </c>
      <c r="E40" s="10">
        <v>2</v>
      </c>
      <c r="F40" s="10" t="s">
        <v>17</v>
      </c>
      <c r="G40" s="10" t="s">
        <v>18</v>
      </c>
      <c r="H40" s="10"/>
      <c r="I40" s="11">
        <v>43299</v>
      </c>
      <c r="J40" s="10">
        <f t="shared" si="7"/>
        <v>520</v>
      </c>
      <c r="K40" s="94">
        <f>((M39+L40)/J40)</f>
        <v>3345.5749999999998</v>
      </c>
      <c r="L40" s="94">
        <f t="shared" si="9"/>
        <v>161840</v>
      </c>
      <c r="M40" s="95">
        <f>J40*K40</f>
        <v>1739699</v>
      </c>
    </row>
    <row r="41" spans="1:13" hidden="1" x14ac:dyDescent="0.25">
      <c r="A41" s="9" t="s">
        <v>39</v>
      </c>
      <c r="B41" s="10" t="s">
        <v>40</v>
      </c>
      <c r="C41" s="10" t="s">
        <v>29</v>
      </c>
      <c r="D41" s="10">
        <f t="shared" si="8"/>
        <v>520</v>
      </c>
      <c r="E41" s="10">
        <v>-1</v>
      </c>
      <c r="F41" s="10" t="s">
        <v>16</v>
      </c>
      <c r="G41" s="10"/>
      <c r="H41" s="10"/>
      <c r="I41" s="11">
        <v>43405</v>
      </c>
      <c r="J41" s="10">
        <f t="shared" si="7"/>
        <v>519</v>
      </c>
      <c r="K41" s="94">
        <f t="shared" ref="K41:K73" si="10">IF(OR(F41="FPCO"),((M40+L41)/J41),K40)</f>
        <v>3345.5749999999998</v>
      </c>
      <c r="L41" s="94"/>
      <c r="M41" s="95">
        <f t="shared" ref="M41:M73" si="11">J41*K41</f>
        <v>1736353.4249999998</v>
      </c>
    </row>
    <row r="42" spans="1:13" hidden="1" x14ac:dyDescent="0.25">
      <c r="A42" s="9" t="s">
        <v>39</v>
      </c>
      <c r="B42" s="10" t="s">
        <v>40</v>
      </c>
      <c r="C42" s="10" t="s">
        <v>29</v>
      </c>
      <c r="D42" s="10">
        <f t="shared" si="8"/>
        <v>519</v>
      </c>
      <c r="E42" s="10">
        <v>-1</v>
      </c>
      <c r="F42" s="10" t="s">
        <v>16</v>
      </c>
      <c r="G42" s="10"/>
      <c r="H42" s="10"/>
      <c r="I42" s="11">
        <v>43405</v>
      </c>
      <c r="J42" s="10">
        <f t="shared" si="7"/>
        <v>518</v>
      </c>
      <c r="K42" s="94">
        <f t="shared" si="10"/>
        <v>3345.5749999999998</v>
      </c>
      <c r="L42" s="94"/>
      <c r="M42" s="95">
        <f t="shared" si="11"/>
        <v>1733007.8499999999</v>
      </c>
    </row>
    <row r="43" spans="1:13" hidden="1" x14ac:dyDescent="0.25">
      <c r="A43" s="9" t="s">
        <v>39</v>
      </c>
      <c r="B43" s="10" t="s">
        <v>40</v>
      </c>
      <c r="C43" s="10" t="s">
        <v>29</v>
      </c>
      <c r="D43" s="10">
        <f t="shared" si="8"/>
        <v>518</v>
      </c>
      <c r="E43" s="10">
        <v>-1</v>
      </c>
      <c r="F43" s="10" t="s">
        <v>16</v>
      </c>
      <c r="G43" s="10"/>
      <c r="H43" s="10"/>
      <c r="I43" s="11">
        <v>43405</v>
      </c>
      <c r="J43" s="10">
        <f t="shared" si="7"/>
        <v>517</v>
      </c>
      <c r="K43" s="94">
        <f t="shared" si="10"/>
        <v>3345.5749999999998</v>
      </c>
      <c r="L43" s="94"/>
      <c r="M43" s="95">
        <f t="shared" si="11"/>
        <v>1729662.2749999999</v>
      </c>
    </row>
    <row r="44" spans="1:13" x14ac:dyDescent="0.25">
      <c r="A44" s="9" t="s">
        <v>39</v>
      </c>
      <c r="B44" s="10" t="s">
        <v>40</v>
      </c>
      <c r="C44" s="10" t="s">
        <v>29</v>
      </c>
      <c r="D44" s="10">
        <f t="shared" si="8"/>
        <v>517</v>
      </c>
      <c r="E44" s="10">
        <v>8</v>
      </c>
      <c r="F44" s="10" t="s">
        <v>17</v>
      </c>
      <c r="G44" s="10" t="s">
        <v>18</v>
      </c>
      <c r="H44" s="10"/>
      <c r="I44" s="11">
        <v>43453</v>
      </c>
      <c r="J44" s="10">
        <f t="shared" si="7"/>
        <v>525</v>
      </c>
      <c r="K44" s="94">
        <f t="shared" ref="K44:K45" si="12">((M43+L44)/J44)</f>
        <v>4527.6614761904757</v>
      </c>
      <c r="L44" s="94">
        <f>E44*80920</f>
        <v>647360</v>
      </c>
      <c r="M44" s="95">
        <f>J44*K44</f>
        <v>2377022.2749999999</v>
      </c>
    </row>
    <row r="45" spans="1:13" x14ac:dyDescent="0.25">
      <c r="A45" s="9" t="s">
        <v>39</v>
      </c>
      <c r="B45" s="10" t="s">
        <v>40</v>
      </c>
      <c r="C45" s="10" t="s">
        <v>29</v>
      </c>
      <c r="D45" s="10">
        <f t="shared" si="8"/>
        <v>525</v>
      </c>
      <c r="E45" s="10">
        <v>1</v>
      </c>
      <c r="F45" s="10" t="s">
        <v>17</v>
      </c>
      <c r="G45" s="10" t="s">
        <v>18</v>
      </c>
      <c r="H45" s="10"/>
      <c r="I45" s="11">
        <v>43453</v>
      </c>
      <c r="J45" s="10">
        <f t="shared" si="7"/>
        <v>526</v>
      </c>
      <c r="K45" s="94">
        <f t="shared" si="12"/>
        <v>4672.8940589353606</v>
      </c>
      <c r="L45" s="94">
        <f>E45*80920</f>
        <v>80920</v>
      </c>
      <c r="M45" s="95">
        <f>J45*K45</f>
        <v>2457942.2749999994</v>
      </c>
    </row>
    <row r="46" spans="1:13" hidden="1" x14ac:dyDescent="0.25">
      <c r="A46" s="9" t="s">
        <v>39</v>
      </c>
      <c r="B46" s="10" t="s">
        <v>40</v>
      </c>
      <c r="C46" s="10" t="s">
        <v>29</v>
      </c>
      <c r="D46" s="10">
        <f t="shared" si="8"/>
        <v>526</v>
      </c>
      <c r="E46" s="10">
        <v>-1</v>
      </c>
      <c r="F46" s="10" t="s">
        <v>16</v>
      </c>
      <c r="G46" s="10"/>
      <c r="H46" s="10"/>
      <c r="I46" s="11">
        <v>43462</v>
      </c>
      <c r="J46" s="10">
        <f t="shared" si="7"/>
        <v>525</v>
      </c>
      <c r="K46" s="94">
        <f t="shared" si="10"/>
        <v>4672.8940589353606</v>
      </c>
      <c r="L46" s="94"/>
      <c r="M46" s="95">
        <f t="shared" si="11"/>
        <v>2453269.3809410641</v>
      </c>
    </row>
    <row r="47" spans="1:13" hidden="1" x14ac:dyDescent="0.25">
      <c r="A47" s="9" t="s">
        <v>39</v>
      </c>
      <c r="B47" s="10" t="s">
        <v>40</v>
      </c>
      <c r="C47" s="10" t="s">
        <v>29</v>
      </c>
      <c r="D47" s="10">
        <f t="shared" si="8"/>
        <v>525</v>
      </c>
      <c r="E47" s="10">
        <v>-1</v>
      </c>
      <c r="F47" s="10" t="s">
        <v>16</v>
      </c>
      <c r="G47" s="10"/>
      <c r="H47" s="10"/>
      <c r="I47" s="11">
        <v>43462</v>
      </c>
      <c r="J47" s="10">
        <f t="shared" si="7"/>
        <v>524</v>
      </c>
      <c r="K47" s="94">
        <f t="shared" si="10"/>
        <v>4672.8940589353606</v>
      </c>
      <c r="L47" s="94"/>
      <c r="M47" s="95">
        <f t="shared" si="11"/>
        <v>2448596.4868821288</v>
      </c>
    </row>
    <row r="48" spans="1:13" hidden="1" x14ac:dyDescent="0.25">
      <c r="A48" s="9" t="s">
        <v>39</v>
      </c>
      <c r="B48" s="10" t="s">
        <v>40</v>
      </c>
      <c r="C48" s="10" t="s">
        <v>29</v>
      </c>
      <c r="D48" s="10">
        <f t="shared" si="8"/>
        <v>524</v>
      </c>
      <c r="E48" s="10">
        <v>-11</v>
      </c>
      <c r="F48" s="10" t="s">
        <v>16</v>
      </c>
      <c r="G48" s="10"/>
      <c r="H48" s="10"/>
      <c r="I48" s="11">
        <v>43528</v>
      </c>
      <c r="J48" s="10">
        <f t="shared" si="7"/>
        <v>513</v>
      </c>
      <c r="K48" s="94">
        <f t="shared" si="10"/>
        <v>4672.8940589353606</v>
      </c>
      <c r="L48" s="94"/>
      <c r="M48" s="95">
        <f t="shared" si="11"/>
        <v>2397194.65223384</v>
      </c>
    </row>
    <row r="49" spans="1:13" hidden="1" x14ac:dyDescent="0.25">
      <c r="A49" s="9" t="s">
        <v>39</v>
      </c>
      <c r="B49" s="10" t="s">
        <v>40</v>
      </c>
      <c r="C49" s="10" t="s">
        <v>29</v>
      </c>
      <c r="D49" s="10">
        <f t="shared" si="8"/>
        <v>513</v>
      </c>
      <c r="E49" s="10">
        <v>-1</v>
      </c>
      <c r="F49" s="10" t="s">
        <v>16</v>
      </c>
      <c r="G49" s="10"/>
      <c r="H49" s="10"/>
      <c r="I49" s="11">
        <v>43528</v>
      </c>
      <c r="J49" s="10">
        <f t="shared" si="7"/>
        <v>512</v>
      </c>
      <c r="K49" s="94">
        <f t="shared" si="10"/>
        <v>4672.8940589353606</v>
      </c>
      <c r="L49" s="94"/>
      <c r="M49" s="95">
        <f t="shared" si="11"/>
        <v>2392521.7581749046</v>
      </c>
    </row>
    <row r="50" spans="1:13" hidden="1" x14ac:dyDescent="0.25">
      <c r="A50" s="9" t="s">
        <v>39</v>
      </c>
      <c r="B50" s="10" t="s">
        <v>40</v>
      </c>
      <c r="C50" s="10" t="s">
        <v>29</v>
      </c>
      <c r="D50" s="10">
        <f t="shared" si="8"/>
        <v>512</v>
      </c>
      <c r="E50" s="10">
        <v>-11</v>
      </c>
      <c r="F50" s="10" t="s">
        <v>16</v>
      </c>
      <c r="G50" s="10"/>
      <c r="H50" s="10"/>
      <c r="I50" s="11">
        <v>43577</v>
      </c>
      <c r="J50" s="10">
        <f t="shared" si="7"/>
        <v>501</v>
      </c>
      <c r="K50" s="94">
        <f t="shared" si="10"/>
        <v>4672.8940589353606</v>
      </c>
      <c r="L50" s="94"/>
      <c r="M50" s="95">
        <f t="shared" si="11"/>
        <v>2341119.9235266158</v>
      </c>
    </row>
    <row r="51" spans="1:13" hidden="1" x14ac:dyDescent="0.25">
      <c r="A51" s="9" t="s">
        <v>39</v>
      </c>
      <c r="B51" s="10" t="s">
        <v>40</v>
      </c>
      <c r="C51" s="10" t="s">
        <v>29</v>
      </c>
      <c r="D51" s="10">
        <f t="shared" si="8"/>
        <v>501</v>
      </c>
      <c r="E51" s="10">
        <v>-500</v>
      </c>
      <c r="F51" s="10" t="s">
        <v>16</v>
      </c>
      <c r="G51" s="10"/>
      <c r="H51" s="10"/>
      <c r="I51" s="11">
        <v>43577</v>
      </c>
      <c r="J51" s="10">
        <f t="shared" si="7"/>
        <v>1</v>
      </c>
      <c r="K51" s="94">
        <f t="shared" si="10"/>
        <v>4672.8940589353606</v>
      </c>
      <c r="L51" s="94"/>
      <c r="M51" s="95">
        <f t="shared" si="11"/>
        <v>4672.8940589353606</v>
      </c>
    </row>
    <row r="52" spans="1:13" hidden="1" x14ac:dyDescent="0.25">
      <c r="A52" s="9" t="s">
        <v>39</v>
      </c>
      <c r="B52" s="10" t="s">
        <v>40</v>
      </c>
      <c r="C52" s="10" t="s">
        <v>29</v>
      </c>
      <c r="D52" s="10">
        <f t="shared" si="8"/>
        <v>1</v>
      </c>
      <c r="E52" s="10">
        <v>-1</v>
      </c>
      <c r="F52" s="10" t="s">
        <v>16</v>
      </c>
      <c r="G52" s="10"/>
      <c r="H52" s="10"/>
      <c r="I52" s="11">
        <v>43577</v>
      </c>
      <c r="J52" s="10">
        <f t="shared" si="7"/>
        <v>0</v>
      </c>
      <c r="K52" s="94">
        <f t="shared" si="10"/>
        <v>4672.8940589353606</v>
      </c>
      <c r="L52" s="94"/>
      <c r="M52" s="95">
        <f t="shared" si="11"/>
        <v>0</v>
      </c>
    </row>
    <row r="53" spans="1:13" x14ac:dyDescent="0.25">
      <c r="A53" s="9" t="s">
        <v>39</v>
      </c>
      <c r="B53" s="10" t="s">
        <v>40</v>
      </c>
      <c r="C53" s="10" t="s">
        <v>29</v>
      </c>
      <c r="D53" s="10">
        <f t="shared" si="8"/>
        <v>0</v>
      </c>
      <c r="E53" s="10">
        <v>3</v>
      </c>
      <c r="F53" s="10" t="s">
        <v>17</v>
      </c>
      <c r="G53" s="10" t="s">
        <v>26</v>
      </c>
      <c r="H53" s="10"/>
      <c r="I53" s="11">
        <v>43629</v>
      </c>
      <c r="J53" s="10">
        <f t="shared" si="7"/>
        <v>3</v>
      </c>
      <c r="K53" s="94">
        <f>((M52+L53)/J53)</f>
        <v>77580.3405797101</v>
      </c>
      <c r="L53" s="94">
        <f>E53*77580.3405797101</f>
        <v>232741.02173913032</v>
      </c>
      <c r="M53" s="95">
        <f>J53*K53</f>
        <v>232741.02173913032</v>
      </c>
    </row>
    <row r="54" spans="1:13" hidden="1" x14ac:dyDescent="0.25">
      <c r="A54" s="9" t="s">
        <v>39</v>
      </c>
      <c r="B54" s="10" t="s">
        <v>40</v>
      </c>
      <c r="C54" s="10" t="s">
        <v>29</v>
      </c>
      <c r="D54" s="10">
        <f t="shared" si="8"/>
        <v>3</v>
      </c>
      <c r="E54" s="10">
        <v>-3</v>
      </c>
      <c r="F54" s="10" t="s">
        <v>16</v>
      </c>
      <c r="G54" s="10"/>
      <c r="H54" s="10"/>
      <c r="I54" s="11">
        <v>43685</v>
      </c>
      <c r="J54" s="10">
        <f t="shared" si="7"/>
        <v>0</v>
      </c>
      <c r="K54" s="94">
        <f t="shared" si="10"/>
        <v>77580.3405797101</v>
      </c>
      <c r="L54" s="94"/>
      <c r="M54" s="95">
        <f t="shared" si="11"/>
        <v>0</v>
      </c>
    </row>
    <row r="55" spans="1:13" x14ac:dyDescent="0.25">
      <c r="A55" s="9" t="s">
        <v>39</v>
      </c>
      <c r="B55" s="10" t="s">
        <v>40</v>
      </c>
      <c r="C55" s="10" t="s">
        <v>29</v>
      </c>
      <c r="D55" s="10">
        <f t="shared" si="8"/>
        <v>0</v>
      </c>
      <c r="E55" s="10">
        <v>10</v>
      </c>
      <c r="F55" s="10" t="s">
        <v>17</v>
      </c>
      <c r="G55" s="10" t="s">
        <v>18</v>
      </c>
      <c r="H55" s="10"/>
      <c r="I55" s="11">
        <v>43703</v>
      </c>
      <c r="J55" s="10">
        <f t="shared" si="7"/>
        <v>10</v>
      </c>
      <c r="K55" s="94">
        <f>((M54+L55)/J55)</f>
        <v>51834.950120772897</v>
      </c>
      <c r="L55" s="94">
        <f>E55*51834.9501207729</f>
        <v>518349.50120772899</v>
      </c>
      <c r="M55" s="95">
        <f>J55*K55</f>
        <v>518349.50120772899</v>
      </c>
    </row>
    <row r="56" spans="1:13" hidden="1" x14ac:dyDescent="0.25">
      <c r="A56" s="9" t="s">
        <v>39</v>
      </c>
      <c r="B56" s="10" t="s">
        <v>40</v>
      </c>
      <c r="C56" s="10" t="s">
        <v>29</v>
      </c>
      <c r="D56" s="10">
        <f t="shared" si="8"/>
        <v>10</v>
      </c>
      <c r="E56" s="10">
        <v>-4</v>
      </c>
      <c r="F56" s="10" t="s">
        <v>16</v>
      </c>
      <c r="G56" s="10"/>
      <c r="H56" s="10"/>
      <c r="I56" s="11">
        <v>43706</v>
      </c>
      <c r="J56" s="10">
        <f t="shared" si="7"/>
        <v>6</v>
      </c>
      <c r="K56" s="94">
        <f t="shared" si="10"/>
        <v>51834.950120772897</v>
      </c>
      <c r="L56" s="94"/>
      <c r="M56" s="95">
        <f t="shared" si="11"/>
        <v>311009.70072463737</v>
      </c>
    </row>
    <row r="57" spans="1:13" hidden="1" x14ac:dyDescent="0.25">
      <c r="A57" s="9" t="s">
        <v>39</v>
      </c>
      <c r="B57" s="10" t="s">
        <v>40</v>
      </c>
      <c r="C57" s="10" t="s">
        <v>29</v>
      </c>
      <c r="D57" s="10">
        <f t="shared" si="8"/>
        <v>6</v>
      </c>
      <c r="E57" s="10">
        <v>-1</v>
      </c>
      <c r="F57" s="10" t="s">
        <v>16</v>
      </c>
      <c r="G57" s="10"/>
      <c r="H57" s="10"/>
      <c r="I57" s="11">
        <v>43724</v>
      </c>
      <c r="J57" s="10">
        <f t="shared" si="7"/>
        <v>5</v>
      </c>
      <c r="K57" s="94">
        <f t="shared" si="10"/>
        <v>51834.950120772897</v>
      </c>
      <c r="L57" s="94"/>
      <c r="M57" s="95">
        <f t="shared" si="11"/>
        <v>259174.75060386449</v>
      </c>
    </row>
    <row r="58" spans="1:13" hidden="1" x14ac:dyDescent="0.25">
      <c r="A58" s="9" t="s">
        <v>39</v>
      </c>
      <c r="B58" s="10" t="s">
        <v>40</v>
      </c>
      <c r="C58" s="10" t="s">
        <v>29</v>
      </c>
      <c r="D58" s="10">
        <f t="shared" si="8"/>
        <v>5</v>
      </c>
      <c r="E58" s="10">
        <v>-2</v>
      </c>
      <c r="F58" s="10" t="s">
        <v>16</v>
      </c>
      <c r="G58" s="10"/>
      <c r="H58" s="10"/>
      <c r="I58" s="11">
        <v>43733</v>
      </c>
      <c r="J58" s="10">
        <f t="shared" si="7"/>
        <v>3</v>
      </c>
      <c r="K58" s="94">
        <f t="shared" si="10"/>
        <v>51834.950120772897</v>
      </c>
      <c r="L58" s="94"/>
      <c r="M58" s="95">
        <f t="shared" si="11"/>
        <v>155504.85036231868</v>
      </c>
    </row>
    <row r="59" spans="1:13" hidden="1" x14ac:dyDescent="0.25">
      <c r="A59" s="9" t="s">
        <v>39</v>
      </c>
      <c r="B59" s="10" t="s">
        <v>40</v>
      </c>
      <c r="C59" s="10" t="s">
        <v>29</v>
      </c>
      <c r="D59" s="10">
        <f t="shared" si="8"/>
        <v>3</v>
      </c>
      <c r="E59" s="10">
        <v>-1</v>
      </c>
      <c r="F59" s="10" t="s">
        <v>16</v>
      </c>
      <c r="G59" s="10"/>
      <c r="H59" s="10"/>
      <c r="I59" s="11">
        <v>43747</v>
      </c>
      <c r="J59" s="10">
        <f t="shared" si="7"/>
        <v>2</v>
      </c>
      <c r="K59" s="94">
        <f t="shared" si="10"/>
        <v>51834.950120772897</v>
      </c>
      <c r="L59" s="94"/>
      <c r="M59" s="95">
        <f t="shared" si="11"/>
        <v>103669.90024154579</v>
      </c>
    </row>
    <row r="60" spans="1:13" hidden="1" x14ac:dyDescent="0.25">
      <c r="A60" s="9" t="s">
        <v>39</v>
      </c>
      <c r="B60" s="10" t="s">
        <v>40</v>
      </c>
      <c r="C60" s="10" t="s">
        <v>29</v>
      </c>
      <c r="D60" s="10">
        <f t="shared" si="8"/>
        <v>2</v>
      </c>
      <c r="E60" s="10">
        <v>-2</v>
      </c>
      <c r="F60" s="10" t="s">
        <v>16</v>
      </c>
      <c r="G60" s="10"/>
      <c r="H60" s="10"/>
      <c r="I60" s="11">
        <v>43753</v>
      </c>
      <c r="J60" s="10">
        <f t="shared" si="7"/>
        <v>0</v>
      </c>
      <c r="K60" s="94">
        <f t="shared" si="10"/>
        <v>51834.950120772897</v>
      </c>
      <c r="L60" s="94"/>
      <c r="M60" s="95">
        <f t="shared" si="11"/>
        <v>0</v>
      </c>
    </row>
    <row r="61" spans="1:13" x14ac:dyDescent="0.25">
      <c r="A61" s="9" t="s">
        <v>39</v>
      </c>
      <c r="B61" s="10" t="s">
        <v>40</v>
      </c>
      <c r="C61" s="10" t="s">
        <v>29</v>
      </c>
      <c r="D61" s="10">
        <f t="shared" si="8"/>
        <v>0</v>
      </c>
      <c r="E61" s="10">
        <v>6</v>
      </c>
      <c r="F61" s="10" t="s">
        <v>17</v>
      </c>
      <c r="G61" s="10" t="s">
        <v>18</v>
      </c>
      <c r="H61" s="10"/>
      <c r="I61" s="11">
        <v>43755</v>
      </c>
      <c r="J61" s="10">
        <f t="shared" si="7"/>
        <v>6</v>
      </c>
      <c r="K61" s="94">
        <f>((M60+L61)/J61)</f>
        <v>51834.950120772897</v>
      </c>
      <c r="L61" s="94">
        <f>E61*51834.9501207729</f>
        <v>311009.70072463737</v>
      </c>
      <c r="M61" s="95">
        <f>J61*K61</f>
        <v>311009.70072463737</v>
      </c>
    </row>
    <row r="62" spans="1:13" hidden="1" x14ac:dyDescent="0.25">
      <c r="A62" s="9" t="s">
        <v>39</v>
      </c>
      <c r="B62" s="10" t="s">
        <v>40</v>
      </c>
      <c r="C62" s="10" t="s">
        <v>29</v>
      </c>
      <c r="D62" s="10">
        <f t="shared" si="8"/>
        <v>6</v>
      </c>
      <c r="E62" s="10">
        <v>-2</v>
      </c>
      <c r="F62" s="10" t="s">
        <v>16</v>
      </c>
      <c r="G62" s="10"/>
      <c r="H62" s="10"/>
      <c r="I62" s="11">
        <v>43781</v>
      </c>
      <c r="J62" s="10">
        <f t="shared" si="7"/>
        <v>4</v>
      </c>
      <c r="K62" s="94">
        <f t="shared" si="10"/>
        <v>51834.950120772897</v>
      </c>
      <c r="L62" s="94"/>
      <c r="M62" s="95">
        <f t="shared" si="11"/>
        <v>207339.80048309159</v>
      </c>
    </row>
    <row r="63" spans="1:13" hidden="1" x14ac:dyDescent="0.25">
      <c r="A63" s="9" t="s">
        <v>39</v>
      </c>
      <c r="B63" s="10" t="s">
        <v>40</v>
      </c>
      <c r="C63" s="10" t="s">
        <v>29</v>
      </c>
      <c r="D63" s="10">
        <f t="shared" si="8"/>
        <v>4</v>
      </c>
      <c r="E63" s="10">
        <v>-3</v>
      </c>
      <c r="F63" s="10" t="s">
        <v>16</v>
      </c>
      <c r="G63" s="10"/>
      <c r="H63" s="10"/>
      <c r="I63" s="11">
        <v>43787</v>
      </c>
      <c r="J63" s="10">
        <f t="shared" si="7"/>
        <v>1</v>
      </c>
      <c r="K63" s="94">
        <f t="shared" si="10"/>
        <v>51834.950120772897</v>
      </c>
      <c r="L63" s="94"/>
      <c r="M63" s="95">
        <f t="shared" si="11"/>
        <v>51834.950120772897</v>
      </c>
    </row>
    <row r="64" spans="1:13" x14ac:dyDescent="0.25">
      <c r="A64" s="9" t="s">
        <v>39</v>
      </c>
      <c r="B64" s="10" t="s">
        <v>40</v>
      </c>
      <c r="C64" s="10" t="s">
        <v>29</v>
      </c>
      <c r="D64" s="10">
        <f t="shared" si="8"/>
        <v>1</v>
      </c>
      <c r="E64" s="10">
        <v>5</v>
      </c>
      <c r="F64" s="10" t="s">
        <v>17</v>
      </c>
      <c r="G64" s="10" t="s">
        <v>18</v>
      </c>
      <c r="H64" s="10"/>
      <c r="I64" s="11">
        <v>43810</v>
      </c>
      <c r="J64" s="10">
        <f t="shared" si="7"/>
        <v>6</v>
      </c>
      <c r="K64" s="94">
        <f>((M63+L64)/J64)</f>
        <v>51834.950120772897</v>
      </c>
      <c r="L64" s="94">
        <f>E64*51834.9501207729</f>
        <v>259174.75060386449</v>
      </c>
      <c r="M64" s="95">
        <f>J64*K64</f>
        <v>311009.70072463737</v>
      </c>
    </row>
    <row r="65" spans="1:13" hidden="1" x14ac:dyDescent="0.25">
      <c r="A65" s="9" t="s">
        <v>39</v>
      </c>
      <c r="B65" s="10" t="s">
        <v>40</v>
      </c>
      <c r="C65" s="10" t="s">
        <v>29</v>
      </c>
      <c r="D65" s="10">
        <f t="shared" si="8"/>
        <v>6</v>
      </c>
      <c r="E65" s="10">
        <v>-3</v>
      </c>
      <c r="F65" s="10" t="s">
        <v>16</v>
      </c>
      <c r="G65" s="10"/>
      <c r="H65" s="10"/>
      <c r="I65" s="11">
        <v>43811</v>
      </c>
      <c r="J65" s="10">
        <f t="shared" si="7"/>
        <v>3</v>
      </c>
      <c r="K65" s="94">
        <f t="shared" si="10"/>
        <v>51834.950120772897</v>
      </c>
      <c r="L65" s="94"/>
      <c r="M65" s="95">
        <f t="shared" si="11"/>
        <v>155504.85036231868</v>
      </c>
    </row>
    <row r="66" spans="1:13" hidden="1" x14ac:dyDescent="0.25">
      <c r="A66" s="9" t="s">
        <v>39</v>
      </c>
      <c r="B66" s="10" t="s">
        <v>40</v>
      </c>
      <c r="C66" s="10" t="s">
        <v>29</v>
      </c>
      <c r="D66" s="10">
        <f t="shared" si="8"/>
        <v>3</v>
      </c>
      <c r="E66" s="10">
        <v>-1</v>
      </c>
      <c r="F66" s="10" t="s">
        <v>16</v>
      </c>
      <c r="G66" s="10"/>
      <c r="H66" s="10"/>
      <c r="I66" s="11">
        <v>43854</v>
      </c>
      <c r="J66" s="10">
        <f t="shared" si="7"/>
        <v>2</v>
      </c>
      <c r="K66" s="94">
        <f t="shared" si="10"/>
        <v>51834.950120772897</v>
      </c>
      <c r="L66" s="94"/>
      <c r="M66" s="95">
        <f t="shared" si="11"/>
        <v>103669.90024154579</v>
      </c>
    </row>
    <row r="67" spans="1:13" hidden="1" x14ac:dyDescent="0.25">
      <c r="A67" s="9" t="s">
        <v>39</v>
      </c>
      <c r="B67" s="10" t="s">
        <v>40</v>
      </c>
      <c r="C67" s="10" t="s">
        <v>29</v>
      </c>
      <c r="D67" s="10">
        <f t="shared" si="8"/>
        <v>2</v>
      </c>
      <c r="E67" s="10">
        <v>-1</v>
      </c>
      <c r="F67" s="10" t="s">
        <v>16</v>
      </c>
      <c r="G67" s="10"/>
      <c r="H67" s="10"/>
      <c r="I67" s="11">
        <v>43858</v>
      </c>
      <c r="J67" s="10">
        <f t="shared" si="7"/>
        <v>1</v>
      </c>
      <c r="K67" s="94">
        <f t="shared" si="10"/>
        <v>51834.950120772897</v>
      </c>
      <c r="L67" s="94"/>
      <c r="M67" s="95">
        <f t="shared" si="11"/>
        <v>51834.950120772897</v>
      </c>
    </row>
    <row r="68" spans="1:13" x14ac:dyDescent="0.25">
      <c r="A68" s="9" t="s">
        <v>39</v>
      </c>
      <c r="B68" s="10" t="s">
        <v>40</v>
      </c>
      <c r="C68" s="10" t="s">
        <v>29</v>
      </c>
      <c r="D68" s="10">
        <f t="shared" si="8"/>
        <v>1</v>
      </c>
      <c r="E68" s="10">
        <v>7</v>
      </c>
      <c r="F68" s="10" t="s">
        <v>17</v>
      </c>
      <c r="G68" s="10" t="s">
        <v>18</v>
      </c>
      <c r="H68" s="10"/>
      <c r="I68" s="11">
        <v>43872</v>
      </c>
      <c r="J68" s="10">
        <f t="shared" si="7"/>
        <v>8</v>
      </c>
      <c r="K68" s="94">
        <f>((M67+L68)/J68)</f>
        <v>66451.46707015812</v>
      </c>
      <c r="L68" s="94">
        <f>E68*68539.5409200703</f>
        <v>479776.78644049208</v>
      </c>
      <c r="M68" s="95">
        <f>J68*K68</f>
        <v>531611.73656126496</v>
      </c>
    </row>
    <row r="69" spans="1:13" hidden="1" x14ac:dyDescent="0.25">
      <c r="A69" s="9" t="s">
        <v>39</v>
      </c>
      <c r="B69" s="10" t="s">
        <v>40</v>
      </c>
      <c r="C69" s="10" t="s">
        <v>29</v>
      </c>
      <c r="D69" s="10">
        <f t="shared" si="8"/>
        <v>8</v>
      </c>
      <c r="E69" s="10">
        <v>-3</v>
      </c>
      <c r="F69" s="10" t="s">
        <v>16</v>
      </c>
      <c r="G69" s="10"/>
      <c r="H69" s="10"/>
      <c r="I69" s="11">
        <v>43872</v>
      </c>
      <c r="J69" s="10">
        <f t="shared" ref="J69:J100" si="13">D69+E69</f>
        <v>5</v>
      </c>
      <c r="K69" s="94">
        <f t="shared" si="10"/>
        <v>66451.46707015812</v>
      </c>
      <c r="L69" s="94"/>
      <c r="M69" s="95">
        <f t="shared" si="11"/>
        <v>332257.33535079058</v>
      </c>
    </row>
    <row r="70" spans="1:13" hidden="1" x14ac:dyDescent="0.25">
      <c r="A70" s="9" t="s">
        <v>39</v>
      </c>
      <c r="B70" s="10" t="s">
        <v>40</v>
      </c>
      <c r="C70" s="10" t="s">
        <v>29</v>
      </c>
      <c r="D70" s="10">
        <f t="shared" si="8"/>
        <v>5</v>
      </c>
      <c r="E70" s="10">
        <v>-1</v>
      </c>
      <c r="F70" s="10" t="s">
        <v>16</v>
      </c>
      <c r="G70" s="10"/>
      <c r="H70" s="10"/>
      <c r="I70" s="11">
        <v>43881</v>
      </c>
      <c r="J70" s="10">
        <f t="shared" si="13"/>
        <v>4</v>
      </c>
      <c r="K70" s="94">
        <f t="shared" si="10"/>
        <v>66451.46707015812</v>
      </c>
      <c r="L70" s="94"/>
      <c r="M70" s="95">
        <f t="shared" si="11"/>
        <v>265805.86828063248</v>
      </c>
    </row>
    <row r="71" spans="1:13" hidden="1" x14ac:dyDescent="0.25">
      <c r="A71" s="9" t="s">
        <v>39</v>
      </c>
      <c r="B71" s="10" t="s">
        <v>40</v>
      </c>
      <c r="C71" s="10" t="s">
        <v>29</v>
      </c>
      <c r="D71" s="10">
        <f t="shared" si="8"/>
        <v>4</v>
      </c>
      <c r="E71" s="10">
        <v>-1</v>
      </c>
      <c r="F71" s="10" t="s">
        <v>16</v>
      </c>
      <c r="G71" s="10"/>
      <c r="H71" s="10"/>
      <c r="I71" s="11">
        <v>43900</v>
      </c>
      <c r="J71" s="10">
        <f t="shared" si="13"/>
        <v>3</v>
      </c>
      <c r="K71" s="94">
        <f t="shared" si="10"/>
        <v>66451.46707015812</v>
      </c>
      <c r="L71" s="94"/>
      <c r="M71" s="95">
        <f t="shared" si="11"/>
        <v>199354.40121047437</v>
      </c>
    </row>
    <row r="72" spans="1:13" hidden="1" x14ac:dyDescent="0.25">
      <c r="A72" s="9" t="s">
        <v>39</v>
      </c>
      <c r="B72" s="10" t="s">
        <v>40</v>
      </c>
      <c r="C72" s="10" t="s">
        <v>29</v>
      </c>
      <c r="D72" s="10">
        <f t="shared" si="8"/>
        <v>3</v>
      </c>
      <c r="E72" s="10">
        <v>-2</v>
      </c>
      <c r="F72" s="10" t="s">
        <v>16</v>
      </c>
      <c r="G72" s="10"/>
      <c r="H72" s="10"/>
      <c r="I72" s="11">
        <v>44025</v>
      </c>
      <c r="J72" s="10">
        <f t="shared" si="13"/>
        <v>1</v>
      </c>
      <c r="K72" s="94">
        <f t="shared" si="10"/>
        <v>66451.46707015812</v>
      </c>
      <c r="L72" s="94"/>
      <c r="M72" s="95">
        <f t="shared" si="11"/>
        <v>66451.46707015812</v>
      </c>
    </row>
    <row r="73" spans="1:13" hidden="1" x14ac:dyDescent="0.25">
      <c r="A73" s="44" t="s">
        <v>39</v>
      </c>
      <c r="B73" s="36" t="s">
        <v>40</v>
      </c>
      <c r="C73" s="36" t="s">
        <v>29</v>
      </c>
      <c r="D73" s="36">
        <f t="shared" si="8"/>
        <v>1</v>
      </c>
      <c r="E73" s="36">
        <v>-1</v>
      </c>
      <c r="F73" s="36" t="s">
        <v>16</v>
      </c>
      <c r="G73" s="36"/>
      <c r="H73" s="36"/>
      <c r="I73" s="37">
        <v>44095</v>
      </c>
      <c r="J73" s="36">
        <f t="shared" si="13"/>
        <v>0</v>
      </c>
      <c r="K73" s="94">
        <f t="shared" si="10"/>
        <v>66451.46707015812</v>
      </c>
      <c r="L73" s="94"/>
      <c r="M73" s="95">
        <f t="shared" si="11"/>
        <v>0</v>
      </c>
    </row>
    <row r="74" spans="1:13" hidden="1" x14ac:dyDescent="0.25">
      <c r="A74" s="27" t="s">
        <v>51</v>
      </c>
      <c r="B74" s="28" t="s">
        <v>52</v>
      </c>
      <c r="C74" s="28" t="s">
        <v>29</v>
      </c>
      <c r="D74" s="28">
        <v>399</v>
      </c>
      <c r="E74" s="28"/>
      <c r="F74" s="28" t="s">
        <v>14</v>
      </c>
      <c r="G74" s="28"/>
      <c r="H74" s="28"/>
      <c r="I74" s="29">
        <v>43100</v>
      </c>
      <c r="J74" s="28">
        <f t="shared" si="13"/>
        <v>399</v>
      </c>
      <c r="K74" s="92">
        <f>M74/J74</f>
        <v>287.69423558897245</v>
      </c>
      <c r="L74" s="92"/>
      <c r="M74" s="101">
        <v>114790</v>
      </c>
    </row>
    <row r="75" spans="1:13" x14ac:dyDescent="0.25">
      <c r="A75" s="9" t="s">
        <v>51</v>
      </c>
      <c r="B75" s="10" t="s">
        <v>52</v>
      </c>
      <c r="C75" s="10" t="s">
        <v>29</v>
      </c>
      <c r="D75" s="10">
        <f t="shared" ref="D75:D107" si="14">J74</f>
        <v>399</v>
      </c>
      <c r="E75" s="10">
        <v>1</v>
      </c>
      <c r="F75" s="10" t="s">
        <v>17</v>
      </c>
      <c r="G75" s="10" t="s">
        <v>18</v>
      </c>
      <c r="H75" s="10"/>
      <c r="I75" s="11">
        <v>43291</v>
      </c>
      <c r="J75" s="10">
        <f t="shared" si="13"/>
        <v>400</v>
      </c>
      <c r="K75" s="94">
        <f>((M74+L75)/J75)</f>
        <v>492.25</v>
      </c>
      <c r="L75" s="94">
        <f>E75*82110</f>
        <v>82110</v>
      </c>
      <c r="M75" s="95">
        <f>J75*K75</f>
        <v>196900</v>
      </c>
    </row>
    <row r="76" spans="1:13" x14ac:dyDescent="0.25">
      <c r="A76" s="9" t="s">
        <v>51</v>
      </c>
      <c r="B76" s="10" t="s">
        <v>52</v>
      </c>
      <c r="C76" s="10" t="s">
        <v>29</v>
      </c>
      <c r="D76" s="10">
        <f t="shared" si="14"/>
        <v>400</v>
      </c>
      <c r="E76" s="10">
        <v>1</v>
      </c>
      <c r="F76" s="10" t="s">
        <v>17</v>
      </c>
      <c r="G76" s="10" t="s">
        <v>18</v>
      </c>
      <c r="H76" s="10"/>
      <c r="I76" s="11">
        <v>43292</v>
      </c>
      <c r="J76" s="10">
        <f t="shared" si="13"/>
        <v>401</v>
      </c>
      <c r="K76" s="94">
        <f>((M75+L76)/J76)</f>
        <v>695.78553615960095</v>
      </c>
      <c r="L76" s="94">
        <f t="shared" ref="L76:L77" si="15">E76*82110</f>
        <v>82110</v>
      </c>
      <c r="M76" s="95">
        <f>J76*K76</f>
        <v>279010</v>
      </c>
    </row>
    <row r="77" spans="1:13" x14ac:dyDescent="0.25">
      <c r="A77" s="9" t="s">
        <v>51</v>
      </c>
      <c r="B77" s="10" t="s">
        <v>52</v>
      </c>
      <c r="C77" s="10" t="s">
        <v>29</v>
      </c>
      <c r="D77" s="10">
        <f t="shared" si="14"/>
        <v>401</v>
      </c>
      <c r="E77" s="10">
        <v>1</v>
      </c>
      <c r="F77" s="10" t="s">
        <v>17</v>
      </c>
      <c r="G77" s="10" t="s">
        <v>18</v>
      </c>
      <c r="H77" s="10"/>
      <c r="I77" s="11">
        <v>43299</v>
      </c>
      <c r="J77" s="10">
        <f t="shared" si="13"/>
        <v>402</v>
      </c>
      <c r="K77" s="94">
        <f>((M76+L77)/J77)</f>
        <v>898.30845771144277</v>
      </c>
      <c r="L77" s="94">
        <f t="shared" si="15"/>
        <v>82110</v>
      </c>
      <c r="M77" s="95">
        <f>J77*K77</f>
        <v>361120</v>
      </c>
    </row>
    <row r="78" spans="1:13" hidden="1" x14ac:dyDescent="0.25">
      <c r="A78" s="9" t="s">
        <v>51</v>
      </c>
      <c r="B78" s="10" t="s">
        <v>52</v>
      </c>
      <c r="C78" s="10" t="s">
        <v>29</v>
      </c>
      <c r="D78" s="10">
        <f t="shared" si="14"/>
        <v>402</v>
      </c>
      <c r="E78" s="10">
        <v>-1</v>
      </c>
      <c r="F78" s="10" t="s">
        <v>16</v>
      </c>
      <c r="G78" s="10"/>
      <c r="H78" s="10"/>
      <c r="I78" s="11">
        <v>43405</v>
      </c>
      <c r="J78" s="10">
        <f t="shared" si="13"/>
        <v>401</v>
      </c>
      <c r="K78" s="94">
        <f t="shared" ref="K78:K107" si="16">IF(OR(F78="FPCO"),((M77+L78)/J78),K77)</f>
        <v>898.30845771144277</v>
      </c>
      <c r="L78" s="94"/>
      <c r="M78" s="95">
        <f t="shared" ref="M78:M107" si="17">J78*K78</f>
        <v>360221.69154228858</v>
      </c>
    </row>
    <row r="79" spans="1:13" hidden="1" x14ac:dyDescent="0.25">
      <c r="A79" s="9" t="s">
        <v>51</v>
      </c>
      <c r="B79" s="10" t="s">
        <v>52</v>
      </c>
      <c r="C79" s="10" t="s">
        <v>29</v>
      </c>
      <c r="D79" s="10">
        <f t="shared" si="14"/>
        <v>401</v>
      </c>
      <c r="E79" s="10">
        <v>-1</v>
      </c>
      <c r="F79" s="10" t="s">
        <v>16</v>
      </c>
      <c r="G79" s="10"/>
      <c r="H79" s="10"/>
      <c r="I79" s="11">
        <v>43405</v>
      </c>
      <c r="J79" s="10">
        <f t="shared" si="13"/>
        <v>400</v>
      </c>
      <c r="K79" s="94">
        <f t="shared" si="16"/>
        <v>898.30845771144277</v>
      </c>
      <c r="L79" s="94"/>
      <c r="M79" s="95">
        <f t="shared" si="17"/>
        <v>359323.3830845771</v>
      </c>
    </row>
    <row r="80" spans="1:13" hidden="1" x14ac:dyDescent="0.25">
      <c r="A80" s="9" t="s">
        <v>51</v>
      </c>
      <c r="B80" s="10" t="s">
        <v>52</v>
      </c>
      <c r="C80" s="10" t="s">
        <v>29</v>
      </c>
      <c r="D80" s="10">
        <f t="shared" si="14"/>
        <v>400</v>
      </c>
      <c r="E80" s="10">
        <v>-1</v>
      </c>
      <c r="F80" s="10" t="s">
        <v>16</v>
      </c>
      <c r="G80" s="10"/>
      <c r="H80" s="10"/>
      <c r="I80" s="11">
        <v>43405</v>
      </c>
      <c r="J80" s="10">
        <f t="shared" si="13"/>
        <v>399</v>
      </c>
      <c r="K80" s="94">
        <f t="shared" si="16"/>
        <v>898.30845771144277</v>
      </c>
      <c r="L80" s="94"/>
      <c r="M80" s="95">
        <f t="shared" si="17"/>
        <v>358425.07462686568</v>
      </c>
    </row>
    <row r="81" spans="1:13" x14ac:dyDescent="0.25">
      <c r="A81" s="9" t="s">
        <v>51</v>
      </c>
      <c r="B81" s="10" t="s">
        <v>52</v>
      </c>
      <c r="C81" s="10" t="s">
        <v>29</v>
      </c>
      <c r="D81" s="10">
        <f t="shared" si="14"/>
        <v>399</v>
      </c>
      <c r="E81" s="10">
        <v>1</v>
      </c>
      <c r="F81" s="10" t="s">
        <v>17</v>
      </c>
      <c r="G81" s="10" t="s">
        <v>18</v>
      </c>
      <c r="H81" s="10"/>
      <c r="I81" s="11">
        <v>43453</v>
      </c>
      <c r="J81" s="10">
        <f t="shared" si="13"/>
        <v>400</v>
      </c>
      <c r="K81" s="94">
        <f>((M80+L81)/J81)</f>
        <v>1101.1295899762551</v>
      </c>
      <c r="L81" s="94">
        <f>E81*82026.7613636364</f>
        <v>82026.761363636397</v>
      </c>
      <c r="M81" s="95">
        <f>J81*K81</f>
        <v>440451.83599050203</v>
      </c>
    </row>
    <row r="82" spans="1:13" hidden="1" x14ac:dyDescent="0.25">
      <c r="A82" s="9" t="s">
        <v>51</v>
      </c>
      <c r="B82" s="10" t="s">
        <v>52</v>
      </c>
      <c r="C82" s="10" t="s">
        <v>29</v>
      </c>
      <c r="D82" s="10">
        <f t="shared" si="14"/>
        <v>400</v>
      </c>
      <c r="E82" s="10">
        <v>-1</v>
      </c>
      <c r="F82" s="10" t="s">
        <v>16</v>
      </c>
      <c r="G82" s="10"/>
      <c r="H82" s="10"/>
      <c r="I82" s="11">
        <v>43462</v>
      </c>
      <c r="J82" s="10">
        <f t="shared" si="13"/>
        <v>399</v>
      </c>
      <c r="K82" s="94">
        <f t="shared" si="16"/>
        <v>1101.1295899762551</v>
      </c>
      <c r="L82" s="94"/>
      <c r="M82" s="95">
        <f t="shared" si="17"/>
        <v>439350.70640052581</v>
      </c>
    </row>
    <row r="83" spans="1:13" hidden="1" x14ac:dyDescent="0.25">
      <c r="A83" s="9" t="s">
        <v>51</v>
      </c>
      <c r="B83" s="10" t="s">
        <v>52</v>
      </c>
      <c r="C83" s="10" t="s">
        <v>29</v>
      </c>
      <c r="D83" s="10">
        <f t="shared" si="14"/>
        <v>399</v>
      </c>
      <c r="E83" s="10">
        <v>-1</v>
      </c>
      <c r="F83" s="10" t="s">
        <v>16</v>
      </c>
      <c r="G83" s="10"/>
      <c r="H83" s="10"/>
      <c r="I83" s="11">
        <v>43462</v>
      </c>
      <c r="J83" s="10">
        <f t="shared" si="13"/>
        <v>398</v>
      </c>
      <c r="K83" s="94">
        <f t="shared" si="16"/>
        <v>1101.1295899762551</v>
      </c>
      <c r="L83" s="94"/>
      <c r="M83" s="95">
        <f t="shared" si="17"/>
        <v>438249.57681054954</v>
      </c>
    </row>
    <row r="84" spans="1:13" hidden="1" x14ac:dyDescent="0.25">
      <c r="A84" s="9" t="s">
        <v>51</v>
      </c>
      <c r="B84" s="10" t="s">
        <v>52</v>
      </c>
      <c r="C84" s="10" t="s">
        <v>29</v>
      </c>
      <c r="D84" s="10">
        <f t="shared" si="14"/>
        <v>398</v>
      </c>
      <c r="E84" s="10">
        <v>-1</v>
      </c>
      <c r="F84" s="10" t="s">
        <v>16</v>
      </c>
      <c r="G84" s="10"/>
      <c r="H84" s="10"/>
      <c r="I84" s="11">
        <v>43462</v>
      </c>
      <c r="J84" s="10">
        <f t="shared" si="13"/>
        <v>397</v>
      </c>
      <c r="K84" s="94">
        <f t="shared" si="16"/>
        <v>1101.1295899762551</v>
      </c>
      <c r="L84" s="94"/>
      <c r="M84" s="95">
        <f t="shared" si="17"/>
        <v>437148.44722057332</v>
      </c>
    </row>
    <row r="85" spans="1:13" x14ac:dyDescent="0.25">
      <c r="A85" s="9" t="s">
        <v>51</v>
      </c>
      <c r="B85" s="10" t="s">
        <v>52</v>
      </c>
      <c r="C85" s="10" t="s">
        <v>29</v>
      </c>
      <c r="D85" s="10">
        <f t="shared" si="14"/>
        <v>397</v>
      </c>
      <c r="E85" s="10">
        <v>2</v>
      </c>
      <c r="F85" s="10" t="s">
        <v>17</v>
      </c>
      <c r="G85" s="10" t="s">
        <v>18</v>
      </c>
      <c r="H85" s="10"/>
      <c r="I85" s="11">
        <v>43488</v>
      </c>
      <c r="J85" s="10">
        <f t="shared" si="13"/>
        <v>399</v>
      </c>
      <c r="K85" s="94">
        <f>((M84+L85)/J85)</f>
        <v>1506.7718545058801</v>
      </c>
      <c r="L85" s="94">
        <f>E85*82026.7613636364</f>
        <v>164053.52272727279</v>
      </c>
      <c r="M85" s="95">
        <f>J85*K85</f>
        <v>601201.96994784614</v>
      </c>
    </row>
    <row r="86" spans="1:13" hidden="1" x14ac:dyDescent="0.25">
      <c r="A86" s="9" t="s">
        <v>51</v>
      </c>
      <c r="B86" s="10" t="s">
        <v>52</v>
      </c>
      <c r="C86" s="10" t="s">
        <v>29</v>
      </c>
      <c r="D86" s="10">
        <f t="shared" si="14"/>
        <v>399</v>
      </c>
      <c r="E86" s="10">
        <v>-1</v>
      </c>
      <c r="F86" s="10" t="s">
        <v>16</v>
      </c>
      <c r="G86" s="10"/>
      <c r="H86" s="10"/>
      <c r="I86" s="11">
        <v>43528</v>
      </c>
      <c r="J86" s="10">
        <f t="shared" si="13"/>
        <v>398</v>
      </c>
      <c r="K86" s="94">
        <f t="shared" si="16"/>
        <v>1506.7718545058801</v>
      </c>
      <c r="L86" s="94"/>
      <c r="M86" s="95">
        <f t="shared" si="17"/>
        <v>599695.19809334027</v>
      </c>
    </row>
    <row r="87" spans="1:13" x14ac:dyDescent="0.25">
      <c r="A87" s="9" t="s">
        <v>51</v>
      </c>
      <c r="B87" s="10" t="s">
        <v>52</v>
      </c>
      <c r="C87" s="10" t="s">
        <v>29</v>
      </c>
      <c r="D87" s="10">
        <f t="shared" si="14"/>
        <v>398</v>
      </c>
      <c r="E87" s="10">
        <v>3</v>
      </c>
      <c r="F87" s="10" t="s">
        <v>17</v>
      </c>
      <c r="G87" s="10" t="s">
        <v>18</v>
      </c>
      <c r="H87" s="10"/>
      <c r="I87" s="11">
        <v>43558</v>
      </c>
      <c r="J87" s="10">
        <f t="shared" si="13"/>
        <v>401</v>
      </c>
      <c r="K87" s="94">
        <f>((M86+L87)/J87)</f>
        <v>2067.7917662005111</v>
      </c>
      <c r="L87" s="94">
        <f>E87*76496.4333843549</f>
        <v>229489.30015306469</v>
      </c>
      <c r="M87" s="95">
        <f>J87*K87</f>
        <v>829184.49824640492</v>
      </c>
    </row>
    <row r="88" spans="1:13" hidden="1" x14ac:dyDescent="0.25">
      <c r="A88" s="9" t="s">
        <v>51</v>
      </c>
      <c r="B88" s="10" t="s">
        <v>52</v>
      </c>
      <c r="C88" s="10" t="s">
        <v>29</v>
      </c>
      <c r="D88" s="10">
        <f t="shared" si="14"/>
        <v>401</v>
      </c>
      <c r="E88" s="10">
        <v>-1</v>
      </c>
      <c r="F88" s="10" t="s">
        <v>16</v>
      </c>
      <c r="G88" s="10"/>
      <c r="H88" s="10"/>
      <c r="I88" s="11">
        <v>43577</v>
      </c>
      <c r="J88" s="10">
        <f t="shared" si="13"/>
        <v>400</v>
      </c>
      <c r="K88" s="94">
        <f t="shared" si="16"/>
        <v>2067.7917662005111</v>
      </c>
      <c r="L88" s="94"/>
      <c r="M88" s="95">
        <f t="shared" si="17"/>
        <v>827116.70648020448</v>
      </c>
    </row>
    <row r="89" spans="1:13" hidden="1" x14ac:dyDescent="0.25">
      <c r="A89" s="9" t="s">
        <v>51</v>
      </c>
      <c r="B89" s="10" t="s">
        <v>52</v>
      </c>
      <c r="C89" s="10" t="s">
        <v>29</v>
      </c>
      <c r="D89" s="10">
        <f t="shared" si="14"/>
        <v>400</v>
      </c>
      <c r="E89" s="10">
        <v>-200</v>
      </c>
      <c r="F89" s="10" t="s">
        <v>16</v>
      </c>
      <c r="G89" s="10"/>
      <c r="H89" s="10"/>
      <c r="I89" s="11">
        <v>43607</v>
      </c>
      <c r="J89" s="10">
        <f t="shared" si="13"/>
        <v>200</v>
      </c>
      <c r="K89" s="94">
        <f t="shared" si="16"/>
        <v>2067.7917662005111</v>
      </c>
      <c r="L89" s="94"/>
      <c r="M89" s="95">
        <f t="shared" si="17"/>
        <v>413558.35324010224</v>
      </c>
    </row>
    <row r="90" spans="1:13" hidden="1" x14ac:dyDescent="0.25">
      <c r="A90" s="9" t="s">
        <v>51</v>
      </c>
      <c r="B90" s="10" t="s">
        <v>52</v>
      </c>
      <c r="C90" s="10" t="s">
        <v>29</v>
      </c>
      <c r="D90" s="10">
        <f t="shared" si="14"/>
        <v>200</v>
      </c>
      <c r="E90" s="10">
        <v>-100</v>
      </c>
      <c r="F90" s="10" t="s">
        <v>16</v>
      </c>
      <c r="G90" s="10"/>
      <c r="H90" s="10"/>
      <c r="I90" s="11">
        <v>43616</v>
      </c>
      <c r="J90" s="10">
        <f t="shared" si="13"/>
        <v>100</v>
      </c>
      <c r="K90" s="94">
        <f t="shared" si="16"/>
        <v>2067.7917662005111</v>
      </c>
      <c r="L90" s="94"/>
      <c r="M90" s="95">
        <f t="shared" si="17"/>
        <v>206779.17662005112</v>
      </c>
    </row>
    <row r="91" spans="1:13" x14ac:dyDescent="0.25">
      <c r="A91" s="9" t="s">
        <v>51</v>
      </c>
      <c r="B91" s="10" t="s">
        <v>52</v>
      </c>
      <c r="C91" s="10" t="s">
        <v>29</v>
      </c>
      <c r="D91" s="10">
        <f t="shared" si="14"/>
        <v>100</v>
      </c>
      <c r="E91" s="10">
        <v>3</v>
      </c>
      <c r="F91" s="10" t="s">
        <v>17</v>
      </c>
      <c r="G91" s="10" t="s">
        <v>26</v>
      </c>
      <c r="H91" s="10"/>
      <c r="I91" s="11">
        <v>43629</v>
      </c>
      <c r="J91" s="10">
        <f t="shared" si="13"/>
        <v>103</v>
      </c>
      <c r="K91" s="94">
        <f>((M90+L91)/J91)</f>
        <v>4354.9936609184124</v>
      </c>
      <c r="L91" s="94">
        <f>E91*80595.0568181818</f>
        <v>241785.17045454538</v>
      </c>
      <c r="M91" s="95">
        <f>J91*K91</f>
        <v>448564.3470745965</v>
      </c>
    </row>
    <row r="92" spans="1:13" hidden="1" x14ac:dyDescent="0.25">
      <c r="A92" s="9" t="s">
        <v>51</v>
      </c>
      <c r="B92" s="10" t="s">
        <v>52</v>
      </c>
      <c r="C92" s="10" t="s">
        <v>29</v>
      </c>
      <c r="D92" s="10">
        <f t="shared" si="14"/>
        <v>103</v>
      </c>
      <c r="E92" s="10">
        <v>-100</v>
      </c>
      <c r="F92" s="10" t="s">
        <v>16</v>
      </c>
      <c r="G92" s="10"/>
      <c r="H92" s="10"/>
      <c r="I92" s="11">
        <v>43675</v>
      </c>
      <c r="J92" s="10">
        <f t="shared" si="13"/>
        <v>3</v>
      </c>
      <c r="K92" s="94">
        <f t="shared" si="16"/>
        <v>4354.9936609184124</v>
      </c>
      <c r="L92" s="94"/>
      <c r="M92" s="95">
        <f t="shared" si="17"/>
        <v>13064.980982755238</v>
      </c>
    </row>
    <row r="93" spans="1:13" hidden="1" x14ac:dyDescent="0.25">
      <c r="A93" s="9" t="s">
        <v>51</v>
      </c>
      <c r="B93" s="10" t="s">
        <v>52</v>
      </c>
      <c r="C93" s="10" t="s">
        <v>29</v>
      </c>
      <c r="D93" s="10">
        <f t="shared" si="14"/>
        <v>3</v>
      </c>
      <c r="E93" s="10">
        <v>-3</v>
      </c>
      <c r="F93" s="10" t="s">
        <v>16</v>
      </c>
      <c r="G93" s="10"/>
      <c r="H93" s="10"/>
      <c r="I93" s="11">
        <v>43685</v>
      </c>
      <c r="J93" s="10">
        <f t="shared" si="13"/>
        <v>0</v>
      </c>
      <c r="K93" s="94">
        <f t="shared" si="16"/>
        <v>4354.9936609184124</v>
      </c>
      <c r="L93" s="94"/>
      <c r="M93" s="95">
        <f t="shared" si="17"/>
        <v>0</v>
      </c>
    </row>
    <row r="94" spans="1:13" x14ac:dyDescent="0.25">
      <c r="A94" s="9" t="s">
        <v>51</v>
      </c>
      <c r="B94" s="10" t="s">
        <v>52</v>
      </c>
      <c r="C94" s="10" t="s">
        <v>29</v>
      </c>
      <c r="D94" s="10">
        <f t="shared" si="14"/>
        <v>0</v>
      </c>
      <c r="E94" s="10">
        <v>10</v>
      </c>
      <c r="F94" s="10" t="s">
        <v>17</v>
      </c>
      <c r="G94" s="10" t="s">
        <v>18</v>
      </c>
      <c r="H94" s="10"/>
      <c r="I94" s="11">
        <v>43703</v>
      </c>
      <c r="J94" s="10">
        <f t="shared" si="13"/>
        <v>10</v>
      </c>
      <c r="K94" s="94">
        <f>((M93+L94)/J94)</f>
        <v>53244.871794871797</v>
      </c>
      <c r="L94" s="94">
        <f>E94*53244.8717948718</f>
        <v>532448.717948718</v>
      </c>
      <c r="M94" s="95">
        <f>J94*K94</f>
        <v>532448.717948718</v>
      </c>
    </row>
    <row r="95" spans="1:13" hidden="1" x14ac:dyDescent="0.25">
      <c r="A95" s="9" t="s">
        <v>51</v>
      </c>
      <c r="B95" s="10" t="s">
        <v>52</v>
      </c>
      <c r="C95" s="10" t="s">
        <v>29</v>
      </c>
      <c r="D95" s="10">
        <f t="shared" si="14"/>
        <v>10</v>
      </c>
      <c r="E95" s="10">
        <v>-4</v>
      </c>
      <c r="F95" s="10" t="s">
        <v>16</v>
      </c>
      <c r="G95" s="10"/>
      <c r="H95" s="10"/>
      <c r="I95" s="11">
        <v>43706</v>
      </c>
      <c r="J95" s="10">
        <f t="shared" si="13"/>
        <v>6</v>
      </c>
      <c r="K95" s="94">
        <f t="shared" si="16"/>
        <v>53244.871794871797</v>
      </c>
      <c r="L95" s="94"/>
      <c r="M95" s="95">
        <f t="shared" si="17"/>
        <v>319469.23076923075</v>
      </c>
    </row>
    <row r="96" spans="1:13" hidden="1" x14ac:dyDescent="0.25">
      <c r="A96" s="9" t="s">
        <v>51</v>
      </c>
      <c r="B96" s="10" t="s">
        <v>52</v>
      </c>
      <c r="C96" s="10" t="s">
        <v>29</v>
      </c>
      <c r="D96" s="10">
        <f t="shared" si="14"/>
        <v>6</v>
      </c>
      <c r="E96" s="10">
        <v>-1</v>
      </c>
      <c r="F96" s="10" t="s">
        <v>16</v>
      </c>
      <c r="G96" s="10"/>
      <c r="H96" s="10"/>
      <c r="I96" s="11">
        <v>43724</v>
      </c>
      <c r="J96" s="10">
        <f t="shared" si="13"/>
        <v>5</v>
      </c>
      <c r="K96" s="94">
        <f t="shared" si="16"/>
        <v>53244.871794871797</v>
      </c>
      <c r="L96" s="94"/>
      <c r="M96" s="95">
        <f t="shared" si="17"/>
        <v>266224.358974359</v>
      </c>
    </row>
    <row r="97" spans="1:13" hidden="1" x14ac:dyDescent="0.25">
      <c r="A97" s="9" t="s">
        <v>51</v>
      </c>
      <c r="B97" s="10" t="s">
        <v>52</v>
      </c>
      <c r="C97" s="10" t="s">
        <v>29</v>
      </c>
      <c r="D97" s="10">
        <f t="shared" si="14"/>
        <v>5</v>
      </c>
      <c r="E97" s="10">
        <v>-1</v>
      </c>
      <c r="F97" s="10" t="s">
        <v>16</v>
      </c>
      <c r="G97" s="10"/>
      <c r="H97" s="10"/>
      <c r="I97" s="11">
        <v>43733</v>
      </c>
      <c r="J97" s="10">
        <f t="shared" si="13"/>
        <v>4</v>
      </c>
      <c r="K97" s="94">
        <f t="shared" si="16"/>
        <v>53244.871794871797</v>
      </c>
      <c r="L97" s="94"/>
      <c r="M97" s="95">
        <f t="shared" si="17"/>
        <v>212979.48717948719</v>
      </c>
    </row>
    <row r="98" spans="1:13" hidden="1" x14ac:dyDescent="0.25">
      <c r="A98" s="9" t="s">
        <v>51</v>
      </c>
      <c r="B98" s="10" t="s">
        <v>52</v>
      </c>
      <c r="C98" s="10" t="s">
        <v>29</v>
      </c>
      <c r="D98" s="10">
        <f t="shared" si="14"/>
        <v>4</v>
      </c>
      <c r="E98" s="10">
        <v>-1</v>
      </c>
      <c r="F98" s="10" t="s">
        <v>16</v>
      </c>
      <c r="G98" s="10"/>
      <c r="H98" s="10"/>
      <c r="I98" s="11">
        <v>43753</v>
      </c>
      <c r="J98" s="10">
        <f t="shared" si="13"/>
        <v>3</v>
      </c>
      <c r="K98" s="94">
        <f t="shared" si="16"/>
        <v>53244.871794871797</v>
      </c>
      <c r="L98" s="94"/>
      <c r="M98" s="95">
        <f t="shared" si="17"/>
        <v>159734.61538461538</v>
      </c>
    </row>
    <row r="99" spans="1:13" hidden="1" x14ac:dyDescent="0.25">
      <c r="A99" s="9" t="s">
        <v>51</v>
      </c>
      <c r="B99" s="10" t="s">
        <v>52</v>
      </c>
      <c r="C99" s="10" t="s">
        <v>29</v>
      </c>
      <c r="D99" s="10">
        <f t="shared" si="14"/>
        <v>3</v>
      </c>
      <c r="E99" s="10">
        <v>-1</v>
      </c>
      <c r="F99" s="10" t="s">
        <v>16</v>
      </c>
      <c r="G99" s="10"/>
      <c r="H99" s="10"/>
      <c r="I99" s="11">
        <v>43766</v>
      </c>
      <c r="J99" s="10">
        <f t="shared" si="13"/>
        <v>2</v>
      </c>
      <c r="K99" s="94">
        <f t="shared" si="16"/>
        <v>53244.871794871797</v>
      </c>
      <c r="L99" s="94"/>
      <c r="M99" s="95">
        <f t="shared" si="17"/>
        <v>106489.74358974359</v>
      </c>
    </row>
    <row r="100" spans="1:13" hidden="1" x14ac:dyDescent="0.25">
      <c r="A100" s="9" t="s">
        <v>51</v>
      </c>
      <c r="B100" s="10" t="s">
        <v>52</v>
      </c>
      <c r="C100" s="10" t="s">
        <v>29</v>
      </c>
      <c r="D100" s="10">
        <f t="shared" si="14"/>
        <v>2</v>
      </c>
      <c r="E100" s="10">
        <v>-1</v>
      </c>
      <c r="F100" s="10" t="s">
        <v>16</v>
      </c>
      <c r="G100" s="10"/>
      <c r="H100" s="10"/>
      <c r="I100" s="11">
        <v>43781</v>
      </c>
      <c r="J100" s="10">
        <f t="shared" si="13"/>
        <v>1</v>
      </c>
      <c r="K100" s="94">
        <f t="shared" si="16"/>
        <v>53244.871794871797</v>
      </c>
      <c r="L100" s="94"/>
      <c r="M100" s="95">
        <f t="shared" si="17"/>
        <v>53244.871794871797</v>
      </c>
    </row>
    <row r="101" spans="1:13" hidden="1" x14ac:dyDescent="0.25">
      <c r="A101" s="9" t="s">
        <v>51</v>
      </c>
      <c r="B101" s="10" t="s">
        <v>52</v>
      </c>
      <c r="C101" s="10" t="s">
        <v>29</v>
      </c>
      <c r="D101" s="10">
        <f t="shared" si="14"/>
        <v>1</v>
      </c>
      <c r="E101" s="10">
        <v>-1</v>
      </c>
      <c r="F101" s="10" t="s">
        <v>16</v>
      </c>
      <c r="G101" s="10"/>
      <c r="H101" s="10"/>
      <c r="I101" s="11">
        <v>43787</v>
      </c>
      <c r="J101" s="10">
        <f t="shared" ref="J101:J107" si="18">D101+E101</f>
        <v>0</v>
      </c>
      <c r="K101" s="94">
        <f t="shared" si="16"/>
        <v>53244.871794871797</v>
      </c>
      <c r="L101" s="94"/>
      <c r="M101" s="95">
        <f t="shared" si="17"/>
        <v>0</v>
      </c>
    </row>
    <row r="102" spans="1:13" x14ac:dyDescent="0.25">
      <c r="A102" s="9" t="s">
        <v>51</v>
      </c>
      <c r="B102" s="10" t="s">
        <v>52</v>
      </c>
      <c r="C102" s="10" t="s">
        <v>29</v>
      </c>
      <c r="D102" s="10">
        <f t="shared" si="14"/>
        <v>0</v>
      </c>
      <c r="E102" s="10">
        <v>7</v>
      </c>
      <c r="F102" s="10" t="s">
        <v>17</v>
      </c>
      <c r="G102" s="10" t="s">
        <v>18</v>
      </c>
      <c r="H102" s="10"/>
      <c r="I102" s="11">
        <v>43872</v>
      </c>
      <c r="J102" s="10">
        <f t="shared" si="18"/>
        <v>7</v>
      </c>
      <c r="K102" s="94">
        <f>((M101+L102)/J102)</f>
        <v>67869.982316534006</v>
      </c>
      <c r="L102" s="94">
        <f>E102*67869.982316534</f>
        <v>475089.87621573801</v>
      </c>
      <c r="M102" s="95">
        <f>J102*K102</f>
        <v>475089.87621573801</v>
      </c>
    </row>
    <row r="103" spans="1:13" hidden="1" x14ac:dyDescent="0.25">
      <c r="A103" s="9" t="s">
        <v>51</v>
      </c>
      <c r="B103" s="10" t="s">
        <v>52</v>
      </c>
      <c r="C103" s="10" t="s">
        <v>29</v>
      </c>
      <c r="D103" s="10">
        <f t="shared" si="14"/>
        <v>7</v>
      </c>
      <c r="E103" s="10">
        <v>-2</v>
      </c>
      <c r="F103" s="10" t="s">
        <v>16</v>
      </c>
      <c r="G103" s="10"/>
      <c r="H103" s="10"/>
      <c r="I103" s="11">
        <v>43881</v>
      </c>
      <c r="J103" s="10">
        <f t="shared" si="18"/>
        <v>5</v>
      </c>
      <c r="K103" s="94">
        <f t="shared" si="16"/>
        <v>67869.982316534006</v>
      </c>
      <c r="L103" s="94"/>
      <c r="M103" s="95">
        <f t="shared" si="17"/>
        <v>339349.91158267006</v>
      </c>
    </row>
    <row r="104" spans="1:13" hidden="1" x14ac:dyDescent="0.25">
      <c r="A104" s="9" t="s">
        <v>51</v>
      </c>
      <c r="B104" s="10" t="s">
        <v>52</v>
      </c>
      <c r="C104" s="10" t="s">
        <v>29</v>
      </c>
      <c r="D104" s="10">
        <f t="shared" si="14"/>
        <v>5</v>
      </c>
      <c r="E104" s="10">
        <v>-1</v>
      </c>
      <c r="F104" s="10" t="s">
        <v>16</v>
      </c>
      <c r="G104" s="10"/>
      <c r="H104" s="10"/>
      <c r="I104" s="11">
        <v>43900</v>
      </c>
      <c r="J104" s="10">
        <f t="shared" si="18"/>
        <v>4</v>
      </c>
      <c r="K104" s="94">
        <f t="shared" si="16"/>
        <v>67869.982316534006</v>
      </c>
      <c r="L104" s="94"/>
      <c r="M104" s="95">
        <f t="shared" si="17"/>
        <v>271479.92926613602</v>
      </c>
    </row>
    <row r="105" spans="1:13" ht="15.75" thickBot="1" x14ac:dyDescent="0.3">
      <c r="A105" s="9" t="s">
        <v>51</v>
      </c>
      <c r="B105" s="10" t="s">
        <v>52</v>
      </c>
      <c r="C105" s="10" t="s">
        <v>29</v>
      </c>
      <c r="D105" s="10">
        <f t="shared" si="14"/>
        <v>4</v>
      </c>
      <c r="E105" s="10">
        <v>2</v>
      </c>
      <c r="F105" s="10" t="s">
        <v>17</v>
      </c>
      <c r="G105" s="10" t="s">
        <v>18</v>
      </c>
      <c r="H105" s="10"/>
      <c r="I105" s="11">
        <v>43901</v>
      </c>
      <c r="J105" s="10">
        <f t="shared" si="18"/>
        <v>6</v>
      </c>
      <c r="K105" s="94">
        <f>((M104+L105)/J105)</f>
        <v>67869.982316534006</v>
      </c>
      <c r="L105" s="94">
        <f>E105*67869.982316534</f>
        <v>135739.96463306801</v>
      </c>
      <c r="M105" s="95">
        <f>J105*K105</f>
        <v>407219.89389920403</v>
      </c>
    </row>
    <row r="106" spans="1:13" ht="15.75" hidden="1" thickBot="1" x14ac:dyDescent="0.3">
      <c r="A106" s="9" t="s">
        <v>51</v>
      </c>
      <c r="B106" s="10" t="s">
        <v>52</v>
      </c>
      <c r="C106" s="10" t="s">
        <v>29</v>
      </c>
      <c r="D106" s="10">
        <f t="shared" si="14"/>
        <v>6</v>
      </c>
      <c r="E106" s="10">
        <v>-4</v>
      </c>
      <c r="F106" s="10" t="s">
        <v>16</v>
      </c>
      <c r="G106" s="10"/>
      <c r="H106" s="10"/>
      <c r="I106" s="11">
        <v>44088</v>
      </c>
      <c r="J106" s="10">
        <f t="shared" si="18"/>
        <v>2</v>
      </c>
      <c r="K106" s="94">
        <f t="shared" si="16"/>
        <v>67869.982316534006</v>
      </c>
      <c r="L106" s="94"/>
      <c r="M106" s="95">
        <f t="shared" si="17"/>
        <v>135739.96463306801</v>
      </c>
    </row>
    <row r="107" spans="1:13" ht="15.75" hidden="1" thickBot="1" x14ac:dyDescent="0.3">
      <c r="A107" s="44" t="s">
        <v>51</v>
      </c>
      <c r="B107" s="36" t="s">
        <v>52</v>
      </c>
      <c r="C107" s="36" t="s">
        <v>29</v>
      </c>
      <c r="D107" s="36">
        <f t="shared" si="14"/>
        <v>2</v>
      </c>
      <c r="E107" s="36">
        <v>-2</v>
      </c>
      <c r="F107" s="36" t="s">
        <v>16</v>
      </c>
      <c r="G107" s="36"/>
      <c r="H107" s="36"/>
      <c r="I107" s="37">
        <v>44144</v>
      </c>
      <c r="J107" s="36">
        <f t="shared" si="18"/>
        <v>0</v>
      </c>
      <c r="K107" s="104">
        <f t="shared" si="16"/>
        <v>67869.982316534006</v>
      </c>
      <c r="L107" s="104"/>
      <c r="M107" s="105">
        <f t="shared" si="17"/>
        <v>0</v>
      </c>
    </row>
    <row r="108" spans="1:13" ht="15.75" thickBot="1" x14ac:dyDescent="0.3">
      <c r="A108" s="57" t="s">
        <v>56</v>
      </c>
      <c r="B108" s="58" t="s">
        <v>57</v>
      </c>
      <c r="C108" s="58" t="s">
        <v>29</v>
      </c>
      <c r="D108" s="58"/>
      <c r="E108" s="58">
        <v>2</v>
      </c>
      <c r="F108" s="58" t="s">
        <v>17</v>
      </c>
      <c r="G108" s="58" t="s">
        <v>18</v>
      </c>
      <c r="H108" s="58"/>
      <c r="I108" s="59">
        <v>43692</v>
      </c>
      <c r="J108" s="58">
        <f>D108+E108</f>
        <v>2</v>
      </c>
      <c r="K108" s="118">
        <f>L108/J108</f>
        <v>3995</v>
      </c>
      <c r="L108" s="118">
        <f>E108*3995</f>
        <v>7990</v>
      </c>
      <c r="M108" s="93">
        <f>J108*K108</f>
        <v>7990</v>
      </c>
    </row>
    <row r="109" spans="1:13" hidden="1" x14ac:dyDescent="0.25">
      <c r="A109" s="27" t="s">
        <v>62</v>
      </c>
      <c r="B109" s="28" t="s">
        <v>63</v>
      </c>
      <c r="C109" s="28" t="s">
        <v>29</v>
      </c>
      <c r="D109" s="28">
        <v>7</v>
      </c>
      <c r="E109" s="28"/>
      <c r="F109" s="28" t="s">
        <v>14</v>
      </c>
      <c r="G109" s="28"/>
      <c r="H109" s="28"/>
      <c r="I109" s="29">
        <v>43100</v>
      </c>
      <c r="J109" s="2">
        <f t="shared" ref="J109:J117" si="19">D109+E109</f>
        <v>7</v>
      </c>
      <c r="K109" s="92">
        <f>M109/J109</f>
        <v>7640</v>
      </c>
      <c r="L109" s="92"/>
      <c r="M109" s="101">
        <v>53480</v>
      </c>
    </row>
    <row r="110" spans="1:13" x14ac:dyDescent="0.25">
      <c r="A110" s="9" t="s">
        <v>62</v>
      </c>
      <c r="B110" s="10" t="s">
        <v>63</v>
      </c>
      <c r="C110" s="10" t="s">
        <v>29</v>
      </c>
      <c r="D110" s="10">
        <f>J109</f>
        <v>7</v>
      </c>
      <c r="E110" s="10">
        <v>2</v>
      </c>
      <c r="F110" s="10" t="s">
        <v>17</v>
      </c>
      <c r="G110" s="10" t="s">
        <v>18</v>
      </c>
      <c r="H110" s="10"/>
      <c r="I110" s="11">
        <v>43199</v>
      </c>
      <c r="J110" s="17">
        <f t="shared" si="19"/>
        <v>9</v>
      </c>
      <c r="K110" s="94">
        <f t="shared" ref="K110:K111" si="20">((M109+L110)/J110)</f>
        <v>7640</v>
      </c>
      <c r="L110" s="94">
        <f>E110*7640</f>
        <v>15280</v>
      </c>
      <c r="M110" s="95">
        <f>J110*K110</f>
        <v>68760</v>
      </c>
    </row>
    <row r="111" spans="1:13" x14ac:dyDescent="0.25">
      <c r="A111" s="9" t="s">
        <v>62</v>
      </c>
      <c r="B111" s="10" t="s">
        <v>63</v>
      </c>
      <c r="C111" s="10" t="s">
        <v>29</v>
      </c>
      <c r="D111" s="10">
        <f t="shared" ref="D111:D117" si="21">J110</f>
        <v>9</v>
      </c>
      <c r="E111" s="10">
        <v>5</v>
      </c>
      <c r="F111" s="10" t="s">
        <v>17</v>
      </c>
      <c r="G111" s="10" t="s">
        <v>18</v>
      </c>
      <c r="H111" s="10"/>
      <c r="I111" s="11">
        <v>43273</v>
      </c>
      <c r="J111" s="17">
        <f t="shared" si="19"/>
        <v>14</v>
      </c>
      <c r="K111" s="94">
        <f t="shared" si="20"/>
        <v>7640</v>
      </c>
      <c r="L111" s="94">
        <f>E111*7640</f>
        <v>38200</v>
      </c>
      <c r="M111" s="95">
        <f>J111*K111</f>
        <v>106960</v>
      </c>
    </row>
    <row r="112" spans="1:13" ht="15.75" thickBot="1" x14ac:dyDescent="0.3">
      <c r="A112" s="9" t="s">
        <v>62</v>
      </c>
      <c r="B112" s="10" t="s">
        <v>63</v>
      </c>
      <c r="C112" s="10" t="s">
        <v>29</v>
      </c>
      <c r="D112" s="10">
        <f t="shared" si="21"/>
        <v>14</v>
      </c>
      <c r="E112" s="10">
        <v>5</v>
      </c>
      <c r="F112" s="10" t="s">
        <v>17</v>
      </c>
      <c r="G112" s="10" t="s">
        <v>18</v>
      </c>
      <c r="H112" s="10"/>
      <c r="I112" s="11">
        <v>43453</v>
      </c>
      <c r="J112" s="17">
        <f t="shared" si="19"/>
        <v>19</v>
      </c>
      <c r="K112" s="94">
        <f>((M111+L112)/J112)</f>
        <v>7640</v>
      </c>
      <c r="L112" s="94">
        <f>E112*7640</f>
        <v>38200</v>
      </c>
      <c r="M112" s="95">
        <f>J112*K112</f>
        <v>145160</v>
      </c>
    </row>
    <row r="113" spans="1:13" ht="15.75" hidden="1" thickBot="1" x14ac:dyDescent="0.3">
      <c r="A113" s="9" t="s">
        <v>62</v>
      </c>
      <c r="B113" s="10" t="s">
        <v>63</v>
      </c>
      <c r="C113" s="10" t="s">
        <v>29</v>
      </c>
      <c r="D113" s="10">
        <f t="shared" si="21"/>
        <v>19</v>
      </c>
      <c r="E113" s="10">
        <v>-5</v>
      </c>
      <c r="F113" s="10" t="s">
        <v>16</v>
      </c>
      <c r="G113" s="10"/>
      <c r="H113" s="10"/>
      <c r="I113" s="11">
        <v>43462</v>
      </c>
      <c r="J113" s="17">
        <f t="shared" si="19"/>
        <v>14</v>
      </c>
      <c r="K113" s="94">
        <f t="shared" ref="K113:K117" si="22">IF(OR(F113="FPCO"),((M112+L113)/J113),K112)</f>
        <v>7640</v>
      </c>
      <c r="L113" s="94"/>
      <c r="M113" s="95">
        <f t="shared" ref="M113:M117" si="23">J113*K113</f>
        <v>106960</v>
      </c>
    </row>
    <row r="114" spans="1:13" ht="15.75" hidden="1" thickBot="1" x14ac:dyDescent="0.3">
      <c r="A114" s="9" t="s">
        <v>62</v>
      </c>
      <c r="B114" s="10" t="s">
        <v>63</v>
      </c>
      <c r="C114" s="10" t="s">
        <v>29</v>
      </c>
      <c r="D114" s="10">
        <f t="shared" si="21"/>
        <v>14</v>
      </c>
      <c r="E114" s="10">
        <v>-5</v>
      </c>
      <c r="F114" s="10" t="s">
        <v>16</v>
      </c>
      <c r="G114" s="10"/>
      <c r="H114" s="10"/>
      <c r="I114" s="11">
        <v>43462</v>
      </c>
      <c r="J114" s="17">
        <f t="shared" si="19"/>
        <v>9</v>
      </c>
      <c r="K114" s="94">
        <f t="shared" si="22"/>
        <v>7640</v>
      </c>
      <c r="L114" s="94"/>
      <c r="M114" s="95">
        <f t="shared" si="23"/>
        <v>68760</v>
      </c>
    </row>
    <row r="115" spans="1:13" ht="15.75" hidden="1" thickBot="1" x14ac:dyDescent="0.3">
      <c r="A115" s="9" t="s">
        <v>62</v>
      </c>
      <c r="B115" s="10" t="s">
        <v>63</v>
      </c>
      <c r="C115" s="10" t="s">
        <v>29</v>
      </c>
      <c r="D115" s="10">
        <f t="shared" si="21"/>
        <v>9</v>
      </c>
      <c r="E115" s="10">
        <v>-2</v>
      </c>
      <c r="F115" s="10" t="s">
        <v>16</v>
      </c>
      <c r="G115" s="10"/>
      <c r="H115" s="10"/>
      <c r="I115" s="11">
        <v>43528</v>
      </c>
      <c r="J115" s="17">
        <f t="shared" si="19"/>
        <v>7</v>
      </c>
      <c r="K115" s="94">
        <f t="shared" si="22"/>
        <v>7640</v>
      </c>
      <c r="L115" s="94"/>
      <c r="M115" s="95">
        <f t="shared" si="23"/>
        <v>53480</v>
      </c>
    </row>
    <row r="116" spans="1:13" ht="15.75" hidden="1" thickBot="1" x14ac:dyDescent="0.3">
      <c r="A116" s="9" t="s">
        <v>62</v>
      </c>
      <c r="B116" s="10" t="s">
        <v>63</v>
      </c>
      <c r="C116" s="10" t="s">
        <v>29</v>
      </c>
      <c r="D116" s="10">
        <f t="shared" si="21"/>
        <v>7</v>
      </c>
      <c r="E116" s="10">
        <v>-2</v>
      </c>
      <c r="F116" s="10" t="s">
        <v>16</v>
      </c>
      <c r="G116" s="10"/>
      <c r="H116" s="10"/>
      <c r="I116" s="11">
        <v>43577</v>
      </c>
      <c r="J116" s="17">
        <f t="shared" si="19"/>
        <v>5</v>
      </c>
      <c r="K116" s="94">
        <f t="shared" si="22"/>
        <v>7640</v>
      </c>
      <c r="L116" s="94"/>
      <c r="M116" s="95">
        <f t="shared" si="23"/>
        <v>38200</v>
      </c>
    </row>
    <row r="117" spans="1:13" ht="15.75" hidden="1" thickBot="1" x14ac:dyDescent="0.3">
      <c r="A117" s="44" t="s">
        <v>62</v>
      </c>
      <c r="B117" s="36" t="s">
        <v>63</v>
      </c>
      <c r="C117" s="36" t="s">
        <v>29</v>
      </c>
      <c r="D117" s="10">
        <f t="shared" si="21"/>
        <v>5</v>
      </c>
      <c r="E117" s="36">
        <v>-5</v>
      </c>
      <c r="F117" s="36" t="s">
        <v>16</v>
      </c>
      <c r="G117" s="36"/>
      <c r="H117" s="36"/>
      <c r="I117" s="37">
        <v>43577</v>
      </c>
      <c r="J117" s="41">
        <f t="shared" si="19"/>
        <v>0</v>
      </c>
      <c r="K117" s="94">
        <f t="shared" si="22"/>
        <v>7640</v>
      </c>
      <c r="L117" s="94"/>
      <c r="M117" s="95">
        <f t="shared" si="23"/>
        <v>0</v>
      </c>
    </row>
    <row r="118" spans="1:13" ht="15.75" thickBot="1" x14ac:dyDescent="0.3">
      <c r="A118" s="27" t="s">
        <v>64</v>
      </c>
      <c r="B118" s="28" t="s">
        <v>65</v>
      </c>
      <c r="C118" s="28" t="s">
        <v>29</v>
      </c>
      <c r="D118" s="28">
        <f>J117</f>
        <v>0</v>
      </c>
      <c r="E118" s="28">
        <v>6</v>
      </c>
      <c r="F118" s="28" t="s">
        <v>17</v>
      </c>
      <c r="G118" s="28" t="s">
        <v>18</v>
      </c>
      <c r="H118" s="28"/>
      <c r="I118" s="29">
        <v>43199</v>
      </c>
      <c r="J118" s="2">
        <f>D118+E118</f>
        <v>6</v>
      </c>
      <c r="K118" s="92">
        <f>L118/J118</f>
        <v>1850</v>
      </c>
      <c r="L118" s="92">
        <f>E118*1850</f>
        <v>11100</v>
      </c>
      <c r="M118" s="101">
        <f>J118*K118</f>
        <v>11100</v>
      </c>
    </row>
    <row r="119" spans="1:13" ht="15.75" hidden="1" thickBot="1" x14ac:dyDescent="0.3">
      <c r="A119" s="44" t="s">
        <v>64</v>
      </c>
      <c r="B119" s="36" t="s">
        <v>65</v>
      </c>
      <c r="C119" s="36" t="s">
        <v>29</v>
      </c>
      <c r="D119" s="36">
        <f>J118</f>
        <v>6</v>
      </c>
      <c r="E119" s="36">
        <v>-6</v>
      </c>
      <c r="F119" s="36" t="s">
        <v>16</v>
      </c>
      <c r="G119" s="36"/>
      <c r="H119" s="36"/>
      <c r="I119" s="37">
        <v>43462</v>
      </c>
      <c r="J119" s="41">
        <f>D119+E119</f>
        <v>0</v>
      </c>
      <c r="K119" s="94">
        <f t="shared" ref="K119" si="24">IF(OR(F119="FPCO"),((M118+L119)/J119),K118)</f>
        <v>1850</v>
      </c>
      <c r="L119" s="94"/>
      <c r="M119" s="95">
        <f t="shared" ref="M119" si="25">J119*K119</f>
        <v>0</v>
      </c>
    </row>
    <row r="120" spans="1:13" ht="15.75" thickBot="1" x14ac:dyDescent="0.3">
      <c r="A120" s="27" t="s">
        <v>66</v>
      </c>
      <c r="B120" s="28" t="s">
        <v>67</v>
      </c>
      <c r="C120" s="28" t="s">
        <v>29</v>
      </c>
      <c r="D120" s="28"/>
      <c r="E120" s="28">
        <v>2</v>
      </c>
      <c r="F120" s="28" t="s">
        <v>17</v>
      </c>
      <c r="G120" s="28" t="s">
        <v>18</v>
      </c>
      <c r="H120" s="28"/>
      <c r="I120" s="29">
        <v>43698</v>
      </c>
      <c r="J120" s="2">
        <f t="shared" ref="J120:J123" si="26">D120+E120</f>
        <v>2</v>
      </c>
      <c r="K120" s="92">
        <f>L120/J120</f>
        <v>69563.716052530901</v>
      </c>
      <c r="L120" s="92">
        <f>E120*69563.7160525309</f>
        <v>139127.4321050618</v>
      </c>
      <c r="M120" s="101">
        <f>J120*K120</f>
        <v>139127.4321050618</v>
      </c>
    </row>
    <row r="121" spans="1:13" ht="15.75" hidden="1" thickBot="1" x14ac:dyDescent="0.3">
      <c r="A121" s="44" t="s">
        <v>66</v>
      </c>
      <c r="B121" s="36" t="s">
        <v>67</v>
      </c>
      <c r="C121" s="36" t="s">
        <v>29</v>
      </c>
      <c r="D121" s="36">
        <f>J120</f>
        <v>2</v>
      </c>
      <c r="E121" s="36">
        <v>-2</v>
      </c>
      <c r="F121" s="36" t="s">
        <v>16</v>
      </c>
      <c r="G121" s="36"/>
      <c r="H121" s="36"/>
      <c r="I121" s="37">
        <v>43713</v>
      </c>
      <c r="J121" s="41">
        <f t="shared" si="26"/>
        <v>0</v>
      </c>
      <c r="K121" s="94">
        <f t="shared" ref="K121" si="27">IF(OR(F121="FPCO"),((M120+L121)/J121),K120)</f>
        <v>69563.716052530901</v>
      </c>
      <c r="L121" s="94"/>
      <c r="M121" s="95">
        <f t="shared" ref="M121" si="28">J121*K121</f>
        <v>0</v>
      </c>
    </row>
    <row r="122" spans="1:13" x14ac:dyDescent="0.25">
      <c r="A122" s="27" t="s">
        <v>70</v>
      </c>
      <c r="B122" s="28" t="s">
        <v>71</v>
      </c>
      <c r="C122" s="28" t="s">
        <v>29</v>
      </c>
      <c r="D122" s="28">
        <f>J121</f>
        <v>0</v>
      </c>
      <c r="E122" s="28">
        <v>6</v>
      </c>
      <c r="F122" s="28" t="s">
        <v>17</v>
      </c>
      <c r="G122" s="28" t="s">
        <v>18</v>
      </c>
      <c r="H122" s="28"/>
      <c r="I122" s="29">
        <v>44119</v>
      </c>
      <c r="J122" s="2">
        <f t="shared" si="26"/>
        <v>6</v>
      </c>
      <c r="K122" s="92">
        <f>L122/J122</f>
        <v>2312.8571428571399</v>
      </c>
      <c r="L122" s="92">
        <f>E122*2312.85714285714</f>
        <v>13877.142857142841</v>
      </c>
      <c r="M122" s="101">
        <f>J122*K122</f>
        <v>13877.142857142841</v>
      </c>
    </row>
    <row r="123" spans="1:13" hidden="1" x14ac:dyDescent="0.25">
      <c r="A123" s="44" t="s">
        <v>70</v>
      </c>
      <c r="B123" s="36" t="s">
        <v>71</v>
      </c>
      <c r="C123" s="36" t="s">
        <v>29</v>
      </c>
      <c r="D123" s="36">
        <f>J122</f>
        <v>6</v>
      </c>
      <c r="E123" s="36">
        <v>-6</v>
      </c>
      <c r="F123" s="36" t="s">
        <v>16</v>
      </c>
      <c r="G123" s="36"/>
      <c r="H123" s="36"/>
      <c r="I123" s="37">
        <v>44120</v>
      </c>
      <c r="J123" s="41">
        <f t="shared" si="26"/>
        <v>0</v>
      </c>
      <c r="K123" s="94">
        <f t="shared" ref="K123" si="29">IF(OR(F123="FPCO"),((M122+L123)/J123),K122)</f>
        <v>2312.8571428571399</v>
      </c>
      <c r="L123" s="94"/>
      <c r="M123" s="95">
        <f t="shared" ref="M123" si="30">J123*K123</f>
        <v>0</v>
      </c>
    </row>
    <row r="124" spans="1:13" hidden="1" x14ac:dyDescent="0.25">
      <c r="A124" s="27" t="s">
        <v>77</v>
      </c>
      <c r="B124" s="28" t="s">
        <v>78</v>
      </c>
      <c r="C124" s="28" t="s">
        <v>29</v>
      </c>
      <c r="D124" s="28">
        <v>3</v>
      </c>
      <c r="E124" s="28"/>
      <c r="F124" s="28" t="s">
        <v>14</v>
      </c>
      <c r="G124" s="28"/>
      <c r="H124" s="28"/>
      <c r="I124" s="29">
        <v>43100</v>
      </c>
      <c r="J124" s="2">
        <f t="shared" ref="J124:J150" si="31">D124+E124</f>
        <v>3</v>
      </c>
      <c r="K124" s="92">
        <f>M124/J124</f>
        <v>3052</v>
      </c>
      <c r="L124" s="92"/>
      <c r="M124" s="101">
        <v>9156</v>
      </c>
    </row>
    <row r="125" spans="1:13" ht="30.75" thickBot="1" x14ac:dyDescent="0.3">
      <c r="A125" s="44" t="s">
        <v>77</v>
      </c>
      <c r="B125" s="36" t="s">
        <v>78</v>
      </c>
      <c r="C125" s="36" t="s">
        <v>29</v>
      </c>
      <c r="D125" s="36">
        <f t="shared" ref="D125:D135" si="32">J124</f>
        <v>3</v>
      </c>
      <c r="E125" s="36">
        <v>-3</v>
      </c>
      <c r="F125" s="36" t="s">
        <v>17</v>
      </c>
      <c r="G125" s="36"/>
      <c r="H125" s="36" t="s">
        <v>27</v>
      </c>
      <c r="I125" s="37">
        <v>43992</v>
      </c>
      <c r="J125" s="41">
        <f t="shared" si="31"/>
        <v>0</v>
      </c>
      <c r="K125" s="94">
        <f>IF(OR(F125="FPCO"),((M124+L125)/J125),K124)</f>
        <v>3052</v>
      </c>
      <c r="L125" s="94"/>
      <c r="M125" s="95">
        <f>J125*K125</f>
        <v>0</v>
      </c>
    </row>
    <row r="126" spans="1:13" x14ac:dyDescent="0.25">
      <c r="A126" s="27" t="s">
        <v>83</v>
      </c>
      <c r="B126" s="28" t="s">
        <v>84</v>
      </c>
      <c r="C126" s="28" t="s">
        <v>29</v>
      </c>
      <c r="D126" s="28">
        <f t="shared" si="32"/>
        <v>0</v>
      </c>
      <c r="E126" s="28">
        <v>1</v>
      </c>
      <c r="F126" s="28" t="s">
        <v>17</v>
      </c>
      <c r="G126" s="28" t="s">
        <v>18</v>
      </c>
      <c r="H126" s="28"/>
      <c r="I126" s="29">
        <v>43434</v>
      </c>
      <c r="J126" s="2">
        <f t="shared" si="31"/>
        <v>1</v>
      </c>
      <c r="K126" s="92">
        <f>L126/J126</f>
        <v>68721.444717444698</v>
      </c>
      <c r="L126" s="92">
        <f>E126*68721.4447174447</f>
        <v>68721.444717444698</v>
      </c>
      <c r="M126" s="101">
        <f>J126*K126</f>
        <v>68721.444717444698</v>
      </c>
    </row>
    <row r="127" spans="1:13" hidden="1" x14ac:dyDescent="0.25">
      <c r="A127" s="9" t="s">
        <v>83</v>
      </c>
      <c r="B127" s="10" t="s">
        <v>84</v>
      </c>
      <c r="C127" s="10" t="s">
        <v>29</v>
      </c>
      <c r="D127" s="10">
        <f t="shared" si="32"/>
        <v>1</v>
      </c>
      <c r="E127" s="10">
        <v>-1</v>
      </c>
      <c r="F127" s="10" t="s">
        <v>16</v>
      </c>
      <c r="G127" s="10"/>
      <c r="H127" s="10"/>
      <c r="I127" s="11">
        <v>43462</v>
      </c>
      <c r="J127" s="17">
        <f t="shared" si="31"/>
        <v>0</v>
      </c>
      <c r="K127" s="94">
        <f t="shared" ref="K127" si="33">IF(OR(F127="FPCO"),((M126+L127)/J127),K126)</f>
        <v>68721.444717444698</v>
      </c>
      <c r="L127" s="94"/>
      <c r="M127" s="95">
        <f t="shared" ref="M127" si="34">J127*K127</f>
        <v>0</v>
      </c>
    </row>
    <row r="128" spans="1:13" x14ac:dyDescent="0.25">
      <c r="A128" s="9" t="s">
        <v>83</v>
      </c>
      <c r="B128" s="10" t="s">
        <v>84</v>
      </c>
      <c r="C128" s="10" t="s">
        <v>29</v>
      </c>
      <c r="D128" s="10">
        <f t="shared" si="32"/>
        <v>0</v>
      </c>
      <c r="E128" s="10">
        <v>7</v>
      </c>
      <c r="F128" s="10" t="s">
        <v>17</v>
      </c>
      <c r="G128" s="10" t="s">
        <v>18</v>
      </c>
      <c r="H128" s="10"/>
      <c r="I128" s="11">
        <v>43535</v>
      </c>
      <c r="J128" s="17">
        <f t="shared" si="31"/>
        <v>7</v>
      </c>
      <c r="K128" s="94">
        <f>((M127+L128)/J128)</f>
        <v>63860.7223587224</v>
      </c>
      <c r="L128" s="94">
        <f>E128*63860.7223587224</f>
        <v>447025.05651105678</v>
      </c>
      <c r="M128" s="95">
        <f t="shared" ref="M128:M134" si="35">J128*K128</f>
        <v>447025.05651105678</v>
      </c>
    </row>
    <row r="129" spans="1:13" x14ac:dyDescent="0.25">
      <c r="A129" s="9" t="s">
        <v>83</v>
      </c>
      <c r="B129" s="10" t="s">
        <v>84</v>
      </c>
      <c r="C129" s="10" t="s">
        <v>29</v>
      </c>
      <c r="D129" s="10">
        <f t="shared" si="32"/>
        <v>7</v>
      </c>
      <c r="E129" s="10">
        <v>-1</v>
      </c>
      <c r="F129" s="10" t="s">
        <v>17</v>
      </c>
      <c r="G129" s="10"/>
      <c r="H129" s="10" t="s">
        <v>22</v>
      </c>
      <c r="I129" s="11">
        <v>43536</v>
      </c>
      <c r="J129" s="17">
        <f t="shared" si="31"/>
        <v>6</v>
      </c>
      <c r="K129" s="94">
        <f t="shared" ref="K129:K135" si="36">IF(OR(F129="FPCO"),((M128+L129)/J129),K128)</f>
        <v>63860.7223587224</v>
      </c>
      <c r="L129" s="94"/>
      <c r="M129" s="95">
        <f t="shared" si="35"/>
        <v>383164.33415233437</v>
      </c>
    </row>
    <row r="130" spans="1:13" ht="30" x14ac:dyDescent="0.25">
      <c r="A130" s="9" t="s">
        <v>83</v>
      </c>
      <c r="B130" s="10" t="s">
        <v>84</v>
      </c>
      <c r="C130" s="10" t="s">
        <v>29</v>
      </c>
      <c r="D130" s="10">
        <f t="shared" si="32"/>
        <v>6</v>
      </c>
      <c r="E130" s="10">
        <v>-1</v>
      </c>
      <c r="F130" s="10" t="s">
        <v>17</v>
      </c>
      <c r="G130" s="10"/>
      <c r="H130" s="10" t="s">
        <v>21</v>
      </c>
      <c r="I130" s="11">
        <v>43536</v>
      </c>
      <c r="J130" s="17">
        <f t="shared" si="31"/>
        <v>5</v>
      </c>
      <c r="K130" s="94">
        <f t="shared" si="36"/>
        <v>63860.7223587224</v>
      </c>
      <c r="L130" s="94"/>
      <c r="M130" s="95">
        <f t="shared" si="35"/>
        <v>319303.61179361201</v>
      </c>
    </row>
    <row r="131" spans="1:13" ht="30" x14ac:dyDescent="0.25">
      <c r="A131" s="9" t="s">
        <v>83</v>
      </c>
      <c r="B131" s="10" t="s">
        <v>84</v>
      </c>
      <c r="C131" s="10" t="s">
        <v>29</v>
      </c>
      <c r="D131" s="10">
        <f t="shared" si="32"/>
        <v>5</v>
      </c>
      <c r="E131" s="10">
        <v>-1</v>
      </c>
      <c r="F131" s="10" t="s">
        <v>17</v>
      </c>
      <c r="G131" s="10"/>
      <c r="H131" s="10" t="s">
        <v>28</v>
      </c>
      <c r="I131" s="11">
        <v>43536</v>
      </c>
      <c r="J131" s="17">
        <f t="shared" si="31"/>
        <v>4</v>
      </c>
      <c r="K131" s="94">
        <f t="shared" si="36"/>
        <v>63860.7223587224</v>
      </c>
      <c r="L131" s="94"/>
      <c r="M131" s="95">
        <f t="shared" si="35"/>
        <v>255442.8894348896</v>
      </c>
    </row>
    <row r="132" spans="1:13" ht="30" x14ac:dyDescent="0.25">
      <c r="A132" s="9" t="s">
        <v>83</v>
      </c>
      <c r="B132" s="10" t="s">
        <v>84</v>
      </c>
      <c r="C132" s="10" t="s">
        <v>29</v>
      </c>
      <c r="D132" s="10">
        <f t="shared" si="32"/>
        <v>4</v>
      </c>
      <c r="E132" s="10">
        <v>-1</v>
      </c>
      <c r="F132" s="10" t="s">
        <v>17</v>
      </c>
      <c r="G132" s="10"/>
      <c r="H132" s="10" t="s">
        <v>23</v>
      </c>
      <c r="I132" s="11">
        <v>43537</v>
      </c>
      <c r="J132" s="17">
        <f t="shared" si="31"/>
        <v>3</v>
      </c>
      <c r="K132" s="94">
        <f t="shared" si="36"/>
        <v>63860.7223587224</v>
      </c>
      <c r="L132" s="94"/>
      <c r="M132" s="95">
        <f t="shared" si="35"/>
        <v>191582.16707616718</v>
      </c>
    </row>
    <row r="133" spans="1:13" ht="30" x14ac:dyDescent="0.25">
      <c r="A133" s="9" t="s">
        <v>83</v>
      </c>
      <c r="B133" s="10" t="s">
        <v>84</v>
      </c>
      <c r="C133" s="10" t="s">
        <v>29</v>
      </c>
      <c r="D133" s="10">
        <f t="shared" si="32"/>
        <v>3</v>
      </c>
      <c r="E133" s="10">
        <v>-1</v>
      </c>
      <c r="F133" s="10" t="s">
        <v>17</v>
      </c>
      <c r="G133" s="10"/>
      <c r="H133" s="10" t="s">
        <v>19</v>
      </c>
      <c r="I133" s="11">
        <v>43539</v>
      </c>
      <c r="J133" s="17">
        <f t="shared" si="31"/>
        <v>2</v>
      </c>
      <c r="K133" s="94">
        <f t="shared" si="36"/>
        <v>63860.7223587224</v>
      </c>
      <c r="L133" s="94"/>
      <c r="M133" s="95">
        <f t="shared" si="35"/>
        <v>127721.4447174448</v>
      </c>
    </row>
    <row r="134" spans="1:13" ht="30.75" thickBot="1" x14ac:dyDescent="0.3">
      <c r="A134" s="9" t="s">
        <v>83</v>
      </c>
      <c r="B134" s="10" t="s">
        <v>84</v>
      </c>
      <c r="C134" s="10" t="s">
        <v>29</v>
      </c>
      <c r="D134" s="10">
        <f t="shared" si="32"/>
        <v>2</v>
      </c>
      <c r="E134" s="10">
        <v>-1</v>
      </c>
      <c r="F134" s="10" t="s">
        <v>17</v>
      </c>
      <c r="G134" s="10"/>
      <c r="H134" s="10" t="s">
        <v>20</v>
      </c>
      <c r="I134" s="11">
        <v>43543</v>
      </c>
      <c r="J134" s="17">
        <f t="shared" si="31"/>
        <v>1</v>
      </c>
      <c r="K134" s="94">
        <f t="shared" si="36"/>
        <v>63860.7223587224</v>
      </c>
      <c r="L134" s="94"/>
      <c r="M134" s="95">
        <f t="shared" si="35"/>
        <v>63860.7223587224</v>
      </c>
    </row>
    <row r="135" spans="1:13" ht="15.75" hidden="1" thickBot="1" x14ac:dyDescent="0.3">
      <c r="A135" s="44" t="s">
        <v>83</v>
      </c>
      <c r="B135" s="36" t="s">
        <v>84</v>
      </c>
      <c r="C135" s="36" t="s">
        <v>29</v>
      </c>
      <c r="D135" s="36">
        <f t="shared" si="32"/>
        <v>1</v>
      </c>
      <c r="E135" s="36">
        <v>-1</v>
      </c>
      <c r="F135" s="36" t="s">
        <v>16</v>
      </c>
      <c r="G135" s="36"/>
      <c r="H135" s="36"/>
      <c r="I135" s="37">
        <v>43571</v>
      </c>
      <c r="J135" s="41">
        <f t="shared" si="31"/>
        <v>0</v>
      </c>
      <c r="K135" s="94">
        <f t="shared" si="36"/>
        <v>63860.7223587224</v>
      </c>
      <c r="L135" s="94"/>
      <c r="M135" s="95">
        <f t="shared" ref="M135" si="37">J135*K135</f>
        <v>0</v>
      </c>
    </row>
    <row r="136" spans="1:13" x14ac:dyDescent="0.25">
      <c r="A136" s="27" t="s">
        <v>87</v>
      </c>
      <c r="B136" s="28" t="s">
        <v>88</v>
      </c>
      <c r="C136" s="28" t="s">
        <v>29</v>
      </c>
      <c r="D136" s="28"/>
      <c r="E136" s="28">
        <v>2</v>
      </c>
      <c r="F136" s="28" t="s">
        <v>17</v>
      </c>
      <c r="G136" s="28" t="s">
        <v>18</v>
      </c>
      <c r="H136" s="28"/>
      <c r="I136" s="29">
        <v>43872</v>
      </c>
      <c r="J136" s="2">
        <f t="shared" si="31"/>
        <v>2</v>
      </c>
      <c r="K136" s="92">
        <f>M136/J136</f>
        <v>57848.1</v>
      </c>
      <c r="L136" s="92">
        <f>E136*57848.1</f>
        <v>115696.2</v>
      </c>
      <c r="M136" s="92">
        <v>115696.2</v>
      </c>
    </row>
    <row r="137" spans="1:13" ht="30" x14ac:dyDescent="0.25">
      <c r="A137" s="44" t="s">
        <v>87</v>
      </c>
      <c r="B137" s="36" t="s">
        <v>88</v>
      </c>
      <c r="C137" s="36" t="s">
        <v>29</v>
      </c>
      <c r="D137" s="36">
        <f>J136</f>
        <v>2</v>
      </c>
      <c r="E137" s="36">
        <v>-2</v>
      </c>
      <c r="F137" s="36" t="s">
        <v>17</v>
      </c>
      <c r="G137" s="36"/>
      <c r="H137" s="36" t="s">
        <v>28</v>
      </c>
      <c r="I137" s="37">
        <v>43873</v>
      </c>
      <c r="J137" s="41">
        <f t="shared" si="31"/>
        <v>0</v>
      </c>
      <c r="K137" s="94">
        <f>IF(OR(F137="FPCO"),((M136+L137)/J137),K136)</f>
        <v>57848.1</v>
      </c>
      <c r="L137" s="94"/>
      <c r="M137" s="95">
        <f>J137*K137</f>
        <v>0</v>
      </c>
    </row>
    <row r="138" spans="1:13" hidden="1" x14ac:dyDescent="0.25">
      <c r="A138" s="27" t="s">
        <v>89</v>
      </c>
      <c r="B138" s="28" t="s">
        <v>90</v>
      </c>
      <c r="C138" s="28" t="s">
        <v>29</v>
      </c>
      <c r="D138" s="28">
        <v>24</v>
      </c>
      <c r="E138" s="28"/>
      <c r="F138" s="28" t="s">
        <v>14</v>
      </c>
      <c r="G138" s="28"/>
      <c r="H138" s="28"/>
      <c r="I138" s="29">
        <v>43100</v>
      </c>
      <c r="J138" s="2">
        <f t="shared" si="31"/>
        <v>24</v>
      </c>
      <c r="K138" s="92">
        <f>M138/J138</f>
        <v>40600</v>
      </c>
      <c r="L138" s="92"/>
      <c r="M138" s="101">
        <v>974400</v>
      </c>
    </row>
    <row r="139" spans="1:13" hidden="1" x14ac:dyDescent="0.25">
      <c r="A139" s="9" t="s">
        <v>89</v>
      </c>
      <c r="B139" s="10" t="s">
        <v>90</v>
      </c>
      <c r="C139" s="10" t="s">
        <v>29</v>
      </c>
      <c r="D139" s="10">
        <f>J138</f>
        <v>24</v>
      </c>
      <c r="E139" s="10">
        <v>-1</v>
      </c>
      <c r="F139" s="10" t="s">
        <v>16</v>
      </c>
      <c r="G139" s="10"/>
      <c r="H139" s="10"/>
      <c r="I139" s="11">
        <v>43462</v>
      </c>
      <c r="J139" s="17">
        <f t="shared" si="31"/>
        <v>23</v>
      </c>
      <c r="K139" s="94">
        <f>IF(OR(F139="FPCO"),((M138+L139)/J139),K138)</f>
        <v>40600</v>
      </c>
      <c r="L139" s="94"/>
      <c r="M139" s="95">
        <f t="shared" ref="M139" si="38">J139*K139</f>
        <v>933800</v>
      </c>
    </row>
    <row r="140" spans="1:13" hidden="1" x14ac:dyDescent="0.25">
      <c r="A140" s="9" t="s">
        <v>89</v>
      </c>
      <c r="B140" s="10" t="s">
        <v>90</v>
      </c>
      <c r="C140" s="10" t="s">
        <v>29</v>
      </c>
      <c r="D140" s="10">
        <f>J139</f>
        <v>23</v>
      </c>
      <c r="E140" s="10">
        <v>-1</v>
      </c>
      <c r="F140" s="10" t="s">
        <v>16</v>
      </c>
      <c r="G140" s="10"/>
      <c r="H140" s="10"/>
      <c r="I140" s="11">
        <v>43462</v>
      </c>
      <c r="J140" s="17">
        <f t="shared" si="31"/>
        <v>22</v>
      </c>
      <c r="K140" s="94">
        <f t="shared" ref="K140:K150" si="39">IF(OR(F140="FPCO"),((M139+L140)/J140),K139)</f>
        <v>40600</v>
      </c>
      <c r="L140" s="94"/>
      <c r="M140" s="95">
        <f t="shared" ref="M140:M150" si="40">J140*K140</f>
        <v>893200</v>
      </c>
    </row>
    <row r="141" spans="1:13" hidden="1" x14ac:dyDescent="0.25">
      <c r="A141" s="9" t="s">
        <v>89</v>
      </c>
      <c r="B141" s="10" t="s">
        <v>90</v>
      </c>
      <c r="C141" s="10" t="s">
        <v>29</v>
      </c>
      <c r="D141" s="10">
        <f>J140</f>
        <v>22</v>
      </c>
      <c r="E141" s="10">
        <v>-1</v>
      </c>
      <c r="F141" s="10" t="s">
        <v>16</v>
      </c>
      <c r="G141" s="10"/>
      <c r="H141" s="10"/>
      <c r="I141" s="11">
        <v>43462</v>
      </c>
      <c r="J141" s="17">
        <f t="shared" si="31"/>
        <v>21</v>
      </c>
      <c r="K141" s="94">
        <f t="shared" si="39"/>
        <v>40600</v>
      </c>
      <c r="L141" s="94"/>
      <c r="M141" s="95">
        <f t="shared" si="40"/>
        <v>852600</v>
      </c>
    </row>
    <row r="142" spans="1:13" x14ac:dyDescent="0.25">
      <c r="A142" s="9" t="s">
        <v>89</v>
      </c>
      <c r="B142" s="10" t="s">
        <v>90</v>
      </c>
      <c r="C142" s="10" t="s">
        <v>29</v>
      </c>
      <c r="D142" s="10">
        <f>J141</f>
        <v>21</v>
      </c>
      <c r="E142" s="10">
        <v>10</v>
      </c>
      <c r="F142" s="10" t="s">
        <v>17</v>
      </c>
      <c r="G142" s="10" t="s">
        <v>18</v>
      </c>
      <c r="H142" s="10"/>
      <c r="I142" s="11">
        <v>43558</v>
      </c>
      <c r="J142" s="17">
        <f t="shared" si="31"/>
        <v>31</v>
      </c>
      <c r="K142" s="94">
        <f>((M141+L142)/J142)</f>
        <v>35412.316715542511</v>
      </c>
      <c r="L142" s="94">
        <f>E142*24518.1818181818</f>
        <v>245181.818181818</v>
      </c>
      <c r="M142" s="95">
        <f>J142*K142</f>
        <v>1097781.8181818179</v>
      </c>
    </row>
    <row r="143" spans="1:13" hidden="1" x14ac:dyDescent="0.25">
      <c r="A143" s="9" t="s">
        <v>89</v>
      </c>
      <c r="B143" s="10" t="s">
        <v>90</v>
      </c>
      <c r="C143" s="10" t="s">
        <v>29</v>
      </c>
      <c r="D143" s="10">
        <f t="shared" ref="D143:D152" si="41">J142</f>
        <v>31</v>
      </c>
      <c r="E143" s="10">
        <v>-10</v>
      </c>
      <c r="F143" s="10" t="s">
        <v>16</v>
      </c>
      <c r="G143" s="10"/>
      <c r="H143" s="10"/>
      <c r="I143" s="11">
        <v>43577</v>
      </c>
      <c r="J143" s="17">
        <f t="shared" si="31"/>
        <v>21</v>
      </c>
      <c r="K143" s="94">
        <f t="shared" si="39"/>
        <v>35412.316715542511</v>
      </c>
      <c r="L143" s="94"/>
      <c r="M143" s="95">
        <f t="shared" si="40"/>
        <v>743658.6510263927</v>
      </c>
    </row>
    <row r="144" spans="1:13" hidden="1" x14ac:dyDescent="0.25">
      <c r="A144" s="9" t="s">
        <v>89</v>
      </c>
      <c r="B144" s="10" t="s">
        <v>90</v>
      </c>
      <c r="C144" s="10" t="s">
        <v>29</v>
      </c>
      <c r="D144" s="10">
        <f t="shared" si="41"/>
        <v>21</v>
      </c>
      <c r="E144" s="10">
        <v>-17</v>
      </c>
      <c r="F144" s="10" t="s">
        <v>16</v>
      </c>
      <c r="G144" s="10"/>
      <c r="H144" s="10"/>
      <c r="I144" s="11">
        <v>43607</v>
      </c>
      <c r="J144" s="17">
        <f t="shared" si="31"/>
        <v>4</v>
      </c>
      <c r="K144" s="94">
        <f t="shared" si="39"/>
        <v>35412.316715542511</v>
      </c>
      <c r="L144" s="94"/>
      <c r="M144" s="95">
        <f t="shared" si="40"/>
        <v>141649.26686217004</v>
      </c>
    </row>
    <row r="145" spans="1:13" x14ac:dyDescent="0.25">
      <c r="A145" s="9" t="s">
        <v>89</v>
      </c>
      <c r="B145" s="10" t="s">
        <v>90</v>
      </c>
      <c r="C145" s="10" t="s">
        <v>29</v>
      </c>
      <c r="D145" s="10">
        <f t="shared" si="41"/>
        <v>4</v>
      </c>
      <c r="E145" s="10">
        <v>15</v>
      </c>
      <c r="F145" s="10" t="s">
        <v>17</v>
      </c>
      <c r="G145" s="10" t="s">
        <v>18</v>
      </c>
      <c r="H145" s="10"/>
      <c r="I145" s="11">
        <v>43614</v>
      </c>
      <c r="J145" s="17">
        <f t="shared" si="31"/>
        <v>19</v>
      </c>
      <c r="K145" s="94">
        <f>((M144+L145)/J145)</f>
        <v>26811.683901836685</v>
      </c>
      <c r="L145" s="94">
        <f>E145*24518.1818181818</f>
        <v>367772.727272727</v>
      </c>
      <c r="M145" s="95">
        <f>J145*K145</f>
        <v>509421.99413489702</v>
      </c>
    </row>
    <row r="146" spans="1:13" hidden="1" x14ac:dyDescent="0.25">
      <c r="A146" s="9" t="s">
        <v>89</v>
      </c>
      <c r="B146" s="10" t="s">
        <v>90</v>
      </c>
      <c r="C146" s="10" t="s">
        <v>29</v>
      </c>
      <c r="D146" s="10">
        <f t="shared" si="41"/>
        <v>19</v>
      </c>
      <c r="E146" s="10">
        <v>-4</v>
      </c>
      <c r="F146" s="10" t="s">
        <v>16</v>
      </c>
      <c r="G146" s="10"/>
      <c r="H146" s="10"/>
      <c r="I146" s="11">
        <v>43616</v>
      </c>
      <c r="J146" s="17">
        <f t="shared" si="31"/>
        <v>15</v>
      </c>
      <c r="K146" s="94">
        <f t="shared" si="39"/>
        <v>26811.683901836685</v>
      </c>
      <c r="L146" s="94"/>
      <c r="M146" s="95">
        <f t="shared" si="40"/>
        <v>402175.25852755026</v>
      </c>
    </row>
    <row r="147" spans="1:13" hidden="1" x14ac:dyDescent="0.25">
      <c r="A147" s="9" t="s">
        <v>89</v>
      </c>
      <c r="B147" s="10" t="s">
        <v>90</v>
      </c>
      <c r="C147" s="10" t="s">
        <v>29</v>
      </c>
      <c r="D147" s="10">
        <f t="shared" si="41"/>
        <v>15</v>
      </c>
      <c r="E147" s="10">
        <v>-5</v>
      </c>
      <c r="F147" s="10" t="s">
        <v>16</v>
      </c>
      <c r="G147" s="10"/>
      <c r="H147" s="10"/>
      <c r="I147" s="11">
        <v>43675</v>
      </c>
      <c r="J147" s="17">
        <f t="shared" si="31"/>
        <v>10</v>
      </c>
      <c r="K147" s="94">
        <f t="shared" si="39"/>
        <v>26811.683901836685</v>
      </c>
      <c r="L147" s="94"/>
      <c r="M147" s="95">
        <f t="shared" si="40"/>
        <v>268116.83901836682</v>
      </c>
    </row>
    <row r="148" spans="1:13" hidden="1" x14ac:dyDescent="0.25">
      <c r="A148" s="9" t="s">
        <v>89</v>
      </c>
      <c r="B148" s="10" t="s">
        <v>90</v>
      </c>
      <c r="C148" s="10" t="s">
        <v>29</v>
      </c>
      <c r="D148" s="10">
        <f t="shared" si="41"/>
        <v>10</v>
      </c>
      <c r="E148" s="10">
        <v>-10</v>
      </c>
      <c r="F148" s="10" t="s">
        <v>16</v>
      </c>
      <c r="G148" s="10"/>
      <c r="H148" s="10"/>
      <c r="I148" s="11">
        <v>43685</v>
      </c>
      <c r="J148" s="17">
        <f t="shared" si="31"/>
        <v>0</v>
      </c>
      <c r="K148" s="94">
        <f t="shared" si="39"/>
        <v>26811.683901836685</v>
      </c>
      <c r="L148" s="94"/>
      <c r="M148" s="95">
        <f t="shared" si="40"/>
        <v>0</v>
      </c>
    </row>
    <row r="149" spans="1:13" ht="30.75" thickBot="1" x14ac:dyDescent="0.3">
      <c r="A149" s="9" t="s">
        <v>89</v>
      </c>
      <c r="B149" s="10" t="s">
        <v>90</v>
      </c>
      <c r="C149" s="10" t="s">
        <v>29</v>
      </c>
      <c r="D149" s="10">
        <f t="shared" si="41"/>
        <v>0</v>
      </c>
      <c r="E149" s="10">
        <v>5</v>
      </c>
      <c r="F149" s="10" t="s">
        <v>17</v>
      </c>
      <c r="G149" s="10" t="s">
        <v>28</v>
      </c>
      <c r="H149" s="10"/>
      <c r="I149" s="11">
        <v>43727</v>
      </c>
      <c r="J149" s="17">
        <f t="shared" si="31"/>
        <v>5</v>
      </c>
      <c r="K149" s="94">
        <f>((M148+L149)/J149)</f>
        <v>24306.658130601802</v>
      </c>
      <c r="L149" s="94">
        <f>E149*24306.6581306018</f>
        <v>121533.29065300901</v>
      </c>
      <c r="M149" s="95">
        <f>J149*K149</f>
        <v>121533.29065300901</v>
      </c>
    </row>
    <row r="150" spans="1:13" ht="15.75" hidden="1" thickBot="1" x14ac:dyDescent="0.3">
      <c r="A150" s="44" t="s">
        <v>89</v>
      </c>
      <c r="B150" s="36" t="s">
        <v>90</v>
      </c>
      <c r="C150" s="36" t="s">
        <v>29</v>
      </c>
      <c r="D150" s="36">
        <f t="shared" si="41"/>
        <v>5</v>
      </c>
      <c r="E150" s="36">
        <v>-5</v>
      </c>
      <c r="F150" s="36" t="s">
        <v>16</v>
      </c>
      <c r="G150" s="36"/>
      <c r="H150" s="36"/>
      <c r="I150" s="37">
        <v>43733</v>
      </c>
      <c r="J150" s="41">
        <f t="shared" si="31"/>
        <v>0</v>
      </c>
      <c r="K150" s="94">
        <f t="shared" si="39"/>
        <v>24306.658130601802</v>
      </c>
      <c r="L150" s="94"/>
      <c r="M150" s="95">
        <f t="shared" si="40"/>
        <v>0</v>
      </c>
    </row>
    <row r="151" spans="1:13" x14ac:dyDescent="0.25">
      <c r="A151" s="27" t="s">
        <v>95</v>
      </c>
      <c r="B151" s="28" t="s">
        <v>96</v>
      </c>
      <c r="C151" s="28" t="s">
        <v>29</v>
      </c>
      <c r="D151" s="28">
        <f t="shared" si="41"/>
        <v>0</v>
      </c>
      <c r="E151" s="28">
        <v>1</v>
      </c>
      <c r="F151" s="28" t="s">
        <v>17</v>
      </c>
      <c r="G151" s="28" t="s">
        <v>18</v>
      </c>
      <c r="H151" s="28"/>
      <c r="I151" s="29">
        <v>43223</v>
      </c>
      <c r="J151" s="2">
        <f>D151+E151</f>
        <v>1</v>
      </c>
      <c r="K151" s="92">
        <f>L151/J151</f>
        <v>1233.1428571428601</v>
      </c>
      <c r="L151" s="92">
        <f>E151*1233.14285714286</f>
        <v>1233.1428571428601</v>
      </c>
      <c r="M151" s="101">
        <f>J151*K151</f>
        <v>1233.1428571428601</v>
      </c>
    </row>
    <row r="152" spans="1:13" hidden="1" x14ac:dyDescent="0.25">
      <c r="A152" s="44" t="s">
        <v>95</v>
      </c>
      <c r="B152" s="36" t="s">
        <v>96</v>
      </c>
      <c r="C152" s="36" t="s">
        <v>29</v>
      </c>
      <c r="D152" s="36">
        <f t="shared" si="41"/>
        <v>1</v>
      </c>
      <c r="E152" s="36">
        <v>-1</v>
      </c>
      <c r="F152" s="36" t="s">
        <v>16</v>
      </c>
      <c r="G152" s="36"/>
      <c r="H152" s="36"/>
      <c r="I152" s="37">
        <v>43462</v>
      </c>
      <c r="J152" s="41">
        <f>D152+E152</f>
        <v>0</v>
      </c>
      <c r="K152" s="94">
        <f t="shared" ref="K152" si="42">IF(OR(F152="FPCO"),((M151+L152)/J152),K151)</f>
        <v>1233.1428571428601</v>
      </c>
      <c r="L152" s="94"/>
      <c r="M152" s="95">
        <f t="shared" ref="M152" si="43">J152*K152</f>
        <v>0</v>
      </c>
    </row>
    <row r="153" spans="1:13" hidden="1" x14ac:dyDescent="0.25">
      <c r="A153" s="27" t="s">
        <v>97</v>
      </c>
      <c r="B153" s="28" t="s">
        <v>98</v>
      </c>
      <c r="C153" s="28" t="s">
        <v>29</v>
      </c>
      <c r="D153" s="28">
        <f t="shared" ref="D153:D159" si="44">J152</f>
        <v>0</v>
      </c>
      <c r="E153" s="28">
        <v>10</v>
      </c>
      <c r="F153" s="28" t="s">
        <v>14</v>
      </c>
      <c r="G153" s="28"/>
      <c r="H153" s="28"/>
      <c r="I153" s="29">
        <v>43100</v>
      </c>
      <c r="J153" s="2">
        <f t="shared" ref="J153:J170" si="45">D153+E153</f>
        <v>10</v>
      </c>
      <c r="K153" s="92">
        <f>M153/J153</f>
        <v>101626</v>
      </c>
      <c r="L153" s="92"/>
      <c r="M153" s="101">
        <v>1016260</v>
      </c>
    </row>
    <row r="154" spans="1:13" x14ac:dyDescent="0.25">
      <c r="A154" s="9" t="s">
        <v>97</v>
      </c>
      <c r="B154" s="10" t="s">
        <v>98</v>
      </c>
      <c r="C154" s="10" t="s">
        <v>29</v>
      </c>
      <c r="D154" s="10">
        <f t="shared" si="44"/>
        <v>10</v>
      </c>
      <c r="E154" s="10">
        <v>10</v>
      </c>
      <c r="F154" s="10" t="s">
        <v>17</v>
      </c>
      <c r="G154" s="10" t="s">
        <v>18</v>
      </c>
      <c r="H154" s="10"/>
      <c r="I154" s="11">
        <v>43273</v>
      </c>
      <c r="J154" s="17">
        <f t="shared" si="45"/>
        <v>20</v>
      </c>
      <c r="K154" s="94">
        <f>((M153+L154)/J154)</f>
        <v>101626</v>
      </c>
      <c r="L154" s="94">
        <f>E154*101626</f>
        <v>1016260</v>
      </c>
      <c r="M154" s="95">
        <f>J154*K154</f>
        <v>2032520</v>
      </c>
    </row>
    <row r="155" spans="1:13" hidden="1" x14ac:dyDescent="0.25">
      <c r="A155" s="9" t="s">
        <v>97</v>
      </c>
      <c r="B155" s="10" t="s">
        <v>98</v>
      </c>
      <c r="C155" s="10" t="s">
        <v>29</v>
      </c>
      <c r="D155" s="10">
        <f t="shared" si="44"/>
        <v>20</v>
      </c>
      <c r="E155" s="10">
        <v>-10</v>
      </c>
      <c r="F155" s="10" t="s">
        <v>16</v>
      </c>
      <c r="G155" s="10"/>
      <c r="H155" s="10"/>
      <c r="I155" s="11">
        <v>43462</v>
      </c>
      <c r="J155" s="17">
        <f t="shared" si="45"/>
        <v>10</v>
      </c>
      <c r="K155" s="94">
        <f t="shared" ref="K155:K159" si="46">IF(OR(F155="FPCO"),((M154+L155)/J155),K154)</f>
        <v>101626</v>
      </c>
      <c r="L155" s="94"/>
      <c r="M155" s="95">
        <f t="shared" ref="M155:M162" si="47">J155*K155</f>
        <v>1016260</v>
      </c>
    </row>
    <row r="156" spans="1:13" hidden="1" x14ac:dyDescent="0.25">
      <c r="A156" s="9" t="s">
        <v>97</v>
      </c>
      <c r="B156" s="10" t="s">
        <v>98</v>
      </c>
      <c r="C156" s="10" t="s">
        <v>29</v>
      </c>
      <c r="D156" s="10">
        <f t="shared" si="44"/>
        <v>10</v>
      </c>
      <c r="E156" s="10">
        <v>-7</v>
      </c>
      <c r="F156" s="10" t="s">
        <v>16</v>
      </c>
      <c r="G156" s="10"/>
      <c r="H156" s="10"/>
      <c r="I156" s="11">
        <v>43578</v>
      </c>
      <c r="J156" s="17">
        <f t="shared" si="45"/>
        <v>3</v>
      </c>
      <c r="K156" s="94">
        <f t="shared" si="46"/>
        <v>101626</v>
      </c>
      <c r="L156" s="94"/>
      <c r="M156" s="95">
        <f t="shared" si="47"/>
        <v>304878</v>
      </c>
    </row>
    <row r="157" spans="1:13" x14ac:dyDescent="0.25">
      <c r="A157" s="9" t="s">
        <v>97</v>
      </c>
      <c r="B157" s="10" t="s">
        <v>98</v>
      </c>
      <c r="C157" s="10" t="s">
        <v>29</v>
      </c>
      <c r="D157" s="10">
        <f t="shared" si="44"/>
        <v>3</v>
      </c>
      <c r="E157" s="10">
        <v>8</v>
      </c>
      <c r="F157" s="10" t="s">
        <v>17</v>
      </c>
      <c r="G157" s="10" t="s">
        <v>18</v>
      </c>
      <c r="H157" s="10"/>
      <c r="I157" s="11">
        <v>43901</v>
      </c>
      <c r="J157" s="17">
        <f t="shared" si="45"/>
        <v>11</v>
      </c>
      <c r="K157" s="94">
        <f>((M156+L157)/J157)</f>
        <v>41239.890909090907</v>
      </c>
      <c r="L157" s="94">
        <f>E157*18595.1</f>
        <v>148760.79999999999</v>
      </c>
      <c r="M157" s="95">
        <f>J157*K157</f>
        <v>453638.8</v>
      </c>
    </row>
    <row r="158" spans="1:13" ht="30.75" thickBot="1" x14ac:dyDescent="0.3">
      <c r="A158" s="9" t="s">
        <v>97</v>
      </c>
      <c r="B158" s="10" t="s">
        <v>98</v>
      </c>
      <c r="C158" s="10" t="s">
        <v>29</v>
      </c>
      <c r="D158" s="10">
        <f t="shared" si="44"/>
        <v>11</v>
      </c>
      <c r="E158" s="10">
        <v>-6</v>
      </c>
      <c r="F158" s="10" t="s">
        <v>17</v>
      </c>
      <c r="G158" s="10"/>
      <c r="H158" s="10" t="s">
        <v>20</v>
      </c>
      <c r="I158" s="11">
        <v>43906</v>
      </c>
      <c r="J158" s="17">
        <f t="shared" si="45"/>
        <v>5</v>
      </c>
      <c r="K158" s="94">
        <f t="shared" si="46"/>
        <v>41239.890909090907</v>
      </c>
      <c r="L158" s="94"/>
      <c r="M158" s="95">
        <f>J158*K158</f>
        <v>206199.45454545453</v>
      </c>
    </row>
    <row r="159" spans="1:13" ht="15.75" hidden="1" thickBot="1" x14ac:dyDescent="0.3">
      <c r="A159" s="44" t="s">
        <v>97</v>
      </c>
      <c r="B159" s="36" t="s">
        <v>98</v>
      </c>
      <c r="C159" s="36" t="s">
        <v>29</v>
      </c>
      <c r="D159" s="36">
        <f t="shared" si="44"/>
        <v>5</v>
      </c>
      <c r="E159" s="36">
        <v>-2</v>
      </c>
      <c r="F159" s="36" t="s">
        <v>16</v>
      </c>
      <c r="G159" s="36"/>
      <c r="H159" s="36"/>
      <c r="I159" s="37">
        <v>44123</v>
      </c>
      <c r="J159" s="41">
        <f t="shared" si="45"/>
        <v>3</v>
      </c>
      <c r="K159" s="94">
        <f t="shared" si="46"/>
        <v>41239.890909090907</v>
      </c>
      <c r="L159" s="94"/>
      <c r="M159" s="95">
        <f t="shared" si="47"/>
        <v>123719.67272727273</v>
      </c>
    </row>
    <row r="160" spans="1:13" x14ac:dyDescent="0.25">
      <c r="A160" s="27" t="s">
        <v>99</v>
      </c>
      <c r="B160" s="28" t="s">
        <v>100</v>
      </c>
      <c r="C160" s="28" t="s">
        <v>29</v>
      </c>
      <c r="D160" s="28"/>
      <c r="E160" s="28">
        <v>35</v>
      </c>
      <c r="F160" s="28" t="s">
        <v>17</v>
      </c>
      <c r="G160" s="28" t="s">
        <v>18</v>
      </c>
      <c r="H160" s="28"/>
      <c r="I160" s="29">
        <v>43693</v>
      </c>
      <c r="J160" s="2">
        <f t="shared" si="45"/>
        <v>35</v>
      </c>
      <c r="K160" s="92">
        <f>L160/J160</f>
        <v>77958.9983193277</v>
      </c>
      <c r="L160" s="92">
        <f>E160*77958.9983193277</f>
        <v>2728564.9411764694</v>
      </c>
      <c r="M160" s="101">
        <f>J160*K160</f>
        <v>2728564.9411764694</v>
      </c>
    </row>
    <row r="161" spans="1:13" ht="15.75" thickBot="1" x14ac:dyDescent="0.3">
      <c r="A161" s="9" t="s">
        <v>99</v>
      </c>
      <c r="B161" s="10" t="s">
        <v>100</v>
      </c>
      <c r="C161" s="10" t="s">
        <v>29</v>
      </c>
      <c r="D161" s="10">
        <f>J160</f>
        <v>35</v>
      </c>
      <c r="E161" s="10">
        <v>11</v>
      </c>
      <c r="F161" s="10" t="s">
        <v>17</v>
      </c>
      <c r="G161" s="10" t="s">
        <v>18</v>
      </c>
      <c r="H161" s="10"/>
      <c r="I161" s="11">
        <v>43693</v>
      </c>
      <c r="J161" s="17">
        <f t="shared" si="45"/>
        <v>46</v>
      </c>
      <c r="K161" s="94">
        <f>((M160+L161)/J161)</f>
        <v>77958.9983193277</v>
      </c>
      <c r="L161" s="94">
        <f>E161*77958.9983193277</f>
        <v>857548.98151260475</v>
      </c>
      <c r="M161" s="95">
        <f>J161*K161</f>
        <v>3586113.9226890742</v>
      </c>
    </row>
    <row r="162" spans="1:13" ht="15.75" hidden="1" thickBot="1" x14ac:dyDescent="0.3">
      <c r="A162" s="44" t="s">
        <v>99</v>
      </c>
      <c r="B162" s="36" t="s">
        <v>100</v>
      </c>
      <c r="C162" s="36" t="s">
        <v>29</v>
      </c>
      <c r="D162" s="36">
        <f>J161</f>
        <v>46</v>
      </c>
      <c r="E162" s="36">
        <v>-46</v>
      </c>
      <c r="F162" s="36" t="s">
        <v>16</v>
      </c>
      <c r="G162" s="36"/>
      <c r="H162" s="36"/>
      <c r="I162" s="37">
        <v>44025</v>
      </c>
      <c r="J162" s="41">
        <f t="shared" si="45"/>
        <v>0</v>
      </c>
      <c r="K162" s="94">
        <f t="shared" ref="K162" si="48">IF(OR(F162="FPCO"),((M161+L162)/J162),K161)</f>
        <v>77958.9983193277</v>
      </c>
      <c r="L162" s="102"/>
      <c r="M162" s="95">
        <f t="shared" si="47"/>
        <v>0</v>
      </c>
    </row>
    <row r="163" spans="1:13" x14ac:dyDescent="0.25">
      <c r="A163" s="27" t="s">
        <v>101</v>
      </c>
      <c r="B163" s="28" t="s">
        <v>102</v>
      </c>
      <c r="C163" s="28" t="s">
        <v>29</v>
      </c>
      <c r="D163" s="28"/>
      <c r="E163" s="28">
        <v>30</v>
      </c>
      <c r="F163" s="28" t="s">
        <v>17</v>
      </c>
      <c r="G163" s="28" t="s">
        <v>18</v>
      </c>
      <c r="H163" s="28"/>
      <c r="I163" s="29">
        <v>43535</v>
      </c>
      <c r="J163" s="2">
        <f t="shared" si="45"/>
        <v>30</v>
      </c>
      <c r="K163" s="106">
        <f>L163/J163</f>
        <v>1689.0810810810799</v>
      </c>
      <c r="L163" s="106">
        <f>E163*1689.08108108108</f>
        <v>50672.432432432397</v>
      </c>
      <c r="M163" s="107">
        <f t="shared" ref="M163:M169" si="49">J163*K163</f>
        <v>50672.432432432397</v>
      </c>
    </row>
    <row r="164" spans="1:13" x14ac:dyDescent="0.25">
      <c r="A164" s="9" t="s">
        <v>101</v>
      </c>
      <c r="B164" s="10" t="s">
        <v>102</v>
      </c>
      <c r="C164" s="10" t="s">
        <v>29</v>
      </c>
      <c r="D164" s="10">
        <f t="shared" ref="D164:D170" si="50">J163</f>
        <v>30</v>
      </c>
      <c r="E164" s="10">
        <v>-4</v>
      </c>
      <c r="F164" s="10" t="s">
        <v>17</v>
      </c>
      <c r="G164" s="10"/>
      <c r="H164" s="10" t="s">
        <v>22</v>
      </c>
      <c r="I164" s="11">
        <v>43536</v>
      </c>
      <c r="J164" s="17">
        <f t="shared" si="45"/>
        <v>26</v>
      </c>
      <c r="K164" s="99">
        <f>IF(OR(F164="FPCO"),((M163+L164)/J164),K163)</f>
        <v>1689.0810810810799</v>
      </c>
      <c r="L164" s="99"/>
      <c r="M164" s="100">
        <f t="shared" si="49"/>
        <v>43916.108108108077</v>
      </c>
    </row>
    <row r="165" spans="1:13" ht="30" x14ac:dyDescent="0.25">
      <c r="A165" s="9" t="s">
        <v>101</v>
      </c>
      <c r="B165" s="10" t="s">
        <v>102</v>
      </c>
      <c r="C165" s="10" t="s">
        <v>29</v>
      </c>
      <c r="D165" s="10">
        <f t="shared" si="50"/>
        <v>26</v>
      </c>
      <c r="E165" s="10">
        <v>-4</v>
      </c>
      <c r="F165" s="10" t="s">
        <v>17</v>
      </c>
      <c r="G165" s="10"/>
      <c r="H165" s="10" t="s">
        <v>21</v>
      </c>
      <c r="I165" s="11">
        <v>43536</v>
      </c>
      <c r="J165" s="17">
        <f t="shared" si="45"/>
        <v>22</v>
      </c>
      <c r="K165" s="99">
        <f t="shared" ref="K165:K170" si="51">IF(OR(F165="FPCO"),((M164+L165)/J165),K164)</f>
        <v>1689.0810810810799</v>
      </c>
      <c r="L165" s="99"/>
      <c r="M165" s="100">
        <f t="shared" si="49"/>
        <v>37159.783783783758</v>
      </c>
    </row>
    <row r="166" spans="1:13" ht="30" x14ac:dyDescent="0.25">
      <c r="A166" s="9" t="s">
        <v>101</v>
      </c>
      <c r="B166" s="10" t="s">
        <v>102</v>
      </c>
      <c r="C166" s="10" t="s">
        <v>29</v>
      </c>
      <c r="D166" s="10">
        <f t="shared" si="50"/>
        <v>22</v>
      </c>
      <c r="E166" s="10">
        <v>-4</v>
      </c>
      <c r="F166" s="10" t="s">
        <v>17</v>
      </c>
      <c r="G166" s="10"/>
      <c r="H166" s="10" t="s">
        <v>28</v>
      </c>
      <c r="I166" s="11">
        <v>43536</v>
      </c>
      <c r="J166" s="17">
        <f t="shared" si="45"/>
        <v>18</v>
      </c>
      <c r="K166" s="99">
        <f t="shared" si="51"/>
        <v>1689.0810810810799</v>
      </c>
      <c r="L166" s="99"/>
      <c r="M166" s="100">
        <f t="shared" si="49"/>
        <v>30403.459459459438</v>
      </c>
    </row>
    <row r="167" spans="1:13" ht="30" x14ac:dyDescent="0.25">
      <c r="A167" s="9" t="s">
        <v>101</v>
      </c>
      <c r="B167" s="10" t="s">
        <v>102</v>
      </c>
      <c r="C167" s="10" t="s">
        <v>29</v>
      </c>
      <c r="D167" s="10">
        <f t="shared" si="50"/>
        <v>18</v>
      </c>
      <c r="E167" s="10">
        <v>-5</v>
      </c>
      <c r="F167" s="10" t="s">
        <v>17</v>
      </c>
      <c r="G167" s="10"/>
      <c r="H167" s="10" t="s">
        <v>23</v>
      </c>
      <c r="I167" s="11">
        <v>43537</v>
      </c>
      <c r="J167" s="17">
        <f t="shared" si="45"/>
        <v>13</v>
      </c>
      <c r="K167" s="99">
        <f t="shared" si="51"/>
        <v>1689.0810810810799</v>
      </c>
      <c r="L167" s="99"/>
      <c r="M167" s="100">
        <f t="shared" si="49"/>
        <v>21958.054054054039</v>
      </c>
    </row>
    <row r="168" spans="1:13" ht="30" x14ac:dyDescent="0.25">
      <c r="A168" s="9" t="s">
        <v>101</v>
      </c>
      <c r="B168" s="10" t="s">
        <v>102</v>
      </c>
      <c r="C168" s="10" t="s">
        <v>29</v>
      </c>
      <c r="D168" s="10">
        <f t="shared" si="50"/>
        <v>13</v>
      </c>
      <c r="E168" s="10">
        <v>-5</v>
      </c>
      <c r="F168" s="10" t="s">
        <v>17</v>
      </c>
      <c r="G168" s="10"/>
      <c r="H168" s="10" t="s">
        <v>19</v>
      </c>
      <c r="I168" s="11">
        <v>43539</v>
      </c>
      <c r="J168" s="17">
        <f t="shared" si="45"/>
        <v>8</v>
      </c>
      <c r="K168" s="99">
        <f t="shared" si="51"/>
        <v>1689.0810810810799</v>
      </c>
      <c r="L168" s="99"/>
      <c r="M168" s="100">
        <f t="shared" si="49"/>
        <v>13512.648648648639</v>
      </c>
    </row>
    <row r="169" spans="1:13" ht="30.75" thickBot="1" x14ac:dyDescent="0.3">
      <c r="A169" s="9" t="s">
        <v>101</v>
      </c>
      <c r="B169" s="10" t="s">
        <v>102</v>
      </c>
      <c r="C169" s="10" t="s">
        <v>29</v>
      </c>
      <c r="D169" s="10">
        <f t="shared" si="50"/>
        <v>8</v>
      </c>
      <c r="E169" s="10">
        <v>-4</v>
      </c>
      <c r="F169" s="10" t="s">
        <v>17</v>
      </c>
      <c r="G169" s="10"/>
      <c r="H169" s="10" t="s">
        <v>20</v>
      </c>
      <c r="I169" s="11">
        <v>43543</v>
      </c>
      <c r="J169" s="17">
        <f t="shared" si="45"/>
        <v>4</v>
      </c>
      <c r="K169" s="99">
        <f t="shared" si="51"/>
        <v>1689.0810810810799</v>
      </c>
      <c r="L169" s="99"/>
      <c r="M169" s="100">
        <f t="shared" si="49"/>
        <v>6756.3243243243196</v>
      </c>
    </row>
    <row r="170" spans="1:13" ht="15.75" hidden="1" thickBot="1" x14ac:dyDescent="0.3">
      <c r="A170" s="44" t="s">
        <v>101</v>
      </c>
      <c r="B170" s="36" t="s">
        <v>102</v>
      </c>
      <c r="C170" s="36" t="s">
        <v>29</v>
      </c>
      <c r="D170" s="36">
        <f t="shared" si="50"/>
        <v>4</v>
      </c>
      <c r="E170" s="36">
        <v>-4</v>
      </c>
      <c r="F170" s="36" t="s">
        <v>16</v>
      </c>
      <c r="G170" s="36"/>
      <c r="H170" s="36"/>
      <c r="I170" s="37">
        <v>43571</v>
      </c>
      <c r="J170" s="41">
        <f t="shared" si="45"/>
        <v>0</v>
      </c>
      <c r="K170" s="99">
        <f t="shared" si="51"/>
        <v>1689.0810810810799</v>
      </c>
      <c r="L170" s="99"/>
      <c r="M170" s="100">
        <f t="shared" ref="M170" si="52">J170*K170</f>
        <v>0</v>
      </c>
    </row>
    <row r="171" spans="1:13" ht="15.75" thickBot="1" x14ac:dyDescent="0.3">
      <c r="A171" s="27" t="s">
        <v>115</v>
      </c>
      <c r="B171" s="28" t="s">
        <v>116</v>
      </c>
      <c r="C171" s="28" t="s">
        <v>29</v>
      </c>
      <c r="D171" s="28">
        <f>J170</f>
        <v>0</v>
      </c>
      <c r="E171" s="28">
        <v>1</v>
      </c>
      <c r="F171" s="28" t="s">
        <v>17</v>
      </c>
      <c r="G171" s="28" t="s">
        <v>18</v>
      </c>
      <c r="H171" s="28"/>
      <c r="I171" s="29">
        <v>43657</v>
      </c>
      <c r="J171" s="2">
        <f>D171+E171</f>
        <v>1</v>
      </c>
      <c r="K171" s="106">
        <f>L171/J171</f>
        <v>43747.222222222197</v>
      </c>
      <c r="L171" s="106">
        <f>E171*43747.2222222222</f>
        <v>43747.222222222197</v>
      </c>
      <c r="M171" s="107">
        <f>J171*K171</f>
        <v>43747.222222222197</v>
      </c>
    </row>
    <row r="172" spans="1:13" ht="15.75" hidden="1" thickBot="1" x14ac:dyDescent="0.3">
      <c r="A172" s="44" t="s">
        <v>115</v>
      </c>
      <c r="B172" s="36" t="s">
        <v>116</v>
      </c>
      <c r="C172" s="36" t="s">
        <v>29</v>
      </c>
      <c r="D172" s="36">
        <f>J171</f>
        <v>1</v>
      </c>
      <c r="E172" s="36">
        <v>-1</v>
      </c>
      <c r="F172" s="36" t="s">
        <v>16</v>
      </c>
      <c r="G172" s="36"/>
      <c r="H172" s="36"/>
      <c r="I172" s="37">
        <v>43658</v>
      </c>
      <c r="J172" s="41">
        <f>D172+E172</f>
        <v>0</v>
      </c>
      <c r="K172" s="99">
        <f>IF(OR(F172="FPCO"),((M171+L172)/J172),K171)</f>
        <v>43747.222222222197</v>
      </c>
      <c r="L172" s="99"/>
      <c r="M172" s="100">
        <f>J172*K172</f>
        <v>0</v>
      </c>
    </row>
    <row r="173" spans="1:13" x14ac:dyDescent="0.25">
      <c r="A173" s="27" t="s">
        <v>117</v>
      </c>
      <c r="B173" s="28" t="s">
        <v>118</v>
      </c>
      <c r="C173" s="28" t="s">
        <v>29</v>
      </c>
      <c r="D173" s="28">
        <f>J172</f>
        <v>0</v>
      </c>
      <c r="E173" s="28">
        <v>5</v>
      </c>
      <c r="F173" s="28" t="s">
        <v>17</v>
      </c>
      <c r="G173" s="28" t="s">
        <v>18</v>
      </c>
      <c r="H173" s="28"/>
      <c r="I173" s="29">
        <v>44119</v>
      </c>
      <c r="J173" s="2">
        <f t="shared" ref="J173:J181" si="53">D173+E173</f>
        <v>5</v>
      </c>
      <c r="K173" s="106">
        <f>L173/J173</f>
        <v>39585.7277777778</v>
      </c>
      <c r="L173" s="106">
        <f>E173*39585.7277777778</f>
        <v>197928.63888888899</v>
      </c>
      <c r="M173" s="107">
        <f>J173*K173</f>
        <v>197928.63888888899</v>
      </c>
    </row>
    <row r="174" spans="1:13" hidden="1" x14ac:dyDescent="0.25">
      <c r="A174" s="44" t="s">
        <v>117</v>
      </c>
      <c r="B174" s="36" t="s">
        <v>118</v>
      </c>
      <c r="C174" s="36" t="s">
        <v>29</v>
      </c>
      <c r="D174" s="36">
        <f>J173</f>
        <v>5</v>
      </c>
      <c r="E174" s="36">
        <v>-5</v>
      </c>
      <c r="F174" s="36" t="s">
        <v>16</v>
      </c>
      <c r="G174" s="36"/>
      <c r="H174" s="36"/>
      <c r="I174" s="37">
        <v>44120</v>
      </c>
      <c r="J174" s="41">
        <f t="shared" si="53"/>
        <v>0</v>
      </c>
      <c r="K174" s="99">
        <f>IF(OR(F174="FPCO"),((M173+L174)/J174),K173)</f>
        <v>39585.7277777778</v>
      </c>
      <c r="L174" s="99"/>
      <c r="M174" s="100">
        <f>J174*K174</f>
        <v>0</v>
      </c>
    </row>
    <row r="175" spans="1:13" hidden="1" x14ac:dyDescent="0.25">
      <c r="A175" s="27" t="s">
        <v>121</v>
      </c>
      <c r="B175" s="28" t="s">
        <v>122</v>
      </c>
      <c r="C175" s="28" t="s">
        <v>29</v>
      </c>
      <c r="D175" s="28">
        <v>2</v>
      </c>
      <c r="E175" s="28"/>
      <c r="F175" s="28" t="s">
        <v>14</v>
      </c>
      <c r="G175" s="28"/>
      <c r="H175" s="28"/>
      <c r="I175" s="29">
        <v>43100</v>
      </c>
      <c r="J175" s="2">
        <f t="shared" si="53"/>
        <v>2</v>
      </c>
      <c r="K175" s="92">
        <f>M175/J175</f>
        <v>31898</v>
      </c>
      <c r="L175" s="92"/>
      <c r="M175" s="101">
        <v>63796</v>
      </c>
    </row>
    <row r="176" spans="1:13" hidden="1" x14ac:dyDescent="0.25">
      <c r="A176" s="9" t="s">
        <v>121</v>
      </c>
      <c r="B176" s="10" t="s">
        <v>122</v>
      </c>
      <c r="C176" s="10" t="s">
        <v>29</v>
      </c>
      <c r="D176" s="10">
        <f t="shared" ref="D176:D181" si="54">J175</f>
        <v>2</v>
      </c>
      <c r="E176" s="10">
        <v>-1</v>
      </c>
      <c r="F176" s="10" t="s">
        <v>16</v>
      </c>
      <c r="G176" s="10"/>
      <c r="H176" s="10"/>
      <c r="I176" s="11">
        <v>43607</v>
      </c>
      <c r="J176" s="17">
        <f t="shared" si="53"/>
        <v>1</v>
      </c>
      <c r="K176" s="94">
        <f>IF(OR(F176="FPCO"),((M175+L176)/J176),K175)</f>
        <v>31898</v>
      </c>
      <c r="L176" s="94"/>
      <c r="M176" s="95">
        <f t="shared" ref="M176" si="55">J176*K176</f>
        <v>31898</v>
      </c>
    </row>
    <row r="177" spans="1:13" x14ac:dyDescent="0.25">
      <c r="A177" s="9" t="s">
        <v>121</v>
      </c>
      <c r="B177" s="10" t="s">
        <v>122</v>
      </c>
      <c r="C177" s="10" t="s">
        <v>29</v>
      </c>
      <c r="D177" s="10">
        <f t="shared" si="54"/>
        <v>1</v>
      </c>
      <c r="E177" s="10">
        <v>2</v>
      </c>
      <c r="F177" s="10" t="s">
        <v>17</v>
      </c>
      <c r="G177" s="10" t="s">
        <v>18</v>
      </c>
      <c r="H177" s="10"/>
      <c r="I177" s="11">
        <v>43692</v>
      </c>
      <c r="J177" s="17">
        <f t="shared" si="53"/>
        <v>3</v>
      </c>
      <c r="K177" s="94">
        <f>((M176+L177)/J177)</f>
        <v>46332.666666666664</v>
      </c>
      <c r="L177" s="94">
        <f>E177*53550</f>
        <v>107100</v>
      </c>
      <c r="M177" s="95">
        <f>J177*K177</f>
        <v>138998</v>
      </c>
    </row>
    <row r="178" spans="1:13" hidden="1" x14ac:dyDescent="0.25">
      <c r="A178" s="9" t="s">
        <v>121</v>
      </c>
      <c r="B178" s="10" t="s">
        <v>122</v>
      </c>
      <c r="C178" s="10" t="s">
        <v>29</v>
      </c>
      <c r="D178" s="10">
        <f t="shared" si="54"/>
        <v>3</v>
      </c>
      <c r="E178" s="10">
        <v>-2</v>
      </c>
      <c r="F178" s="10" t="s">
        <v>16</v>
      </c>
      <c r="G178" s="10"/>
      <c r="H178" s="10"/>
      <c r="I178" s="11">
        <v>43725</v>
      </c>
      <c r="J178" s="17">
        <f t="shared" si="53"/>
        <v>1</v>
      </c>
      <c r="K178" s="94">
        <f t="shared" ref="K178:K181" si="56">IF(OR(F178="FPCO"),((M177+L178)/J178),K177)</f>
        <v>46332.666666666664</v>
      </c>
      <c r="L178" s="94"/>
      <c r="M178" s="95">
        <f t="shared" ref="M178:M181" si="57">J178*K178</f>
        <v>46332.666666666664</v>
      </c>
    </row>
    <row r="179" spans="1:13" x14ac:dyDescent="0.25">
      <c r="A179" s="9" t="s">
        <v>121</v>
      </c>
      <c r="B179" s="10" t="s">
        <v>122</v>
      </c>
      <c r="C179" s="10" t="s">
        <v>29</v>
      </c>
      <c r="D179" s="10">
        <f t="shared" si="54"/>
        <v>1</v>
      </c>
      <c r="E179" s="10">
        <v>3</v>
      </c>
      <c r="F179" s="10" t="s">
        <v>17</v>
      </c>
      <c r="G179" s="10" t="s">
        <v>18</v>
      </c>
      <c r="H179" s="10"/>
      <c r="I179" s="11">
        <v>43860</v>
      </c>
      <c r="J179" s="17">
        <f t="shared" si="53"/>
        <v>4</v>
      </c>
      <c r="K179" s="94">
        <f t="shared" ref="K179:K180" si="58">((M178+L179)/J179)</f>
        <v>51745.666666666664</v>
      </c>
      <c r="L179" s="94">
        <f>E179*53550</f>
        <v>160650</v>
      </c>
      <c r="M179" s="95">
        <f>J179*K179</f>
        <v>206982.66666666666</v>
      </c>
    </row>
    <row r="180" spans="1:13" x14ac:dyDescent="0.25">
      <c r="A180" s="9" t="s">
        <v>121</v>
      </c>
      <c r="B180" s="10" t="s">
        <v>122</v>
      </c>
      <c r="C180" s="10" t="s">
        <v>29</v>
      </c>
      <c r="D180" s="10">
        <f t="shared" si="54"/>
        <v>4</v>
      </c>
      <c r="E180" s="10">
        <v>4</v>
      </c>
      <c r="F180" s="10" t="s">
        <v>17</v>
      </c>
      <c r="G180" s="10" t="s">
        <v>18</v>
      </c>
      <c r="H180" s="10"/>
      <c r="I180" s="11">
        <v>44146</v>
      </c>
      <c r="J180" s="17">
        <f t="shared" si="53"/>
        <v>8</v>
      </c>
      <c r="K180" s="94">
        <f t="shared" si="58"/>
        <v>49672.833333333328</v>
      </c>
      <c r="L180" s="94">
        <f>E180*47600</f>
        <v>190400</v>
      </c>
      <c r="M180" s="95">
        <f>J180*K180</f>
        <v>397382.66666666663</v>
      </c>
    </row>
    <row r="181" spans="1:13" hidden="1" x14ac:dyDescent="0.25">
      <c r="A181" s="44" t="s">
        <v>121</v>
      </c>
      <c r="B181" s="36" t="s">
        <v>122</v>
      </c>
      <c r="C181" s="36" t="s">
        <v>29</v>
      </c>
      <c r="D181" s="36">
        <f t="shared" si="54"/>
        <v>8</v>
      </c>
      <c r="E181" s="36">
        <v>-4</v>
      </c>
      <c r="F181" s="36" t="s">
        <v>16</v>
      </c>
      <c r="G181" s="36"/>
      <c r="H181" s="36"/>
      <c r="I181" s="37">
        <v>44147</v>
      </c>
      <c r="J181" s="41">
        <f t="shared" si="53"/>
        <v>4</v>
      </c>
      <c r="K181" s="94">
        <f t="shared" si="56"/>
        <v>49672.833333333328</v>
      </c>
      <c r="L181" s="94"/>
      <c r="M181" s="95">
        <f t="shared" si="57"/>
        <v>198691.33333333331</v>
      </c>
    </row>
    <row r="182" spans="1:13" hidden="1" x14ac:dyDescent="0.25">
      <c r="A182" s="27" t="s">
        <v>127</v>
      </c>
      <c r="B182" s="28" t="s">
        <v>128</v>
      </c>
      <c r="C182" s="28" t="s">
        <v>29</v>
      </c>
      <c r="D182" s="28">
        <v>96</v>
      </c>
      <c r="E182" s="28"/>
      <c r="F182" s="28" t="s">
        <v>14</v>
      </c>
      <c r="G182" s="28"/>
      <c r="H182" s="28"/>
      <c r="I182" s="29">
        <v>43100</v>
      </c>
      <c r="J182" s="2">
        <f>D182+E182</f>
        <v>96</v>
      </c>
      <c r="K182" s="92">
        <f>M182/J182</f>
        <v>1302.0833333333333</v>
      </c>
      <c r="L182" s="92"/>
      <c r="M182" s="101">
        <v>125000</v>
      </c>
    </row>
    <row r="183" spans="1:13" hidden="1" x14ac:dyDescent="0.25">
      <c r="A183" s="44" t="s">
        <v>127</v>
      </c>
      <c r="B183" s="36" t="s">
        <v>128</v>
      </c>
      <c r="C183" s="36" t="s">
        <v>29</v>
      </c>
      <c r="D183" s="36">
        <f>J182</f>
        <v>96</v>
      </c>
      <c r="E183" s="36">
        <v>-96</v>
      </c>
      <c r="F183" s="36" t="s">
        <v>16</v>
      </c>
      <c r="G183" s="36"/>
      <c r="H183" s="36"/>
      <c r="I183" s="37">
        <v>43462</v>
      </c>
      <c r="J183" s="41">
        <f>D183+E183</f>
        <v>0</v>
      </c>
      <c r="K183" s="102">
        <f>IF(OR(F183="FPCO"),((M182+L183)/J183),K182)</f>
        <v>1302.0833333333333</v>
      </c>
      <c r="L183" s="102"/>
      <c r="M183" s="103">
        <f t="shared" ref="M183" si="59">J183*K183</f>
        <v>0</v>
      </c>
    </row>
    <row r="184" spans="1:13" hidden="1" x14ac:dyDescent="0.25">
      <c r="A184" s="27" t="s">
        <v>129</v>
      </c>
      <c r="B184" s="28" t="s">
        <v>130</v>
      </c>
      <c r="C184" s="28" t="s">
        <v>29</v>
      </c>
      <c r="D184" s="28">
        <f t="shared" ref="D184:D193" si="60">J183</f>
        <v>0</v>
      </c>
      <c r="E184" s="28">
        <v>4000</v>
      </c>
      <c r="F184" s="28" t="s">
        <v>14</v>
      </c>
      <c r="G184" s="28"/>
      <c r="H184" s="28"/>
      <c r="I184" s="29">
        <v>43100</v>
      </c>
      <c r="J184" s="2">
        <f t="shared" ref="J184:J215" si="61">D184+E184</f>
        <v>4000</v>
      </c>
      <c r="K184" s="92">
        <f>M184/J184</f>
        <v>67.83</v>
      </c>
      <c r="L184" s="92"/>
      <c r="M184" s="101">
        <v>271320</v>
      </c>
    </row>
    <row r="185" spans="1:13" x14ac:dyDescent="0.25">
      <c r="A185" s="9" t="s">
        <v>129</v>
      </c>
      <c r="B185" s="10" t="s">
        <v>130</v>
      </c>
      <c r="C185" s="10" t="s">
        <v>29</v>
      </c>
      <c r="D185" s="10">
        <f t="shared" si="60"/>
        <v>4000</v>
      </c>
      <c r="E185" s="10">
        <v>2</v>
      </c>
      <c r="F185" s="10" t="s">
        <v>17</v>
      </c>
      <c r="G185" s="10" t="s">
        <v>18</v>
      </c>
      <c r="H185" s="10"/>
      <c r="I185" s="11">
        <v>43312</v>
      </c>
      <c r="J185" s="17">
        <f t="shared" si="61"/>
        <v>4002</v>
      </c>
      <c r="K185" s="94">
        <f t="shared" ref="K185:K186" si="62">((M184+L185)/J185)</f>
        <v>68.02395811797129</v>
      </c>
      <c r="L185" s="94">
        <f>E185*455.94019406057</f>
        <v>911.88038812113996</v>
      </c>
      <c r="M185" s="95">
        <f>J185*K185</f>
        <v>272231.88038812112</v>
      </c>
    </row>
    <row r="186" spans="1:13" x14ac:dyDescent="0.25">
      <c r="A186" s="9" t="s">
        <v>129</v>
      </c>
      <c r="B186" s="10" t="s">
        <v>130</v>
      </c>
      <c r="C186" s="10" t="s">
        <v>29</v>
      </c>
      <c r="D186" s="10">
        <f t="shared" si="60"/>
        <v>4002</v>
      </c>
      <c r="E186" s="10">
        <v>3</v>
      </c>
      <c r="F186" s="10" t="s">
        <v>17</v>
      </c>
      <c r="G186" s="10" t="s">
        <v>18</v>
      </c>
      <c r="H186" s="10"/>
      <c r="I186" s="11">
        <v>43313</v>
      </c>
      <c r="J186" s="17">
        <f t="shared" si="61"/>
        <v>4005</v>
      </c>
      <c r="K186" s="94">
        <f t="shared" si="62"/>
        <v>68.314532077478859</v>
      </c>
      <c r="L186" s="94">
        <f>E186*455.94019406057</f>
        <v>1367.8205821817101</v>
      </c>
      <c r="M186" s="95">
        <f>J186*K186</f>
        <v>273599.7009703028</v>
      </c>
    </row>
    <row r="187" spans="1:13" hidden="1" x14ac:dyDescent="0.25">
      <c r="A187" s="9" t="s">
        <v>129</v>
      </c>
      <c r="B187" s="10" t="s">
        <v>130</v>
      </c>
      <c r="C187" s="10" t="s">
        <v>29</v>
      </c>
      <c r="D187" s="10">
        <f t="shared" si="60"/>
        <v>4005</v>
      </c>
      <c r="E187" s="10">
        <v>-2</v>
      </c>
      <c r="F187" s="10" t="s">
        <v>16</v>
      </c>
      <c r="G187" s="10"/>
      <c r="H187" s="10"/>
      <c r="I187" s="11">
        <v>43405</v>
      </c>
      <c r="J187" s="17">
        <f t="shared" si="61"/>
        <v>4003</v>
      </c>
      <c r="K187" s="94">
        <f t="shared" ref="K187:K196" si="63">IF(OR(F187="FPCO"),((M186+L187)/J187),K186)</f>
        <v>68.314532077478859</v>
      </c>
      <c r="L187" s="94"/>
      <c r="M187" s="95">
        <f t="shared" ref="M187:M196" si="64">J187*K187</f>
        <v>273463.07190614787</v>
      </c>
    </row>
    <row r="188" spans="1:13" hidden="1" x14ac:dyDescent="0.25">
      <c r="A188" s="9" t="s">
        <v>129</v>
      </c>
      <c r="B188" s="10" t="s">
        <v>130</v>
      </c>
      <c r="C188" s="10" t="s">
        <v>29</v>
      </c>
      <c r="D188" s="10">
        <f t="shared" si="60"/>
        <v>4003</v>
      </c>
      <c r="E188" s="10">
        <v>-3</v>
      </c>
      <c r="F188" s="10" t="s">
        <v>16</v>
      </c>
      <c r="G188" s="10"/>
      <c r="H188" s="10"/>
      <c r="I188" s="11">
        <v>43405</v>
      </c>
      <c r="J188" s="17">
        <f t="shared" si="61"/>
        <v>4000</v>
      </c>
      <c r="K188" s="94">
        <f t="shared" si="63"/>
        <v>68.314532077478859</v>
      </c>
      <c r="L188" s="94"/>
      <c r="M188" s="95">
        <f t="shared" si="64"/>
        <v>273258.12830991542</v>
      </c>
    </row>
    <row r="189" spans="1:13" x14ac:dyDescent="0.25">
      <c r="A189" s="9" t="s">
        <v>129</v>
      </c>
      <c r="B189" s="10" t="s">
        <v>130</v>
      </c>
      <c r="C189" s="10" t="s">
        <v>29</v>
      </c>
      <c r="D189" s="10">
        <f t="shared" si="60"/>
        <v>4000</v>
      </c>
      <c r="E189" s="10">
        <v>2000</v>
      </c>
      <c r="F189" s="10" t="s">
        <v>17</v>
      </c>
      <c r="G189" s="10" t="s">
        <v>18</v>
      </c>
      <c r="H189" s="10"/>
      <c r="I189" s="11">
        <v>43462</v>
      </c>
      <c r="J189" s="17">
        <f t="shared" si="61"/>
        <v>6000</v>
      </c>
      <c r="K189" s="94">
        <f t="shared" ref="K189:K191" si="65">((M188+L189)/J189)</f>
        <v>197.52308607184258</v>
      </c>
      <c r="L189" s="94">
        <f>E189*455.94019406057</f>
        <v>911880.38812113996</v>
      </c>
      <c r="M189" s="95">
        <f>J189*K189</f>
        <v>1185138.5164310555</v>
      </c>
    </row>
    <row r="190" spans="1:13" x14ac:dyDescent="0.25">
      <c r="A190" s="9" t="s">
        <v>129</v>
      </c>
      <c r="B190" s="10" t="s">
        <v>130</v>
      </c>
      <c r="C190" s="10" t="s">
        <v>29</v>
      </c>
      <c r="D190" s="10">
        <f t="shared" si="60"/>
        <v>6000</v>
      </c>
      <c r="E190" s="10">
        <v>1000</v>
      </c>
      <c r="F190" s="10" t="s">
        <v>17</v>
      </c>
      <c r="G190" s="10" t="s">
        <v>18</v>
      </c>
      <c r="H190" s="10"/>
      <c r="I190" s="11">
        <v>43462</v>
      </c>
      <c r="J190" s="17">
        <f t="shared" si="61"/>
        <v>7000</v>
      </c>
      <c r="K190" s="94">
        <f t="shared" si="65"/>
        <v>234.43981578451795</v>
      </c>
      <c r="L190" s="94">
        <f t="shared" ref="L190:L191" si="66">E190*455.94019406057</f>
        <v>455940.19406056998</v>
      </c>
      <c r="M190" s="95">
        <f>J190*K190</f>
        <v>1641078.7104916256</v>
      </c>
    </row>
    <row r="191" spans="1:13" x14ac:dyDescent="0.25">
      <c r="A191" s="9" t="s">
        <v>129</v>
      </c>
      <c r="B191" s="10" t="s">
        <v>130</v>
      </c>
      <c r="C191" s="10" t="s">
        <v>29</v>
      </c>
      <c r="D191" s="10">
        <f t="shared" si="60"/>
        <v>7000</v>
      </c>
      <c r="E191" s="10">
        <v>2000</v>
      </c>
      <c r="F191" s="10" t="s">
        <v>17</v>
      </c>
      <c r="G191" s="10" t="s">
        <v>18</v>
      </c>
      <c r="H191" s="10"/>
      <c r="I191" s="11">
        <v>43462</v>
      </c>
      <c r="J191" s="17">
        <f t="shared" si="61"/>
        <v>9000</v>
      </c>
      <c r="K191" s="94">
        <f t="shared" si="65"/>
        <v>283.66212206808507</v>
      </c>
      <c r="L191" s="94">
        <f t="shared" si="66"/>
        <v>911880.38812113996</v>
      </c>
      <c r="M191" s="95">
        <f>J191*K191</f>
        <v>2552959.0986127658</v>
      </c>
    </row>
    <row r="192" spans="1:13" hidden="1" x14ac:dyDescent="0.25">
      <c r="A192" s="9" t="s">
        <v>129</v>
      </c>
      <c r="B192" s="10" t="s">
        <v>130</v>
      </c>
      <c r="C192" s="10" t="s">
        <v>29</v>
      </c>
      <c r="D192" s="10">
        <f t="shared" si="60"/>
        <v>9000</v>
      </c>
      <c r="E192" s="10">
        <v>-4000</v>
      </c>
      <c r="F192" s="10" t="s">
        <v>16</v>
      </c>
      <c r="G192" s="10"/>
      <c r="H192" s="10"/>
      <c r="I192" s="11">
        <v>43462</v>
      </c>
      <c r="J192" s="17">
        <f t="shared" si="61"/>
        <v>5000</v>
      </c>
      <c r="K192" s="94">
        <f t="shared" si="63"/>
        <v>283.66212206808507</v>
      </c>
      <c r="L192" s="94"/>
      <c r="M192" s="95">
        <f t="shared" si="64"/>
        <v>1418310.6103404253</v>
      </c>
    </row>
    <row r="193" spans="1:13" hidden="1" x14ac:dyDescent="0.25">
      <c r="A193" s="9" t="s">
        <v>129</v>
      </c>
      <c r="B193" s="10" t="s">
        <v>130</v>
      </c>
      <c r="C193" s="10" t="s">
        <v>29</v>
      </c>
      <c r="D193" s="10">
        <f t="shared" si="60"/>
        <v>5000</v>
      </c>
      <c r="E193" s="10">
        <v>-480</v>
      </c>
      <c r="F193" s="10" t="s">
        <v>16</v>
      </c>
      <c r="G193" s="10"/>
      <c r="H193" s="10"/>
      <c r="I193" s="11">
        <v>43462</v>
      </c>
      <c r="J193" s="17">
        <f t="shared" si="61"/>
        <v>4520</v>
      </c>
      <c r="K193" s="94">
        <f t="shared" si="63"/>
        <v>283.66212206808507</v>
      </c>
      <c r="L193" s="94"/>
      <c r="M193" s="95">
        <f t="shared" si="64"/>
        <v>1282152.7917477444</v>
      </c>
    </row>
    <row r="194" spans="1:13" hidden="1" x14ac:dyDescent="0.25">
      <c r="A194" s="9" t="s">
        <v>129</v>
      </c>
      <c r="B194" s="10" t="s">
        <v>130</v>
      </c>
      <c r="C194" s="10" t="s">
        <v>29</v>
      </c>
      <c r="D194" s="10">
        <f>J193</f>
        <v>4520</v>
      </c>
      <c r="E194" s="10">
        <v>-520</v>
      </c>
      <c r="F194" s="10" t="s">
        <v>16</v>
      </c>
      <c r="G194" s="10"/>
      <c r="H194" s="10"/>
      <c r="I194" s="11">
        <v>43578</v>
      </c>
      <c r="J194" s="17">
        <f t="shared" si="61"/>
        <v>4000</v>
      </c>
      <c r="K194" s="94">
        <f t="shared" si="63"/>
        <v>283.66212206808507</v>
      </c>
      <c r="L194" s="94"/>
      <c r="M194" s="95">
        <f t="shared" si="64"/>
        <v>1134648.4882723403</v>
      </c>
    </row>
    <row r="195" spans="1:13" hidden="1" x14ac:dyDescent="0.25">
      <c r="A195" s="9" t="s">
        <v>129</v>
      </c>
      <c r="B195" s="10" t="s">
        <v>130</v>
      </c>
      <c r="C195" s="10" t="s">
        <v>29</v>
      </c>
      <c r="D195" s="10">
        <f>J194</f>
        <v>4000</v>
      </c>
      <c r="E195" s="10">
        <v>-1000</v>
      </c>
      <c r="F195" s="10" t="s">
        <v>16</v>
      </c>
      <c r="G195" s="10"/>
      <c r="H195" s="10"/>
      <c r="I195" s="11">
        <v>43578</v>
      </c>
      <c r="J195" s="17">
        <f t="shared" si="61"/>
        <v>3000</v>
      </c>
      <c r="K195" s="94">
        <f t="shared" si="63"/>
        <v>283.66212206808507</v>
      </c>
      <c r="L195" s="94"/>
      <c r="M195" s="95">
        <f t="shared" si="64"/>
        <v>850986.36620425526</v>
      </c>
    </row>
    <row r="196" spans="1:13" hidden="1" x14ac:dyDescent="0.25">
      <c r="A196" s="44" t="s">
        <v>129</v>
      </c>
      <c r="B196" s="36" t="s">
        <v>130</v>
      </c>
      <c r="C196" s="36" t="s">
        <v>29</v>
      </c>
      <c r="D196" s="36">
        <f>J195</f>
        <v>3000</v>
      </c>
      <c r="E196" s="36">
        <v>-3000</v>
      </c>
      <c r="F196" s="36" t="s">
        <v>16</v>
      </c>
      <c r="G196" s="36"/>
      <c r="H196" s="36"/>
      <c r="I196" s="37">
        <v>43685</v>
      </c>
      <c r="J196" s="41">
        <f t="shared" si="61"/>
        <v>0</v>
      </c>
      <c r="K196" s="94">
        <f t="shared" si="63"/>
        <v>283.66212206808507</v>
      </c>
      <c r="L196" s="94"/>
      <c r="M196" s="95">
        <f t="shared" si="64"/>
        <v>0</v>
      </c>
    </row>
    <row r="197" spans="1:13" hidden="1" x14ac:dyDescent="0.25">
      <c r="A197" s="27" t="s">
        <v>131</v>
      </c>
      <c r="B197" s="28" t="s">
        <v>132</v>
      </c>
      <c r="C197" s="28" t="s">
        <v>29</v>
      </c>
      <c r="D197" s="28">
        <f t="shared" ref="D197:D207" si="67">J196</f>
        <v>0</v>
      </c>
      <c r="E197" s="28">
        <v>35994</v>
      </c>
      <c r="F197" s="28" t="s">
        <v>14</v>
      </c>
      <c r="G197" s="28"/>
      <c r="H197" s="28"/>
      <c r="I197" s="29">
        <v>43100</v>
      </c>
      <c r="J197" s="2">
        <f t="shared" si="61"/>
        <v>35994</v>
      </c>
      <c r="K197" s="92">
        <f>M197/J197</f>
        <v>89.710007223426132</v>
      </c>
      <c r="L197" s="92"/>
      <c r="M197" s="101">
        <v>3229022</v>
      </c>
    </row>
    <row r="198" spans="1:13" x14ac:dyDescent="0.25">
      <c r="A198" s="9" t="s">
        <v>131</v>
      </c>
      <c r="B198" s="10" t="s">
        <v>132</v>
      </c>
      <c r="C198" s="10" t="s">
        <v>29</v>
      </c>
      <c r="D198" s="10">
        <f t="shared" si="67"/>
        <v>35994</v>
      </c>
      <c r="E198" s="10">
        <v>6</v>
      </c>
      <c r="F198" s="10" t="s">
        <v>17</v>
      </c>
      <c r="G198" s="10" t="s">
        <v>18</v>
      </c>
      <c r="H198" s="10"/>
      <c r="I198" s="11">
        <v>43207</v>
      </c>
      <c r="J198" s="17">
        <f t="shared" si="61"/>
        <v>36000</v>
      </c>
      <c r="K198" s="94">
        <f t="shared" ref="K198" si="68">((M197+L198)/J198)</f>
        <v>89.72392835170885</v>
      </c>
      <c r="L198" s="94">
        <f>E198*173.236776919714</f>
        <v>1039.4206615182841</v>
      </c>
      <c r="M198" s="95">
        <f t="shared" ref="M198:M203" si="69">J198*K198</f>
        <v>3230061.4206615184</v>
      </c>
    </row>
    <row r="199" spans="1:13" x14ac:dyDescent="0.25">
      <c r="A199" s="9" t="s">
        <v>131</v>
      </c>
      <c r="B199" s="10" t="s">
        <v>132</v>
      </c>
      <c r="C199" s="10" t="s">
        <v>29</v>
      </c>
      <c r="D199" s="10">
        <f t="shared" si="67"/>
        <v>36000</v>
      </c>
      <c r="E199" s="10">
        <v>3</v>
      </c>
      <c r="F199" s="10" t="s">
        <v>17</v>
      </c>
      <c r="G199" s="10" t="s">
        <v>18</v>
      </c>
      <c r="H199" s="10"/>
      <c r="I199" s="11">
        <v>43259</v>
      </c>
      <c r="J199" s="17">
        <f t="shared" si="61"/>
        <v>36003</v>
      </c>
      <c r="K199" s="94">
        <f t="shared" ref="K199:K203" si="70">((M198+L199)/J199)</f>
        <v>89.730307637959626</v>
      </c>
      <c r="L199" s="94">
        <f>E199*166.281742647315</f>
        <v>498.84522794194504</v>
      </c>
      <c r="M199" s="95">
        <f t="shared" si="69"/>
        <v>3230560.2658894602</v>
      </c>
    </row>
    <row r="200" spans="1:13" x14ac:dyDescent="0.25">
      <c r="A200" s="9" t="s">
        <v>131</v>
      </c>
      <c r="B200" s="10" t="s">
        <v>132</v>
      </c>
      <c r="C200" s="10" t="s">
        <v>29</v>
      </c>
      <c r="D200" s="10">
        <f t="shared" si="67"/>
        <v>36003</v>
      </c>
      <c r="E200" s="10">
        <v>5</v>
      </c>
      <c r="F200" s="10" t="s">
        <v>17</v>
      </c>
      <c r="G200" s="10" t="s">
        <v>18</v>
      </c>
      <c r="H200" s="10"/>
      <c r="I200" s="11">
        <v>43291</v>
      </c>
      <c r="J200" s="17">
        <f t="shared" si="61"/>
        <v>36008</v>
      </c>
      <c r="K200" s="94">
        <f t="shared" si="70"/>
        <v>89.740937419537232</v>
      </c>
      <c r="L200" s="94">
        <f>E200*166.281742647315</f>
        <v>831.40871323657507</v>
      </c>
      <c r="M200" s="95">
        <f t="shared" si="69"/>
        <v>3231391.6746026967</v>
      </c>
    </row>
    <row r="201" spans="1:13" x14ac:dyDescent="0.25">
      <c r="A201" s="9" t="s">
        <v>131</v>
      </c>
      <c r="B201" s="10" t="s">
        <v>132</v>
      </c>
      <c r="C201" s="10" t="s">
        <v>29</v>
      </c>
      <c r="D201" s="10">
        <f t="shared" si="67"/>
        <v>36008</v>
      </c>
      <c r="E201" s="10">
        <v>2</v>
      </c>
      <c r="F201" s="10" t="s">
        <v>17</v>
      </c>
      <c r="G201" s="10" t="s">
        <v>18</v>
      </c>
      <c r="H201" s="10"/>
      <c r="I201" s="11">
        <v>43292</v>
      </c>
      <c r="J201" s="17">
        <f t="shared" si="61"/>
        <v>36010</v>
      </c>
      <c r="K201" s="94">
        <f t="shared" si="70"/>
        <v>89.745188505637074</v>
      </c>
      <c r="L201" s="94">
        <f>E201*166.281742647315</f>
        <v>332.56348529463003</v>
      </c>
      <c r="M201" s="95">
        <f t="shared" si="69"/>
        <v>3231724.2380879913</v>
      </c>
    </row>
    <row r="202" spans="1:13" x14ac:dyDescent="0.25">
      <c r="A202" s="9" t="s">
        <v>131</v>
      </c>
      <c r="B202" s="10" t="s">
        <v>132</v>
      </c>
      <c r="C202" s="10" t="s">
        <v>29</v>
      </c>
      <c r="D202" s="10">
        <f t="shared" si="67"/>
        <v>36010</v>
      </c>
      <c r="E202" s="10">
        <v>2</v>
      </c>
      <c r="F202" s="10" t="s">
        <v>17</v>
      </c>
      <c r="G202" s="10" t="s">
        <v>18</v>
      </c>
      <c r="H202" s="10"/>
      <c r="I202" s="11">
        <v>43312</v>
      </c>
      <c r="J202" s="17">
        <f t="shared" si="61"/>
        <v>36012</v>
      </c>
      <c r="K202" s="94">
        <f t="shared" si="70"/>
        <v>89.749439119551425</v>
      </c>
      <c r="L202" s="94">
        <f>E202*166.281742647315</f>
        <v>332.56348529463003</v>
      </c>
      <c r="M202" s="95">
        <f t="shared" si="69"/>
        <v>3232056.8015732858</v>
      </c>
    </row>
    <row r="203" spans="1:13" x14ac:dyDescent="0.25">
      <c r="A203" s="9" t="s">
        <v>131</v>
      </c>
      <c r="B203" s="10" t="s">
        <v>132</v>
      </c>
      <c r="C203" s="10" t="s">
        <v>29</v>
      </c>
      <c r="D203" s="10">
        <f t="shared" si="67"/>
        <v>36012</v>
      </c>
      <c r="E203" s="10">
        <v>3</v>
      </c>
      <c r="F203" s="10" t="s">
        <v>17</v>
      </c>
      <c r="G203" s="10" t="s">
        <v>18</v>
      </c>
      <c r="H203" s="10"/>
      <c r="I203" s="11">
        <v>43313</v>
      </c>
      <c r="J203" s="17">
        <f t="shared" si="61"/>
        <v>36015</v>
      </c>
      <c r="K203" s="94">
        <f t="shared" si="70"/>
        <v>89.755814155247194</v>
      </c>
      <c r="L203" s="94">
        <f>E203*166.281742647315</f>
        <v>498.84522794194504</v>
      </c>
      <c r="M203" s="95">
        <f t="shared" si="69"/>
        <v>3232555.6468012277</v>
      </c>
    </row>
    <row r="204" spans="1:13" hidden="1" x14ac:dyDescent="0.25">
      <c r="A204" s="9" t="s">
        <v>131</v>
      </c>
      <c r="B204" s="10" t="s">
        <v>132</v>
      </c>
      <c r="C204" s="10" t="s">
        <v>29</v>
      </c>
      <c r="D204" s="10">
        <f t="shared" si="67"/>
        <v>36015</v>
      </c>
      <c r="E204" s="10">
        <v>-2</v>
      </c>
      <c r="F204" s="10" t="s">
        <v>16</v>
      </c>
      <c r="G204" s="10"/>
      <c r="H204" s="10"/>
      <c r="I204" s="11">
        <v>43405</v>
      </c>
      <c r="J204" s="17">
        <f t="shared" si="61"/>
        <v>36013</v>
      </c>
      <c r="K204" s="94">
        <f t="shared" ref="K204" si="71">IF(OR(F204="FPCO"),((M203+L204)/J204),K203)</f>
        <v>89.755814155247194</v>
      </c>
      <c r="L204" s="94"/>
      <c r="M204" s="95">
        <f t="shared" ref="M204" si="72">J204*K204</f>
        <v>3232376.135172917</v>
      </c>
    </row>
    <row r="205" spans="1:13" hidden="1" x14ac:dyDescent="0.25">
      <c r="A205" s="9" t="s">
        <v>131</v>
      </c>
      <c r="B205" s="10" t="s">
        <v>132</v>
      </c>
      <c r="C205" s="10" t="s">
        <v>29</v>
      </c>
      <c r="D205" s="10">
        <f t="shared" si="67"/>
        <v>36013</v>
      </c>
      <c r="E205" s="10">
        <v>-2</v>
      </c>
      <c r="F205" s="10" t="s">
        <v>16</v>
      </c>
      <c r="G205" s="10"/>
      <c r="H205" s="10"/>
      <c r="I205" s="11">
        <v>43405</v>
      </c>
      <c r="J205" s="17">
        <f t="shared" si="61"/>
        <v>36011</v>
      </c>
      <c r="K205" s="94">
        <f t="shared" ref="K205:K207" si="73">IF(OR(F205="FPCO"),((M204+L205)/J205),K204)</f>
        <v>89.755814155247194</v>
      </c>
      <c r="L205" s="94"/>
      <c r="M205" s="95">
        <f t="shared" ref="M205:M207" si="74">J205*K205</f>
        <v>3232196.6235446068</v>
      </c>
    </row>
    <row r="206" spans="1:13" hidden="1" x14ac:dyDescent="0.25">
      <c r="A206" s="9" t="s">
        <v>131</v>
      </c>
      <c r="B206" s="10" t="s">
        <v>132</v>
      </c>
      <c r="C206" s="10" t="s">
        <v>29</v>
      </c>
      <c r="D206" s="10">
        <f t="shared" si="67"/>
        <v>36011</v>
      </c>
      <c r="E206" s="10">
        <v>-5</v>
      </c>
      <c r="F206" s="10" t="s">
        <v>16</v>
      </c>
      <c r="G206" s="10"/>
      <c r="H206" s="10"/>
      <c r="I206" s="11">
        <v>43405</v>
      </c>
      <c r="J206" s="17">
        <f t="shared" si="61"/>
        <v>36006</v>
      </c>
      <c r="K206" s="94">
        <f t="shared" si="73"/>
        <v>89.755814155247194</v>
      </c>
      <c r="L206" s="94"/>
      <c r="M206" s="95">
        <f t="shared" si="74"/>
        <v>3231747.8444738304</v>
      </c>
    </row>
    <row r="207" spans="1:13" hidden="1" x14ac:dyDescent="0.25">
      <c r="A207" s="9" t="s">
        <v>131</v>
      </c>
      <c r="B207" s="10" t="s">
        <v>132</v>
      </c>
      <c r="C207" s="10" t="s">
        <v>29</v>
      </c>
      <c r="D207" s="10">
        <f t="shared" si="67"/>
        <v>36006</v>
      </c>
      <c r="E207" s="10">
        <v>-6</v>
      </c>
      <c r="F207" s="10" t="s">
        <v>16</v>
      </c>
      <c r="G207" s="10"/>
      <c r="H207" s="10"/>
      <c r="I207" s="11">
        <v>43405</v>
      </c>
      <c r="J207" s="17">
        <f t="shared" si="61"/>
        <v>36000</v>
      </c>
      <c r="K207" s="94">
        <f t="shared" si="73"/>
        <v>89.755814155247194</v>
      </c>
      <c r="L207" s="94"/>
      <c r="M207" s="95">
        <f t="shared" si="74"/>
        <v>3231209.3095888989</v>
      </c>
    </row>
    <row r="208" spans="1:13" x14ac:dyDescent="0.25">
      <c r="A208" s="9" t="s">
        <v>131</v>
      </c>
      <c r="B208" s="10" t="s">
        <v>132</v>
      </c>
      <c r="C208" s="10" t="s">
        <v>29</v>
      </c>
      <c r="D208" s="10">
        <f t="shared" ref="D208:D248" si="75">J207</f>
        <v>36000</v>
      </c>
      <c r="E208" s="10">
        <v>3000</v>
      </c>
      <c r="F208" s="10" t="s">
        <v>17</v>
      </c>
      <c r="G208" s="10" t="s">
        <v>18</v>
      </c>
      <c r="H208" s="10"/>
      <c r="I208" s="11">
        <v>43462</v>
      </c>
      <c r="J208" s="17">
        <f t="shared" si="61"/>
        <v>39000</v>
      </c>
      <c r="K208" s="94">
        <f t="shared" ref="K208" si="76">((M207+L208)/J208)</f>
        <v>95.642424039252418</v>
      </c>
      <c r="L208" s="94">
        <f>E208*166.281742647315</f>
        <v>498845.22794194502</v>
      </c>
      <c r="M208" s="95">
        <f>J208*K208</f>
        <v>3730054.5375308441</v>
      </c>
    </row>
    <row r="209" spans="1:13" x14ac:dyDescent="0.25">
      <c r="A209" s="9" t="s">
        <v>131</v>
      </c>
      <c r="B209" s="10" t="s">
        <v>132</v>
      </c>
      <c r="C209" s="10" t="s">
        <v>29</v>
      </c>
      <c r="D209" s="10">
        <f t="shared" si="75"/>
        <v>39000</v>
      </c>
      <c r="E209" s="10">
        <v>2000</v>
      </c>
      <c r="F209" s="10" t="s">
        <v>17</v>
      </c>
      <c r="G209" s="10" t="s">
        <v>18</v>
      </c>
      <c r="H209" s="10"/>
      <c r="I209" s="11">
        <v>43462</v>
      </c>
      <c r="J209" s="17">
        <f t="shared" si="61"/>
        <v>41000</v>
      </c>
      <c r="K209" s="94">
        <f t="shared" ref="K209:K211" si="77">((M208+L209)/J209)</f>
        <v>99.088244459157906</v>
      </c>
      <c r="L209" s="94">
        <f>E209*166.281742647315</f>
        <v>332563.48529463005</v>
      </c>
      <c r="M209" s="95">
        <f>J209*K209</f>
        <v>4062618.0228254739</v>
      </c>
    </row>
    <row r="210" spans="1:13" x14ac:dyDescent="0.25">
      <c r="A210" s="9" t="s">
        <v>131</v>
      </c>
      <c r="B210" s="10" t="s">
        <v>132</v>
      </c>
      <c r="C210" s="10" t="s">
        <v>29</v>
      </c>
      <c r="D210" s="10">
        <f t="shared" si="75"/>
        <v>41000</v>
      </c>
      <c r="E210" s="10">
        <v>1000</v>
      </c>
      <c r="F210" s="10" t="s">
        <v>17</v>
      </c>
      <c r="G210" s="10" t="s">
        <v>18</v>
      </c>
      <c r="H210" s="10"/>
      <c r="I210" s="11">
        <v>43462</v>
      </c>
      <c r="J210" s="17">
        <f t="shared" si="61"/>
        <v>42000</v>
      </c>
      <c r="K210" s="94">
        <f t="shared" si="77"/>
        <v>100.68808965411404</v>
      </c>
      <c r="L210" s="94">
        <f>E210*166.281742647315</f>
        <v>166281.74264731503</v>
      </c>
      <c r="M210" s="95">
        <f>J210*K210</f>
        <v>4228899.7654727893</v>
      </c>
    </row>
    <row r="211" spans="1:13" x14ac:dyDescent="0.25">
      <c r="A211" s="9" t="s">
        <v>131</v>
      </c>
      <c r="B211" s="10" t="s">
        <v>132</v>
      </c>
      <c r="C211" s="10" t="s">
        <v>29</v>
      </c>
      <c r="D211" s="10">
        <f t="shared" si="75"/>
        <v>42000</v>
      </c>
      <c r="E211" s="10">
        <v>2000</v>
      </c>
      <c r="F211" s="10" t="s">
        <v>17</v>
      </c>
      <c r="G211" s="10" t="s">
        <v>18</v>
      </c>
      <c r="H211" s="10"/>
      <c r="I211" s="11">
        <v>43462</v>
      </c>
      <c r="J211" s="17">
        <f t="shared" si="61"/>
        <v>44000</v>
      </c>
      <c r="K211" s="94">
        <f t="shared" si="77"/>
        <v>103.66961933562317</v>
      </c>
      <c r="L211" s="94">
        <f>E211*166.281742647315</f>
        <v>332563.48529463005</v>
      </c>
      <c r="M211" s="95">
        <f>J211*K211</f>
        <v>4561463.2507674191</v>
      </c>
    </row>
    <row r="212" spans="1:13" hidden="1" x14ac:dyDescent="0.25">
      <c r="A212" s="9" t="s">
        <v>131</v>
      </c>
      <c r="B212" s="10" t="s">
        <v>132</v>
      </c>
      <c r="C212" s="10" t="s">
        <v>29</v>
      </c>
      <c r="D212" s="10">
        <f t="shared" si="75"/>
        <v>44000</v>
      </c>
      <c r="E212" s="10">
        <v>-3000</v>
      </c>
      <c r="F212" s="10" t="s">
        <v>16</v>
      </c>
      <c r="G212" s="10"/>
      <c r="H212" s="10"/>
      <c r="I212" s="11">
        <v>43462</v>
      </c>
      <c r="J212" s="17">
        <f t="shared" si="61"/>
        <v>41000</v>
      </c>
      <c r="K212" s="94">
        <f t="shared" ref="K212" si="78">IF(OR(F212="FPCO"),((M211+L212)/J212),K211)</f>
        <v>103.66961933562317</v>
      </c>
      <c r="L212" s="94"/>
      <c r="M212" s="95">
        <f t="shared" ref="M212" si="79">J212*K212</f>
        <v>4250454.3927605497</v>
      </c>
    </row>
    <row r="213" spans="1:13" hidden="1" x14ac:dyDescent="0.25">
      <c r="A213" s="9" t="s">
        <v>131</v>
      </c>
      <c r="B213" s="10" t="s">
        <v>132</v>
      </c>
      <c r="C213" s="10" t="s">
        <v>29</v>
      </c>
      <c r="D213" s="10">
        <f t="shared" si="75"/>
        <v>41000</v>
      </c>
      <c r="E213" s="10">
        <v>-480</v>
      </c>
      <c r="F213" s="10" t="s">
        <v>16</v>
      </c>
      <c r="G213" s="10"/>
      <c r="H213" s="10"/>
      <c r="I213" s="11">
        <v>43462</v>
      </c>
      <c r="J213" s="17">
        <f t="shared" si="61"/>
        <v>40520</v>
      </c>
      <c r="K213" s="94">
        <f t="shared" ref="K213:K232" si="80">IF(OR(F213="FPCO"),((M212+L213)/J213),K212)</f>
        <v>103.66961933562317</v>
      </c>
      <c r="L213" s="94"/>
      <c r="M213" s="95">
        <f t="shared" ref="M213:M232" si="81">J213*K213</f>
        <v>4200692.975479451</v>
      </c>
    </row>
    <row r="214" spans="1:13" hidden="1" x14ac:dyDescent="0.25">
      <c r="A214" s="9" t="s">
        <v>131</v>
      </c>
      <c r="B214" s="10" t="s">
        <v>132</v>
      </c>
      <c r="C214" s="10" t="s">
        <v>29</v>
      </c>
      <c r="D214" s="10">
        <f t="shared" si="75"/>
        <v>40520</v>
      </c>
      <c r="E214" s="10">
        <v>-960</v>
      </c>
      <c r="F214" s="10" t="s">
        <v>16</v>
      </c>
      <c r="G214" s="10"/>
      <c r="H214" s="10"/>
      <c r="I214" s="11">
        <v>43462</v>
      </c>
      <c r="J214" s="17">
        <f t="shared" si="61"/>
        <v>39560</v>
      </c>
      <c r="K214" s="94">
        <f t="shared" si="80"/>
        <v>103.66961933562317</v>
      </c>
      <c r="L214" s="94"/>
      <c r="M214" s="95">
        <f t="shared" si="81"/>
        <v>4101170.1409172523</v>
      </c>
    </row>
    <row r="215" spans="1:13" hidden="1" x14ac:dyDescent="0.25">
      <c r="A215" s="9" t="s">
        <v>131</v>
      </c>
      <c r="B215" s="10" t="s">
        <v>132</v>
      </c>
      <c r="C215" s="10" t="s">
        <v>29</v>
      </c>
      <c r="D215" s="10">
        <f t="shared" si="75"/>
        <v>39560</v>
      </c>
      <c r="E215" s="10">
        <v>-768</v>
      </c>
      <c r="F215" s="10" t="s">
        <v>16</v>
      </c>
      <c r="G215" s="10"/>
      <c r="H215" s="10"/>
      <c r="I215" s="11">
        <v>43462</v>
      </c>
      <c r="J215" s="17">
        <f t="shared" si="61"/>
        <v>38792</v>
      </c>
      <c r="K215" s="94">
        <f t="shared" si="80"/>
        <v>103.66961933562317</v>
      </c>
      <c r="L215" s="94"/>
      <c r="M215" s="95">
        <f t="shared" si="81"/>
        <v>4021551.8732674941</v>
      </c>
    </row>
    <row r="216" spans="1:13" hidden="1" x14ac:dyDescent="0.25">
      <c r="A216" s="9" t="s">
        <v>131</v>
      </c>
      <c r="B216" s="10" t="s">
        <v>132</v>
      </c>
      <c r="C216" s="10" t="s">
        <v>29</v>
      </c>
      <c r="D216" s="10">
        <f t="shared" si="75"/>
        <v>38792</v>
      </c>
      <c r="E216" s="10">
        <v>-96</v>
      </c>
      <c r="F216" s="10" t="s">
        <v>16</v>
      </c>
      <c r="G216" s="10"/>
      <c r="H216" s="10"/>
      <c r="I216" s="11">
        <v>43462</v>
      </c>
      <c r="J216" s="17">
        <f t="shared" ref="J216:J247" si="82">D216+E216</f>
        <v>38696</v>
      </c>
      <c r="K216" s="94">
        <f t="shared" si="80"/>
        <v>103.66961933562317</v>
      </c>
      <c r="L216" s="94"/>
      <c r="M216" s="95">
        <f t="shared" si="81"/>
        <v>4011599.5898112743</v>
      </c>
    </row>
    <row r="217" spans="1:13" hidden="1" x14ac:dyDescent="0.25">
      <c r="A217" s="9" t="s">
        <v>131</v>
      </c>
      <c r="B217" s="10" t="s">
        <v>132</v>
      </c>
      <c r="C217" s="10" t="s">
        <v>29</v>
      </c>
      <c r="D217" s="10">
        <f t="shared" si="75"/>
        <v>38696</v>
      </c>
      <c r="E217" s="10">
        <v>-2000</v>
      </c>
      <c r="F217" s="10" t="s">
        <v>16</v>
      </c>
      <c r="G217" s="10"/>
      <c r="H217" s="10"/>
      <c r="I217" s="11">
        <v>43462</v>
      </c>
      <c r="J217" s="17">
        <f t="shared" si="82"/>
        <v>36696</v>
      </c>
      <c r="K217" s="94">
        <f t="shared" si="80"/>
        <v>103.66961933562317</v>
      </c>
      <c r="L217" s="94"/>
      <c r="M217" s="95">
        <f t="shared" si="81"/>
        <v>3804260.3511400279</v>
      </c>
    </row>
    <row r="218" spans="1:13" hidden="1" x14ac:dyDescent="0.25">
      <c r="A218" s="9" t="s">
        <v>131</v>
      </c>
      <c r="B218" s="10" t="s">
        <v>132</v>
      </c>
      <c r="C218" s="10" t="s">
        <v>29</v>
      </c>
      <c r="D218" s="10">
        <f t="shared" si="75"/>
        <v>36696</v>
      </c>
      <c r="E218" s="10">
        <v>-960</v>
      </c>
      <c r="F218" s="10" t="s">
        <v>16</v>
      </c>
      <c r="G218" s="10"/>
      <c r="H218" s="10"/>
      <c r="I218" s="11">
        <v>43462</v>
      </c>
      <c r="J218" s="17">
        <f t="shared" si="82"/>
        <v>35736</v>
      </c>
      <c r="K218" s="94">
        <f t="shared" si="80"/>
        <v>103.66961933562317</v>
      </c>
      <c r="L218" s="94"/>
      <c r="M218" s="95">
        <f t="shared" si="81"/>
        <v>3704737.5165778296</v>
      </c>
    </row>
    <row r="219" spans="1:13" hidden="1" x14ac:dyDescent="0.25">
      <c r="A219" s="9" t="s">
        <v>131</v>
      </c>
      <c r="B219" s="10" t="s">
        <v>132</v>
      </c>
      <c r="C219" s="10" t="s">
        <v>29</v>
      </c>
      <c r="D219" s="10">
        <f t="shared" si="75"/>
        <v>35736</v>
      </c>
      <c r="E219" s="10">
        <v>-2000</v>
      </c>
      <c r="F219" s="10" t="s">
        <v>16</v>
      </c>
      <c r="G219" s="10"/>
      <c r="H219" s="10"/>
      <c r="I219" s="11">
        <v>43462</v>
      </c>
      <c r="J219" s="17">
        <f t="shared" si="82"/>
        <v>33736</v>
      </c>
      <c r="K219" s="94">
        <f t="shared" si="80"/>
        <v>103.66961933562317</v>
      </c>
      <c r="L219" s="94"/>
      <c r="M219" s="95">
        <f t="shared" si="81"/>
        <v>3497398.2779065832</v>
      </c>
    </row>
    <row r="220" spans="1:13" hidden="1" x14ac:dyDescent="0.25">
      <c r="A220" s="9" t="s">
        <v>131</v>
      </c>
      <c r="B220" s="10" t="s">
        <v>132</v>
      </c>
      <c r="C220" s="10" t="s">
        <v>29</v>
      </c>
      <c r="D220" s="10">
        <f t="shared" si="75"/>
        <v>33736</v>
      </c>
      <c r="E220" s="10">
        <v>-288</v>
      </c>
      <c r="F220" s="10" t="s">
        <v>16</v>
      </c>
      <c r="G220" s="10"/>
      <c r="H220" s="10"/>
      <c r="I220" s="11">
        <v>43462</v>
      </c>
      <c r="J220" s="17">
        <f t="shared" si="82"/>
        <v>33448</v>
      </c>
      <c r="K220" s="94">
        <f t="shared" si="80"/>
        <v>103.66961933562317</v>
      </c>
      <c r="L220" s="94"/>
      <c r="M220" s="95">
        <f t="shared" si="81"/>
        <v>3467541.4275379237</v>
      </c>
    </row>
    <row r="221" spans="1:13" hidden="1" x14ac:dyDescent="0.25">
      <c r="A221" s="9" t="s">
        <v>131</v>
      </c>
      <c r="B221" s="10" t="s">
        <v>132</v>
      </c>
      <c r="C221" s="10" t="s">
        <v>29</v>
      </c>
      <c r="D221" s="10">
        <f t="shared" si="75"/>
        <v>33448</v>
      </c>
      <c r="E221" s="10">
        <v>-1056</v>
      </c>
      <c r="F221" s="10" t="s">
        <v>16</v>
      </c>
      <c r="G221" s="10"/>
      <c r="H221" s="10"/>
      <c r="I221" s="11">
        <v>43594</v>
      </c>
      <c r="J221" s="17">
        <f t="shared" si="82"/>
        <v>32392</v>
      </c>
      <c r="K221" s="94">
        <f t="shared" si="80"/>
        <v>103.66961933562317</v>
      </c>
      <c r="L221" s="94"/>
      <c r="M221" s="95">
        <f t="shared" si="81"/>
        <v>3358066.3095195056</v>
      </c>
    </row>
    <row r="222" spans="1:13" hidden="1" x14ac:dyDescent="0.25">
      <c r="A222" s="9" t="s">
        <v>131</v>
      </c>
      <c r="B222" s="10" t="s">
        <v>132</v>
      </c>
      <c r="C222" s="10" t="s">
        <v>29</v>
      </c>
      <c r="D222" s="10">
        <f t="shared" si="75"/>
        <v>32392</v>
      </c>
      <c r="E222" s="10">
        <v>-192</v>
      </c>
      <c r="F222" s="10" t="s">
        <v>16</v>
      </c>
      <c r="G222" s="10"/>
      <c r="H222" s="10"/>
      <c r="I222" s="11">
        <v>43594</v>
      </c>
      <c r="J222" s="17">
        <f t="shared" si="82"/>
        <v>32200</v>
      </c>
      <c r="K222" s="94">
        <f t="shared" si="80"/>
        <v>103.66961933562317</v>
      </c>
      <c r="L222" s="94"/>
      <c r="M222" s="95">
        <f t="shared" si="81"/>
        <v>3338161.7426070659</v>
      </c>
    </row>
    <row r="223" spans="1:13" hidden="1" x14ac:dyDescent="0.25">
      <c r="A223" s="9" t="s">
        <v>131</v>
      </c>
      <c r="B223" s="10" t="s">
        <v>132</v>
      </c>
      <c r="C223" s="10" t="s">
        <v>29</v>
      </c>
      <c r="D223" s="10">
        <f t="shared" si="75"/>
        <v>32200</v>
      </c>
      <c r="E223" s="10">
        <v>-768</v>
      </c>
      <c r="F223" s="10" t="s">
        <v>16</v>
      </c>
      <c r="G223" s="10"/>
      <c r="H223" s="10"/>
      <c r="I223" s="11">
        <v>43594</v>
      </c>
      <c r="J223" s="17">
        <f t="shared" si="82"/>
        <v>31432</v>
      </c>
      <c r="K223" s="94">
        <f t="shared" si="80"/>
        <v>103.66961933562317</v>
      </c>
      <c r="L223" s="94"/>
      <c r="M223" s="95">
        <f t="shared" si="81"/>
        <v>3258543.4749573073</v>
      </c>
    </row>
    <row r="224" spans="1:13" hidden="1" x14ac:dyDescent="0.25">
      <c r="A224" s="9" t="s">
        <v>131</v>
      </c>
      <c r="B224" s="10" t="s">
        <v>132</v>
      </c>
      <c r="C224" s="10" t="s">
        <v>29</v>
      </c>
      <c r="D224" s="10">
        <f t="shared" si="75"/>
        <v>31432</v>
      </c>
      <c r="E224" s="10">
        <v>-576</v>
      </c>
      <c r="F224" s="10" t="s">
        <v>16</v>
      </c>
      <c r="G224" s="10"/>
      <c r="H224" s="10"/>
      <c r="I224" s="11">
        <v>43594</v>
      </c>
      <c r="J224" s="17">
        <f t="shared" si="82"/>
        <v>30856</v>
      </c>
      <c r="K224" s="94">
        <f t="shared" si="80"/>
        <v>103.66961933562317</v>
      </c>
      <c r="L224" s="94"/>
      <c r="M224" s="95">
        <f t="shared" si="81"/>
        <v>3198829.7742199884</v>
      </c>
    </row>
    <row r="225" spans="1:13" hidden="1" x14ac:dyDescent="0.25">
      <c r="A225" s="9" t="s">
        <v>131</v>
      </c>
      <c r="B225" s="10" t="s">
        <v>132</v>
      </c>
      <c r="C225" s="10" t="s">
        <v>29</v>
      </c>
      <c r="D225" s="10">
        <f t="shared" si="75"/>
        <v>30856</v>
      </c>
      <c r="E225" s="10">
        <v>-1248</v>
      </c>
      <c r="F225" s="10" t="s">
        <v>16</v>
      </c>
      <c r="G225" s="10"/>
      <c r="H225" s="10"/>
      <c r="I225" s="11">
        <v>43594</v>
      </c>
      <c r="J225" s="17">
        <f t="shared" si="82"/>
        <v>29608</v>
      </c>
      <c r="K225" s="94">
        <f t="shared" si="80"/>
        <v>103.66961933562317</v>
      </c>
      <c r="L225" s="94"/>
      <c r="M225" s="95">
        <f t="shared" si="81"/>
        <v>3069450.0892891306</v>
      </c>
    </row>
    <row r="226" spans="1:13" hidden="1" x14ac:dyDescent="0.25">
      <c r="A226" s="9" t="s">
        <v>131</v>
      </c>
      <c r="B226" s="10" t="s">
        <v>132</v>
      </c>
      <c r="C226" s="10" t="s">
        <v>29</v>
      </c>
      <c r="D226" s="10">
        <f t="shared" si="75"/>
        <v>29608</v>
      </c>
      <c r="E226" s="10">
        <v>-288</v>
      </c>
      <c r="F226" s="10" t="s">
        <v>16</v>
      </c>
      <c r="G226" s="10"/>
      <c r="H226" s="10"/>
      <c r="I226" s="11">
        <v>43594</v>
      </c>
      <c r="J226" s="17">
        <f t="shared" si="82"/>
        <v>29320</v>
      </c>
      <c r="K226" s="94">
        <f t="shared" si="80"/>
        <v>103.66961933562317</v>
      </c>
      <c r="L226" s="94"/>
      <c r="M226" s="95">
        <f t="shared" si="81"/>
        <v>3039593.2389204712</v>
      </c>
    </row>
    <row r="227" spans="1:13" hidden="1" x14ac:dyDescent="0.25">
      <c r="A227" s="9" t="s">
        <v>131</v>
      </c>
      <c r="B227" s="10" t="s">
        <v>132</v>
      </c>
      <c r="C227" s="10" t="s">
        <v>29</v>
      </c>
      <c r="D227" s="10">
        <f t="shared" si="75"/>
        <v>29320</v>
      </c>
      <c r="E227" s="10">
        <v>-480</v>
      </c>
      <c r="F227" s="10" t="s">
        <v>16</v>
      </c>
      <c r="G227" s="10"/>
      <c r="H227" s="10"/>
      <c r="I227" s="11">
        <v>43595</v>
      </c>
      <c r="J227" s="17">
        <f t="shared" si="82"/>
        <v>28840</v>
      </c>
      <c r="K227" s="94">
        <f t="shared" si="80"/>
        <v>103.66961933562317</v>
      </c>
      <c r="L227" s="94"/>
      <c r="M227" s="95">
        <f t="shared" si="81"/>
        <v>2989831.821639372</v>
      </c>
    </row>
    <row r="228" spans="1:13" hidden="1" x14ac:dyDescent="0.25">
      <c r="A228" s="9" t="s">
        <v>131</v>
      </c>
      <c r="B228" s="10" t="s">
        <v>132</v>
      </c>
      <c r="C228" s="10" t="s">
        <v>29</v>
      </c>
      <c r="D228" s="10">
        <f t="shared" si="75"/>
        <v>28840</v>
      </c>
      <c r="E228" s="10">
        <v>-998</v>
      </c>
      <c r="F228" s="10" t="s">
        <v>16</v>
      </c>
      <c r="G228" s="10"/>
      <c r="H228" s="10"/>
      <c r="I228" s="11">
        <v>43595</v>
      </c>
      <c r="J228" s="17">
        <f t="shared" si="82"/>
        <v>27842</v>
      </c>
      <c r="K228" s="94">
        <f t="shared" si="80"/>
        <v>103.66961933562317</v>
      </c>
      <c r="L228" s="94"/>
      <c r="M228" s="95">
        <f t="shared" si="81"/>
        <v>2886369.5415424202</v>
      </c>
    </row>
    <row r="229" spans="1:13" hidden="1" x14ac:dyDescent="0.25">
      <c r="A229" s="9" t="s">
        <v>131</v>
      </c>
      <c r="B229" s="10" t="s">
        <v>132</v>
      </c>
      <c r="C229" s="10" t="s">
        <v>29</v>
      </c>
      <c r="D229" s="10">
        <f t="shared" si="75"/>
        <v>27842</v>
      </c>
      <c r="E229" s="10">
        <v>-442</v>
      </c>
      <c r="F229" s="10" t="s">
        <v>16</v>
      </c>
      <c r="G229" s="10"/>
      <c r="H229" s="10"/>
      <c r="I229" s="11">
        <v>43595</v>
      </c>
      <c r="J229" s="17">
        <f t="shared" si="82"/>
        <v>27400</v>
      </c>
      <c r="K229" s="94">
        <f t="shared" si="80"/>
        <v>103.66961933562317</v>
      </c>
      <c r="L229" s="94"/>
      <c r="M229" s="95">
        <f t="shared" si="81"/>
        <v>2840547.5697960746</v>
      </c>
    </row>
    <row r="230" spans="1:13" hidden="1" x14ac:dyDescent="0.25">
      <c r="A230" s="9" t="s">
        <v>131</v>
      </c>
      <c r="B230" s="10" t="s">
        <v>132</v>
      </c>
      <c r="C230" s="10" t="s">
        <v>29</v>
      </c>
      <c r="D230" s="10">
        <f t="shared" si="75"/>
        <v>27400</v>
      </c>
      <c r="E230" s="10">
        <v>-1440</v>
      </c>
      <c r="F230" s="10" t="s">
        <v>16</v>
      </c>
      <c r="G230" s="10"/>
      <c r="H230" s="10"/>
      <c r="I230" s="11">
        <v>43595</v>
      </c>
      <c r="J230" s="17">
        <f t="shared" si="82"/>
        <v>25960</v>
      </c>
      <c r="K230" s="94">
        <f t="shared" si="80"/>
        <v>103.66961933562317</v>
      </c>
      <c r="L230" s="94"/>
      <c r="M230" s="95">
        <f t="shared" si="81"/>
        <v>2691263.3179527773</v>
      </c>
    </row>
    <row r="231" spans="1:13" hidden="1" x14ac:dyDescent="0.25">
      <c r="A231" s="9" t="s">
        <v>131</v>
      </c>
      <c r="B231" s="10" t="s">
        <v>132</v>
      </c>
      <c r="C231" s="10" t="s">
        <v>29</v>
      </c>
      <c r="D231" s="10">
        <f t="shared" si="75"/>
        <v>25960</v>
      </c>
      <c r="E231" s="10">
        <v>-960</v>
      </c>
      <c r="F231" s="10" t="s">
        <v>16</v>
      </c>
      <c r="G231" s="10"/>
      <c r="H231" s="10"/>
      <c r="I231" s="11">
        <v>43595</v>
      </c>
      <c r="J231" s="17">
        <f t="shared" si="82"/>
        <v>25000</v>
      </c>
      <c r="K231" s="94">
        <f t="shared" si="80"/>
        <v>103.66961933562317</v>
      </c>
      <c r="L231" s="94"/>
      <c r="M231" s="95">
        <f t="shared" si="81"/>
        <v>2591740.483390579</v>
      </c>
    </row>
    <row r="232" spans="1:13" hidden="1" x14ac:dyDescent="0.25">
      <c r="A232" s="9" t="s">
        <v>131</v>
      </c>
      <c r="B232" s="10" t="s">
        <v>132</v>
      </c>
      <c r="C232" s="10" t="s">
        <v>29</v>
      </c>
      <c r="D232" s="10">
        <f t="shared" si="75"/>
        <v>25000</v>
      </c>
      <c r="E232" s="10">
        <v>-4000</v>
      </c>
      <c r="F232" s="10" t="s">
        <v>16</v>
      </c>
      <c r="G232" s="10"/>
      <c r="H232" s="10"/>
      <c r="I232" s="11">
        <v>43608</v>
      </c>
      <c r="J232" s="17">
        <f t="shared" si="82"/>
        <v>21000</v>
      </c>
      <c r="K232" s="94">
        <f t="shared" si="80"/>
        <v>103.66961933562317</v>
      </c>
      <c r="L232" s="94"/>
      <c r="M232" s="95">
        <f t="shared" si="81"/>
        <v>2177062.0060480866</v>
      </c>
    </row>
    <row r="233" spans="1:13" x14ac:dyDescent="0.25">
      <c r="A233" s="9" t="s">
        <v>131</v>
      </c>
      <c r="B233" s="10" t="s">
        <v>132</v>
      </c>
      <c r="C233" s="10" t="s">
        <v>29</v>
      </c>
      <c r="D233" s="10">
        <f t="shared" si="75"/>
        <v>21000</v>
      </c>
      <c r="E233" s="10">
        <v>4000</v>
      </c>
      <c r="F233" s="10" t="s">
        <v>17</v>
      </c>
      <c r="G233" s="10" t="s">
        <v>18</v>
      </c>
      <c r="H233" s="10"/>
      <c r="I233" s="11">
        <v>43672</v>
      </c>
      <c r="J233" s="17">
        <f t="shared" si="82"/>
        <v>25000</v>
      </c>
      <c r="K233" s="94">
        <f t="shared" ref="K233" si="83">((M232+L233)/J233)</f>
        <v>110.40290345214538</v>
      </c>
      <c r="L233" s="94">
        <f>E233*145.752645063887</f>
        <v>583010.580255548</v>
      </c>
      <c r="M233" s="95">
        <f>J233*K233</f>
        <v>2760072.5863036346</v>
      </c>
    </row>
    <row r="234" spans="1:13" hidden="1" x14ac:dyDescent="0.25">
      <c r="A234" s="9" t="s">
        <v>131</v>
      </c>
      <c r="B234" s="10" t="s">
        <v>132</v>
      </c>
      <c r="C234" s="10" t="s">
        <v>29</v>
      </c>
      <c r="D234" s="10">
        <f t="shared" si="75"/>
        <v>25000</v>
      </c>
      <c r="E234" s="10">
        <v>-6000</v>
      </c>
      <c r="F234" s="10" t="s">
        <v>16</v>
      </c>
      <c r="G234" s="10"/>
      <c r="H234" s="10"/>
      <c r="I234" s="11">
        <v>43675</v>
      </c>
      <c r="J234" s="17">
        <f t="shared" si="82"/>
        <v>19000</v>
      </c>
      <c r="K234" s="94">
        <f t="shared" ref="K234:K235" si="84">IF(OR(F234="FPCO"),((M233+L234)/J234),K233)</f>
        <v>110.40290345214538</v>
      </c>
      <c r="L234" s="94"/>
      <c r="M234" s="95">
        <f t="shared" ref="M234:M235" si="85">J234*K234</f>
        <v>2097655.1655907622</v>
      </c>
    </row>
    <row r="235" spans="1:13" hidden="1" x14ac:dyDescent="0.25">
      <c r="A235" s="9" t="s">
        <v>131</v>
      </c>
      <c r="B235" s="10" t="s">
        <v>132</v>
      </c>
      <c r="C235" s="10" t="s">
        <v>29</v>
      </c>
      <c r="D235" s="10">
        <f t="shared" si="75"/>
        <v>19000</v>
      </c>
      <c r="E235" s="10">
        <v>-12000</v>
      </c>
      <c r="F235" s="10" t="s">
        <v>16</v>
      </c>
      <c r="G235" s="10"/>
      <c r="H235" s="10"/>
      <c r="I235" s="11">
        <v>43685</v>
      </c>
      <c r="J235" s="17">
        <f t="shared" si="82"/>
        <v>7000</v>
      </c>
      <c r="K235" s="94">
        <f t="shared" si="84"/>
        <v>110.40290345214538</v>
      </c>
      <c r="L235" s="94"/>
      <c r="M235" s="95">
        <f t="shared" si="85"/>
        <v>772820.32416501769</v>
      </c>
    </row>
    <row r="236" spans="1:13" x14ac:dyDescent="0.25">
      <c r="A236" s="9" t="s">
        <v>131</v>
      </c>
      <c r="B236" s="10" t="s">
        <v>132</v>
      </c>
      <c r="C236" s="10" t="s">
        <v>29</v>
      </c>
      <c r="D236" s="10">
        <f t="shared" si="75"/>
        <v>7000</v>
      </c>
      <c r="E236" s="10">
        <v>10000</v>
      </c>
      <c r="F236" s="10" t="s">
        <v>17</v>
      </c>
      <c r="G236" s="10" t="s">
        <v>18</v>
      </c>
      <c r="H236" s="10"/>
      <c r="I236" s="11">
        <v>43692</v>
      </c>
      <c r="J236" s="17">
        <f t="shared" si="82"/>
        <v>17000</v>
      </c>
      <c r="K236" s="94">
        <f t="shared" ref="K236" si="86">((M235+L236)/J236)</f>
        <v>131.19686910611102</v>
      </c>
      <c r="L236" s="94">
        <f>E236*145.752645063887</f>
        <v>1457526.45063887</v>
      </c>
      <c r="M236" s="95">
        <f>J236*K236</f>
        <v>2230346.7748038876</v>
      </c>
    </row>
    <row r="237" spans="1:13" hidden="1" x14ac:dyDescent="0.25">
      <c r="A237" s="9" t="s">
        <v>131</v>
      </c>
      <c r="B237" s="10" t="s">
        <v>132</v>
      </c>
      <c r="C237" s="10" t="s">
        <v>29</v>
      </c>
      <c r="D237" s="10">
        <f t="shared" si="75"/>
        <v>17000</v>
      </c>
      <c r="E237" s="10">
        <v>-6000</v>
      </c>
      <c r="F237" s="10" t="s">
        <v>16</v>
      </c>
      <c r="G237" s="10"/>
      <c r="H237" s="10"/>
      <c r="I237" s="11">
        <v>43706</v>
      </c>
      <c r="J237" s="17">
        <f t="shared" si="82"/>
        <v>11000</v>
      </c>
      <c r="K237" s="94">
        <f t="shared" ref="K237:K239" si="87">IF(OR(F237="FPCO"),((M236+L237)/J237),K236)</f>
        <v>131.19686910611102</v>
      </c>
      <c r="L237" s="94"/>
      <c r="M237" s="95">
        <f t="shared" ref="M237:M239" si="88">J237*K237</f>
        <v>1443165.5601672214</v>
      </c>
    </row>
    <row r="238" spans="1:13" hidden="1" x14ac:dyDescent="0.25">
      <c r="A238" s="9" t="s">
        <v>131</v>
      </c>
      <c r="B238" s="10" t="s">
        <v>132</v>
      </c>
      <c r="C238" s="10" t="s">
        <v>29</v>
      </c>
      <c r="D238" s="10">
        <f t="shared" si="75"/>
        <v>11000</v>
      </c>
      <c r="E238" s="10">
        <v>-7000</v>
      </c>
      <c r="F238" s="10" t="s">
        <v>16</v>
      </c>
      <c r="G238" s="10"/>
      <c r="H238" s="10"/>
      <c r="I238" s="11">
        <v>43725</v>
      </c>
      <c r="J238" s="17">
        <f t="shared" si="82"/>
        <v>4000</v>
      </c>
      <c r="K238" s="94">
        <f t="shared" si="87"/>
        <v>131.19686910611102</v>
      </c>
      <c r="L238" s="94"/>
      <c r="M238" s="95">
        <f t="shared" si="88"/>
        <v>524787.47642444412</v>
      </c>
    </row>
    <row r="239" spans="1:13" hidden="1" x14ac:dyDescent="0.25">
      <c r="A239" s="9" t="s">
        <v>131</v>
      </c>
      <c r="B239" s="10" t="s">
        <v>132</v>
      </c>
      <c r="C239" s="10" t="s">
        <v>29</v>
      </c>
      <c r="D239" s="10">
        <f t="shared" si="75"/>
        <v>4000</v>
      </c>
      <c r="E239" s="10">
        <v>-4000</v>
      </c>
      <c r="F239" s="10" t="s">
        <v>16</v>
      </c>
      <c r="G239" s="10"/>
      <c r="H239" s="10"/>
      <c r="I239" s="11">
        <v>43753</v>
      </c>
      <c r="J239" s="17">
        <f t="shared" si="82"/>
        <v>0</v>
      </c>
      <c r="K239" s="94">
        <f t="shared" si="87"/>
        <v>131.19686910611102</v>
      </c>
      <c r="L239" s="94"/>
      <c r="M239" s="95">
        <f t="shared" si="88"/>
        <v>0</v>
      </c>
    </row>
    <row r="240" spans="1:13" x14ac:dyDescent="0.25">
      <c r="A240" s="9" t="s">
        <v>131</v>
      </c>
      <c r="B240" s="10" t="s">
        <v>132</v>
      </c>
      <c r="C240" s="10" t="s">
        <v>29</v>
      </c>
      <c r="D240" s="10">
        <f t="shared" si="75"/>
        <v>0</v>
      </c>
      <c r="E240" s="10">
        <v>10000</v>
      </c>
      <c r="F240" s="10" t="s">
        <v>17</v>
      </c>
      <c r="G240" s="10" t="s">
        <v>18</v>
      </c>
      <c r="H240" s="10"/>
      <c r="I240" s="11">
        <v>43872</v>
      </c>
      <c r="J240" s="17">
        <f t="shared" si="82"/>
        <v>10000</v>
      </c>
      <c r="K240" s="94">
        <f t="shared" ref="K240" si="89">((M239+L240)/J240)</f>
        <v>143.00426281069301</v>
      </c>
      <c r="L240" s="94">
        <f>E240*143.004262810693</f>
        <v>1430042.6281069301</v>
      </c>
      <c r="M240" s="95">
        <f>J240*K240</f>
        <v>1430042.6281069301</v>
      </c>
    </row>
    <row r="241" spans="1:13" hidden="1" x14ac:dyDescent="0.25">
      <c r="A241" s="9" t="s">
        <v>131</v>
      </c>
      <c r="B241" s="10" t="s">
        <v>132</v>
      </c>
      <c r="C241" s="10" t="s">
        <v>29</v>
      </c>
      <c r="D241" s="10">
        <f t="shared" si="75"/>
        <v>10000</v>
      </c>
      <c r="E241" s="10">
        <v>-1000</v>
      </c>
      <c r="F241" s="10" t="s">
        <v>16</v>
      </c>
      <c r="G241" s="10"/>
      <c r="H241" s="10"/>
      <c r="I241" s="11">
        <v>43878</v>
      </c>
      <c r="J241" s="17">
        <f t="shared" si="82"/>
        <v>9000</v>
      </c>
      <c r="K241" s="94">
        <f t="shared" ref="K241:K245" si="90">IF(OR(F241="FPCO"),((M240+L241)/J241),K240)</f>
        <v>143.00426281069301</v>
      </c>
      <c r="L241" s="94"/>
      <c r="M241" s="95">
        <f t="shared" ref="M241:M245" si="91">J241*K241</f>
        <v>1287038.3652962372</v>
      </c>
    </row>
    <row r="242" spans="1:13" hidden="1" x14ac:dyDescent="0.25">
      <c r="A242" s="9" t="s">
        <v>131</v>
      </c>
      <c r="B242" s="10" t="s">
        <v>132</v>
      </c>
      <c r="C242" s="10" t="s">
        <v>29</v>
      </c>
      <c r="D242" s="10">
        <f t="shared" si="75"/>
        <v>9000</v>
      </c>
      <c r="E242" s="10">
        <v>-1000</v>
      </c>
      <c r="F242" s="10" t="s">
        <v>16</v>
      </c>
      <c r="G242" s="10"/>
      <c r="H242" s="10"/>
      <c r="I242" s="11">
        <v>43881</v>
      </c>
      <c r="J242" s="17">
        <f t="shared" si="82"/>
        <v>8000</v>
      </c>
      <c r="K242" s="94">
        <f t="shared" si="90"/>
        <v>143.00426281069301</v>
      </c>
      <c r="L242" s="94"/>
      <c r="M242" s="95">
        <f t="shared" si="91"/>
        <v>1144034.102485544</v>
      </c>
    </row>
    <row r="243" spans="1:13" hidden="1" x14ac:dyDescent="0.25">
      <c r="A243" s="9" t="s">
        <v>131</v>
      </c>
      <c r="B243" s="10" t="s">
        <v>132</v>
      </c>
      <c r="C243" s="10" t="s">
        <v>29</v>
      </c>
      <c r="D243" s="10">
        <f t="shared" si="75"/>
        <v>8000</v>
      </c>
      <c r="E243" s="10">
        <v>-3000</v>
      </c>
      <c r="F243" s="10" t="s">
        <v>16</v>
      </c>
      <c r="G243" s="10"/>
      <c r="H243" s="10"/>
      <c r="I243" s="11">
        <v>43900</v>
      </c>
      <c r="J243" s="17">
        <f t="shared" si="82"/>
        <v>5000</v>
      </c>
      <c r="K243" s="94">
        <f t="shared" si="90"/>
        <v>143.00426281069301</v>
      </c>
      <c r="L243" s="94"/>
      <c r="M243" s="95">
        <f t="shared" si="91"/>
        <v>715021.31405346503</v>
      </c>
    </row>
    <row r="244" spans="1:13" hidden="1" x14ac:dyDescent="0.25">
      <c r="A244" s="9" t="s">
        <v>131</v>
      </c>
      <c r="B244" s="10" t="s">
        <v>132</v>
      </c>
      <c r="C244" s="10" t="s">
        <v>29</v>
      </c>
      <c r="D244" s="10">
        <f t="shared" si="75"/>
        <v>5000</v>
      </c>
      <c r="E244" s="10">
        <v>-1000</v>
      </c>
      <c r="F244" s="10" t="s">
        <v>16</v>
      </c>
      <c r="G244" s="10"/>
      <c r="H244" s="10"/>
      <c r="I244" s="11">
        <v>44025</v>
      </c>
      <c r="J244" s="17">
        <f t="shared" si="82"/>
        <v>4000</v>
      </c>
      <c r="K244" s="94">
        <f t="shared" si="90"/>
        <v>143.00426281069301</v>
      </c>
      <c r="L244" s="94"/>
      <c r="M244" s="95">
        <f t="shared" si="91"/>
        <v>572017.05124277202</v>
      </c>
    </row>
    <row r="245" spans="1:13" hidden="1" x14ac:dyDescent="0.25">
      <c r="A245" s="9" t="s">
        <v>131</v>
      </c>
      <c r="B245" s="10" t="s">
        <v>132</v>
      </c>
      <c r="C245" s="10" t="s">
        <v>29</v>
      </c>
      <c r="D245" s="10">
        <f t="shared" si="75"/>
        <v>4000</v>
      </c>
      <c r="E245" s="10">
        <v>-2000</v>
      </c>
      <c r="F245" s="10" t="s">
        <v>16</v>
      </c>
      <c r="G245" s="10"/>
      <c r="H245" s="10"/>
      <c r="I245" s="11">
        <v>44095</v>
      </c>
      <c r="J245" s="17">
        <f t="shared" si="82"/>
        <v>2000</v>
      </c>
      <c r="K245" s="94">
        <f t="shared" si="90"/>
        <v>143.00426281069301</v>
      </c>
      <c r="L245" s="94"/>
      <c r="M245" s="95">
        <f t="shared" si="91"/>
        <v>286008.52562138601</v>
      </c>
    </row>
    <row r="246" spans="1:13" ht="15.75" thickBot="1" x14ac:dyDescent="0.3">
      <c r="A246" s="9" t="s">
        <v>131</v>
      </c>
      <c r="B246" s="10" t="s">
        <v>132</v>
      </c>
      <c r="C246" s="10" t="s">
        <v>29</v>
      </c>
      <c r="D246" s="10">
        <f t="shared" si="75"/>
        <v>2000</v>
      </c>
      <c r="E246" s="10">
        <v>2000</v>
      </c>
      <c r="F246" s="10" t="s">
        <v>17</v>
      </c>
      <c r="G246" s="10" t="s">
        <v>18</v>
      </c>
      <c r="H246" s="10"/>
      <c r="I246" s="11">
        <v>44098</v>
      </c>
      <c r="J246" s="17">
        <f t="shared" si="82"/>
        <v>4000</v>
      </c>
      <c r="K246" s="94">
        <f t="shared" ref="K246" si="92">((M245+L246)/J246)</f>
        <v>143.00426281069301</v>
      </c>
      <c r="L246" s="94">
        <f>E246*143.004262810693</f>
        <v>286008.52562138601</v>
      </c>
      <c r="M246" s="95">
        <f>J246*K246</f>
        <v>572017.05124277202</v>
      </c>
    </row>
    <row r="247" spans="1:13" ht="15.75" hidden="1" thickBot="1" x14ac:dyDescent="0.3">
      <c r="A247" s="9" t="s">
        <v>131</v>
      </c>
      <c r="B247" s="10" t="s">
        <v>132</v>
      </c>
      <c r="C247" s="10" t="s">
        <v>29</v>
      </c>
      <c r="D247" s="10">
        <f t="shared" si="75"/>
        <v>4000</v>
      </c>
      <c r="E247" s="10">
        <v>-2000</v>
      </c>
      <c r="F247" s="10" t="s">
        <v>16</v>
      </c>
      <c r="G247" s="10"/>
      <c r="H247" s="10"/>
      <c r="I247" s="11">
        <v>44113</v>
      </c>
      <c r="J247" s="17">
        <f t="shared" si="82"/>
        <v>2000</v>
      </c>
      <c r="K247" s="94">
        <f t="shared" ref="K247:K248" si="93">IF(OR(F247="FPCO"),((M246+L247)/J247),K246)</f>
        <v>143.00426281069301</v>
      </c>
      <c r="L247" s="94"/>
      <c r="M247" s="95">
        <f t="shared" ref="M247:M248" si="94">J247*K247</f>
        <v>286008.52562138601</v>
      </c>
    </row>
    <row r="248" spans="1:13" ht="15.75" hidden="1" thickBot="1" x14ac:dyDescent="0.3">
      <c r="A248" s="44" t="s">
        <v>131</v>
      </c>
      <c r="B248" s="36" t="s">
        <v>132</v>
      </c>
      <c r="C248" s="36" t="s">
        <v>29</v>
      </c>
      <c r="D248" s="36">
        <f t="shared" si="75"/>
        <v>2000</v>
      </c>
      <c r="E248" s="36">
        <v>-1000</v>
      </c>
      <c r="F248" s="36" t="s">
        <v>16</v>
      </c>
      <c r="G248" s="36"/>
      <c r="H248" s="36"/>
      <c r="I248" s="37">
        <v>44113</v>
      </c>
      <c r="J248" s="41">
        <f t="shared" ref="J248:J271" si="95">D248+E248</f>
        <v>1000</v>
      </c>
      <c r="K248" s="94">
        <f t="shared" si="93"/>
        <v>143.00426281069301</v>
      </c>
      <c r="L248" s="94"/>
      <c r="M248" s="95">
        <f t="shared" si="94"/>
        <v>143004.26281069301</v>
      </c>
    </row>
    <row r="249" spans="1:13" x14ac:dyDescent="0.25">
      <c r="A249" s="27" t="s">
        <v>133</v>
      </c>
      <c r="B249" s="28" t="s">
        <v>134</v>
      </c>
      <c r="C249" s="28" t="s">
        <v>29</v>
      </c>
      <c r="D249" s="28"/>
      <c r="E249" s="28">
        <v>2</v>
      </c>
      <c r="F249" s="28" t="s">
        <v>17</v>
      </c>
      <c r="G249" s="28" t="s">
        <v>18</v>
      </c>
      <c r="H249" s="28"/>
      <c r="I249" s="29">
        <v>43259</v>
      </c>
      <c r="J249" s="2">
        <f t="shared" si="95"/>
        <v>2</v>
      </c>
      <c r="K249" s="92">
        <f>L249/J249</f>
        <v>337.68950563746699</v>
      </c>
      <c r="L249" s="92">
        <f>E249*337.689505637467</f>
        <v>675.37901127493399</v>
      </c>
      <c r="M249" s="101">
        <f>J249*K249</f>
        <v>675.37901127493399</v>
      </c>
    </row>
    <row r="250" spans="1:13" ht="15.75" thickBot="1" x14ac:dyDescent="0.3">
      <c r="A250" s="9" t="s">
        <v>133</v>
      </c>
      <c r="B250" s="10" t="s">
        <v>134</v>
      </c>
      <c r="C250" s="10" t="s">
        <v>29</v>
      </c>
      <c r="D250" s="10">
        <f t="shared" ref="D250:D258" si="96">J249</f>
        <v>2</v>
      </c>
      <c r="E250" s="10">
        <v>2</v>
      </c>
      <c r="F250" s="10" t="s">
        <v>17</v>
      </c>
      <c r="G250" s="10" t="s">
        <v>18</v>
      </c>
      <c r="H250" s="10"/>
      <c r="I250" s="11">
        <v>43304</v>
      </c>
      <c r="J250" s="17">
        <f t="shared" si="95"/>
        <v>4</v>
      </c>
      <c r="K250" s="94">
        <f t="shared" ref="K250" si="97">((M249+L250)/J250)</f>
        <v>337.68950563746699</v>
      </c>
      <c r="L250" s="94">
        <f>E250*337.689505637467</f>
        <v>675.37901127493399</v>
      </c>
      <c r="M250" s="95">
        <f>J250*K250</f>
        <v>1350.758022549868</v>
      </c>
    </row>
    <row r="251" spans="1:13" ht="15.75" hidden="1" thickBot="1" x14ac:dyDescent="0.3">
      <c r="A251" s="9" t="s">
        <v>133</v>
      </c>
      <c r="B251" s="10" t="s">
        <v>134</v>
      </c>
      <c r="C251" s="10" t="s">
        <v>29</v>
      </c>
      <c r="D251" s="10">
        <f t="shared" si="96"/>
        <v>4</v>
      </c>
      <c r="E251" s="10">
        <v>-2</v>
      </c>
      <c r="F251" s="10" t="s">
        <v>16</v>
      </c>
      <c r="G251" s="10"/>
      <c r="H251" s="10"/>
      <c r="I251" s="11">
        <v>43405</v>
      </c>
      <c r="J251" s="17">
        <f t="shared" si="95"/>
        <v>2</v>
      </c>
      <c r="K251" s="94">
        <f t="shared" ref="K251:K252" si="98">IF(OR(F251="FPCO"),((M250+L251)/J251),K250)</f>
        <v>337.68950563746699</v>
      </c>
      <c r="L251" s="94"/>
      <c r="M251" s="95">
        <f t="shared" ref="M251:M252" si="99">J251*K251</f>
        <v>675.37901127493399</v>
      </c>
    </row>
    <row r="252" spans="1:13" ht="15.75" hidden="1" thickBot="1" x14ac:dyDescent="0.3">
      <c r="A252" s="44" t="s">
        <v>133</v>
      </c>
      <c r="B252" s="36" t="s">
        <v>134</v>
      </c>
      <c r="C252" s="36" t="s">
        <v>29</v>
      </c>
      <c r="D252" s="36">
        <f t="shared" si="96"/>
        <v>2</v>
      </c>
      <c r="E252" s="36">
        <v>-2</v>
      </c>
      <c r="F252" s="36" t="s">
        <v>16</v>
      </c>
      <c r="G252" s="36"/>
      <c r="H252" s="36"/>
      <c r="I252" s="37">
        <v>43405</v>
      </c>
      <c r="J252" s="41">
        <f t="shared" si="95"/>
        <v>0</v>
      </c>
      <c r="K252" s="94">
        <f t="shared" si="98"/>
        <v>337.68950563746699</v>
      </c>
      <c r="L252" s="94"/>
      <c r="M252" s="95">
        <f t="shared" si="99"/>
        <v>0</v>
      </c>
    </row>
    <row r="253" spans="1:13" x14ac:dyDescent="0.25">
      <c r="A253" s="27" t="s">
        <v>135</v>
      </c>
      <c r="B253" s="28" t="s">
        <v>136</v>
      </c>
      <c r="C253" s="28" t="s">
        <v>29</v>
      </c>
      <c r="D253" s="28">
        <f t="shared" si="96"/>
        <v>0</v>
      </c>
      <c r="E253" s="28">
        <v>3</v>
      </c>
      <c r="F253" s="28" t="s">
        <v>17</v>
      </c>
      <c r="G253" s="28" t="s">
        <v>18</v>
      </c>
      <c r="H253" s="28"/>
      <c r="I253" s="29">
        <v>43230</v>
      </c>
      <c r="J253" s="2">
        <f t="shared" si="95"/>
        <v>3</v>
      </c>
      <c r="K253" s="92">
        <f>L253/J253</f>
        <v>4166.64302393462</v>
      </c>
      <c r="L253" s="92">
        <f>E253*4166.64302393462</f>
        <v>12499.929071803861</v>
      </c>
      <c r="M253" s="101">
        <f>J253*K253</f>
        <v>12499.929071803861</v>
      </c>
    </row>
    <row r="254" spans="1:13" x14ac:dyDescent="0.25">
      <c r="A254" s="9" t="s">
        <v>135</v>
      </c>
      <c r="B254" s="10" t="s">
        <v>136</v>
      </c>
      <c r="C254" s="10" t="s">
        <v>29</v>
      </c>
      <c r="D254" s="10">
        <f t="shared" si="96"/>
        <v>3</v>
      </c>
      <c r="E254" s="10">
        <v>10</v>
      </c>
      <c r="F254" s="10" t="s">
        <v>17</v>
      </c>
      <c r="G254" s="10" t="s">
        <v>18</v>
      </c>
      <c r="H254" s="10"/>
      <c r="I254" s="11">
        <v>43250</v>
      </c>
      <c r="J254" s="17">
        <f t="shared" si="95"/>
        <v>13</v>
      </c>
      <c r="K254" s="94">
        <f t="shared" ref="K254" si="100">((M253+L254)/J254)</f>
        <v>4166.64302393462</v>
      </c>
      <c r="L254" s="94">
        <f t="shared" ref="L254:L256" si="101">E254*4166.64302393462</f>
        <v>41666.430239346199</v>
      </c>
      <c r="M254" s="95">
        <f>J254*K254</f>
        <v>54166.35931115006</v>
      </c>
    </row>
    <row r="255" spans="1:13" x14ac:dyDescent="0.25">
      <c r="A255" s="9" t="s">
        <v>135</v>
      </c>
      <c r="B255" s="10" t="s">
        <v>136</v>
      </c>
      <c r="C255" s="10" t="s">
        <v>29</v>
      </c>
      <c r="D255" s="10">
        <f t="shared" si="96"/>
        <v>13</v>
      </c>
      <c r="E255" s="10">
        <v>6</v>
      </c>
      <c r="F255" s="10" t="s">
        <v>17</v>
      </c>
      <c r="G255" s="10" t="s">
        <v>18</v>
      </c>
      <c r="H255" s="10"/>
      <c r="I255" s="11">
        <v>43250</v>
      </c>
      <c r="J255" s="17">
        <f t="shared" si="95"/>
        <v>19</v>
      </c>
      <c r="K255" s="94">
        <f t="shared" ref="K255:K256" si="102">((M254+L255)/J255)</f>
        <v>4166.64302393462</v>
      </c>
      <c r="L255" s="94">
        <f t="shared" si="101"/>
        <v>24999.858143607722</v>
      </c>
      <c r="M255" s="95">
        <f>J255*K255</f>
        <v>79166.217454757774</v>
      </c>
    </row>
    <row r="256" spans="1:13" x14ac:dyDescent="0.25">
      <c r="A256" s="9" t="s">
        <v>135</v>
      </c>
      <c r="B256" s="10" t="s">
        <v>136</v>
      </c>
      <c r="C256" s="10" t="s">
        <v>29</v>
      </c>
      <c r="D256" s="10">
        <f t="shared" si="96"/>
        <v>19</v>
      </c>
      <c r="E256" s="10">
        <v>5</v>
      </c>
      <c r="F256" s="10" t="s">
        <v>17</v>
      </c>
      <c r="G256" s="10" t="s">
        <v>18</v>
      </c>
      <c r="H256" s="10"/>
      <c r="I256" s="11">
        <v>43279</v>
      </c>
      <c r="J256" s="17">
        <f t="shared" si="95"/>
        <v>24</v>
      </c>
      <c r="K256" s="94">
        <f t="shared" si="102"/>
        <v>4166.64302393462</v>
      </c>
      <c r="L256" s="94">
        <f t="shared" si="101"/>
        <v>20833.215119673099</v>
      </c>
      <c r="M256" s="95">
        <f>J256*K256</f>
        <v>99999.432574430888</v>
      </c>
    </row>
    <row r="257" spans="1:13" hidden="1" x14ac:dyDescent="0.25">
      <c r="A257" s="9" t="s">
        <v>135</v>
      </c>
      <c r="B257" s="10" t="s">
        <v>136</v>
      </c>
      <c r="C257" s="10" t="s">
        <v>29</v>
      </c>
      <c r="D257" s="10">
        <f t="shared" si="96"/>
        <v>24</v>
      </c>
      <c r="E257" s="10">
        <v>-8</v>
      </c>
      <c r="F257" s="10" t="s">
        <v>16</v>
      </c>
      <c r="G257" s="10"/>
      <c r="H257" s="10"/>
      <c r="I257" s="11">
        <v>43405</v>
      </c>
      <c r="J257" s="17">
        <f t="shared" si="95"/>
        <v>16</v>
      </c>
      <c r="K257" s="94">
        <f t="shared" ref="K257:K258" si="103">IF(OR(F257="FPCO"),((M256+L257)/J257),K256)</f>
        <v>4166.64302393462</v>
      </c>
      <c r="L257" s="94"/>
      <c r="M257" s="95">
        <f t="shared" ref="M257:M258" si="104">J257*K257</f>
        <v>66666.288382953921</v>
      </c>
    </row>
    <row r="258" spans="1:13" hidden="1" x14ac:dyDescent="0.25">
      <c r="A258" s="9" t="s">
        <v>135</v>
      </c>
      <c r="B258" s="10" t="s">
        <v>136</v>
      </c>
      <c r="C258" s="10" t="s">
        <v>29</v>
      </c>
      <c r="D258" s="10">
        <f t="shared" si="96"/>
        <v>16</v>
      </c>
      <c r="E258" s="10">
        <v>-16</v>
      </c>
      <c r="F258" s="10" t="s">
        <v>16</v>
      </c>
      <c r="G258" s="10"/>
      <c r="H258" s="10"/>
      <c r="I258" s="11">
        <v>43405</v>
      </c>
      <c r="J258" s="17">
        <f t="shared" si="95"/>
        <v>0</v>
      </c>
      <c r="K258" s="94">
        <f t="shared" si="103"/>
        <v>4166.64302393462</v>
      </c>
      <c r="L258" s="94"/>
      <c r="M258" s="95">
        <f t="shared" si="104"/>
        <v>0</v>
      </c>
    </row>
    <row r="259" spans="1:13" x14ac:dyDescent="0.25">
      <c r="A259" s="9" t="s">
        <v>135</v>
      </c>
      <c r="B259" s="10" t="s">
        <v>136</v>
      </c>
      <c r="C259" s="10" t="s">
        <v>29</v>
      </c>
      <c r="D259" s="10">
        <f t="shared" ref="D259:D290" si="105">J258</f>
        <v>0</v>
      </c>
      <c r="E259" s="10">
        <v>150</v>
      </c>
      <c r="F259" s="10" t="s">
        <v>17</v>
      </c>
      <c r="G259" s="10" t="s">
        <v>18</v>
      </c>
      <c r="H259" s="10"/>
      <c r="I259" s="11">
        <v>43462</v>
      </c>
      <c r="J259" s="17">
        <f t="shared" si="95"/>
        <v>150</v>
      </c>
      <c r="K259" s="94">
        <f t="shared" ref="K259" si="106">((M258+L259)/J259)</f>
        <v>4166.64302393462</v>
      </c>
      <c r="L259" s="94">
        <f t="shared" ref="L259:L262" si="107">E259*4166.64302393462</f>
        <v>624996.45359019295</v>
      </c>
      <c r="M259" s="95">
        <f>J259*K259</f>
        <v>624996.45359019295</v>
      </c>
    </row>
    <row r="260" spans="1:13" x14ac:dyDescent="0.25">
      <c r="A260" s="9" t="s">
        <v>135</v>
      </c>
      <c r="B260" s="10" t="s">
        <v>136</v>
      </c>
      <c r="C260" s="10" t="s">
        <v>29</v>
      </c>
      <c r="D260" s="10">
        <f t="shared" si="105"/>
        <v>150</v>
      </c>
      <c r="E260" s="10">
        <v>125</v>
      </c>
      <c r="F260" s="10" t="s">
        <v>17</v>
      </c>
      <c r="G260" s="10" t="s">
        <v>18</v>
      </c>
      <c r="H260" s="10"/>
      <c r="I260" s="11">
        <v>43462</v>
      </c>
      <c r="J260" s="17">
        <f t="shared" si="95"/>
        <v>275</v>
      </c>
      <c r="K260" s="94">
        <f t="shared" ref="K260:K262" si="108">((M259+L260)/J260)</f>
        <v>4166.64302393462</v>
      </c>
      <c r="L260" s="94">
        <f t="shared" si="107"/>
        <v>520830.3779918275</v>
      </c>
      <c r="M260" s="95">
        <f>J260*K260</f>
        <v>1145826.8315820205</v>
      </c>
    </row>
    <row r="261" spans="1:13" x14ac:dyDescent="0.25">
      <c r="A261" s="9" t="s">
        <v>135</v>
      </c>
      <c r="B261" s="10" t="s">
        <v>136</v>
      </c>
      <c r="C261" s="10" t="s">
        <v>29</v>
      </c>
      <c r="D261" s="10">
        <f t="shared" si="105"/>
        <v>275</v>
      </c>
      <c r="E261" s="10">
        <v>125</v>
      </c>
      <c r="F261" s="10" t="s">
        <v>17</v>
      </c>
      <c r="G261" s="10" t="s">
        <v>18</v>
      </c>
      <c r="H261" s="10"/>
      <c r="I261" s="11">
        <v>43462</v>
      </c>
      <c r="J261" s="17">
        <f t="shared" si="95"/>
        <v>400</v>
      </c>
      <c r="K261" s="94">
        <f t="shared" si="108"/>
        <v>4166.64302393462</v>
      </c>
      <c r="L261" s="94">
        <f t="shared" si="107"/>
        <v>520830.3779918275</v>
      </c>
      <c r="M261" s="95">
        <f>J261*K261</f>
        <v>1666657.2095738479</v>
      </c>
    </row>
    <row r="262" spans="1:13" x14ac:dyDescent="0.25">
      <c r="A262" s="9" t="s">
        <v>135</v>
      </c>
      <c r="B262" s="10" t="s">
        <v>136</v>
      </c>
      <c r="C262" s="10" t="s">
        <v>29</v>
      </c>
      <c r="D262" s="10">
        <f t="shared" si="105"/>
        <v>400</v>
      </c>
      <c r="E262" s="10">
        <v>25</v>
      </c>
      <c r="F262" s="10" t="s">
        <v>17</v>
      </c>
      <c r="G262" s="10" t="s">
        <v>18</v>
      </c>
      <c r="H262" s="10"/>
      <c r="I262" s="11">
        <v>43462</v>
      </c>
      <c r="J262" s="17">
        <f t="shared" si="95"/>
        <v>425</v>
      </c>
      <c r="K262" s="94">
        <f t="shared" si="108"/>
        <v>4166.64302393462</v>
      </c>
      <c r="L262" s="94">
        <f t="shared" si="107"/>
        <v>104166.0755983655</v>
      </c>
      <c r="M262" s="95">
        <f>J262*K262</f>
        <v>1770823.2851722136</v>
      </c>
    </row>
    <row r="263" spans="1:13" hidden="1" x14ac:dyDescent="0.25">
      <c r="A263" s="9" t="s">
        <v>135</v>
      </c>
      <c r="B263" s="10" t="s">
        <v>136</v>
      </c>
      <c r="C263" s="10" t="s">
        <v>29</v>
      </c>
      <c r="D263" s="10">
        <f t="shared" si="105"/>
        <v>425</v>
      </c>
      <c r="E263" s="10">
        <v>-50</v>
      </c>
      <c r="F263" s="10" t="s">
        <v>16</v>
      </c>
      <c r="G263" s="10"/>
      <c r="H263" s="10"/>
      <c r="I263" s="11">
        <v>43462</v>
      </c>
      <c r="J263" s="17">
        <f t="shared" si="95"/>
        <v>375</v>
      </c>
      <c r="K263" s="94">
        <f t="shared" ref="K263:K264" si="109">IF(OR(F263="FPCO"),((M262+L263)/J263),K262)</f>
        <v>4166.64302393462</v>
      </c>
      <c r="L263" s="94"/>
      <c r="M263" s="95">
        <f t="shared" ref="M263:M264" si="110">J263*K263</f>
        <v>1562491.1339754825</v>
      </c>
    </row>
    <row r="264" spans="1:13" hidden="1" x14ac:dyDescent="0.25">
      <c r="A264" s="9" t="s">
        <v>135</v>
      </c>
      <c r="B264" s="10" t="s">
        <v>136</v>
      </c>
      <c r="C264" s="10" t="s">
        <v>29</v>
      </c>
      <c r="D264" s="10">
        <f t="shared" si="105"/>
        <v>375</v>
      </c>
      <c r="E264" s="10">
        <v>-2</v>
      </c>
      <c r="F264" s="10" t="s">
        <v>16</v>
      </c>
      <c r="G264" s="10"/>
      <c r="H264" s="10"/>
      <c r="I264" s="11">
        <v>43462</v>
      </c>
      <c r="J264" s="17">
        <f t="shared" si="95"/>
        <v>373</v>
      </c>
      <c r="K264" s="94">
        <f t="shared" si="109"/>
        <v>4166.64302393462</v>
      </c>
      <c r="L264" s="94"/>
      <c r="M264" s="95">
        <f t="shared" si="110"/>
        <v>1554157.8479276132</v>
      </c>
    </row>
    <row r="265" spans="1:13" hidden="1" x14ac:dyDescent="0.25">
      <c r="A265" s="9" t="s">
        <v>135</v>
      </c>
      <c r="B265" s="10" t="s">
        <v>136</v>
      </c>
      <c r="C265" s="10" t="s">
        <v>29</v>
      </c>
      <c r="D265" s="10">
        <f t="shared" si="105"/>
        <v>373</v>
      </c>
      <c r="E265" s="10">
        <v>-323</v>
      </c>
      <c r="F265" s="10" t="s">
        <v>16</v>
      </c>
      <c r="G265" s="10"/>
      <c r="H265" s="10"/>
      <c r="I265" s="11">
        <v>43607</v>
      </c>
      <c r="J265" s="17">
        <f t="shared" si="95"/>
        <v>50</v>
      </c>
      <c r="K265" s="94">
        <f t="shared" ref="K265" si="111">IF(OR(F265="FPCO"),((M264+L265)/J265),K264)</f>
        <v>4166.64302393462</v>
      </c>
      <c r="L265" s="94"/>
      <c r="M265" s="95">
        <f t="shared" ref="M265" si="112">J265*K265</f>
        <v>208332.15119673099</v>
      </c>
    </row>
    <row r="266" spans="1:13" x14ac:dyDescent="0.25">
      <c r="A266" s="9" t="s">
        <v>135</v>
      </c>
      <c r="B266" s="10" t="s">
        <v>136</v>
      </c>
      <c r="C266" s="10" t="s">
        <v>29</v>
      </c>
      <c r="D266" s="10">
        <f t="shared" si="105"/>
        <v>50</v>
      </c>
      <c r="E266" s="10">
        <v>125</v>
      </c>
      <c r="F266" s="10" t="s">
        <v>17</v>
      </c>
      <c r="G266" s="10" t="s">
        <v>18</v>
      </c>
      <c r="H266" s="10"/>
      <c r="I266" s="11">
        <v>43642</v>
      </c>
      <c r="J266" s="17">
        <f t="shared" si="95"/>
        <v>175</v>
      </c>
      <c r="K266" s="94">
        <f t="shared" ref="K266" si="113">((M265+L266)/J266)</f>
        <v>3388.9612457233202</v>
      </c>
      <c r="L266" s="94">
        <f>E266*3077.8885344388</f>
        <v>384736.06680485001</v>
      </c>
      <c r="M266" s="95">
        <f>J266*K266</f>
        <v>593068.21800158103</v>
      </c>
    </row>
    <row r="267" spans="1:13" hidden="1" x14ac:dyDescent="0.25">
      <c r="A267" s="9" t="s">
        <v>135</v>
      </c>
      <c r="B267" s="10" t="s">
        <v>136</v>
      </c>
      <c r="C267" s="10" t="s">
        <v>29</v>
      </c>
      <c r="D267" s="10">
        <f t="shared" si="105"/>
        <v>175</v>
      </c>
      <c r="E267" s="10">
        <v>-50</v>
      </c>
      <c r="F267" s="10" t="s">
        <v>16</v>
      </c>
      <c r="G267" s="10"/>
      <c r="H267" s="10"/>
      <c r="I267" s="11">
        <v>43675</v>
      </c>
      <c r="J267" s="17">
        <f t="shared" si="95"/>
        <v>125</v>
      </c>
      <c r="K267" s="94">
        <f t="shared" ref="K267:K268" si="114">IF(OR(F267="FPCO"),((M266+L267)/J267),K266)</f>
        <v>3388.9612457233202</v>
      </c>
      <c r="L267" s="94"/>
      <c r="M267" s="95">
        <f t="shared" ref="M267:M268" si="115">J267*K267</f>
        <v>423620.15571541502</v>
      </c>
    </row>
    <row r="268" spans="1:13" hidden="1" x14ac:dyDescent="0.25">
      <c r="A268" s="9" t="s">
        <v>135</v>
      </c>
      <c r="B268" s="10" t="s">
        <v>136</v>
      </c>
      <c r="C268" s="10" t="s">
        <v>29</v>
      </c>
      <c r="D268" s="10">
        <f t="shared" si="105"/>
        <v>125</v>
      </c>
      <c r="E268" s="10">
        <v>-50</v>
      </c>
      <c r="F268" s="10" t="s">
        <v>16</v>
      </c>
      <c r="G268" s="10"/>
      <c r="H268" s="10"/>
      <c r="I268" s="11">
        <v>43685</v>
      </c>
      <c r="J268" s="17">
        <f t="shared" si="95"/>
        <v>75</v>
      </c>
      <c r="K268" s="94">
        <f t="shared" si="114"/>
        <v>3388.9612457233202</v>
      </c>
      <c r="L268" s="94"/>
      <c r="M268" s="95">
        <f t="shared" si="115"/>
        <v>254172.09342924901</v>
      </c>
    </row>
    <row r="269" spans="1:13" ht="15.75" thickBot="1" x14ac:dyDescent="0.3">
      <c r="A269" s="9" t="s">
        <v>135</v>
      </c>
      <c r="B269" s="10" t="s">
        <v>136</v>
      </c>
      <c r="C269" s="10" t="s">
        <v>29</v>
      </c>
      <c r="D269" s="10">
        <f t="shared" si="105"/>
        <v>75</v>
      </c>
      <c r="E269" s="10">
        <v>150</v>
      </c>
      <c r="F269" s="10" t="s">
        <v>17</v>
      </c>
      <c r="G269" s="10" t="s">
        <v>18</v>
      </c>
      <c r="H269" s="10"/>
      <c r="I269" s="11">
        <v>43704</v>
      </c>
      <c r="J269" s="17">
        <f t="shared" si="95"/>
        <v>225</v>
      </c>
      <c r="K269" s="94">
        <f t="shared" ref="K269" si="116">((M268+L269)/J269)</f>
        <v>3181.5794382003064</v>
      </c>
      <c r="L269" s="94">
        <f>E269*3077.8885344388</f>
        <v>461683.28016581998</v>
      </c>
      <c r="M269" s="95">
        <f>J269*K269</f>
        <v>715855.37359506893</v>
      </c>
    </row>
    <row r="270" spans="1:13" ht="15.75" hidden="1" thickBot="1" x14ac:dyDescent="0.3">
      <c r="A270" s="9" t="s">
        <v>135</v>
      </c>
      <c r="B270" s="10" t="s">
        <v>136</v>
      </c>
      <c r="C270" s="10" t="s">
        <v>29</v>
      </c>
      <c r="D270" s="10">
        <f t="shared" si="105"/>
        <v>225</v>
      </c>
      <c r="E270" s="10">
        <v>-100</v>
      </c>
      <c r="F270" s="10" t="s">
        <v>16</v>
      </c>
      <c r="G270" s="10"/>
      <c r="H270" s="10"/>
      <c r="I270" s="11">
        <v>43724</v>
      </c>
      <c r="J270" s="17">
        <f t="shared" si="95"/>
        <v>125</v>
      </c>
      <c r="K270" s="94">
        <f t="shared" ref="K270:K273" si="117">IF(OR(F270="FPCO"),((M269+L270)/J270),K269)</f>
        <v>3181.5794382003064</v>
      </c>
      <c r="L270" s="94"/>
      <c r="M270" s="95">
        <f t="shared" ref="M270:M271" si="118">J270*K270</f>
        <v>397697.42977503833</v>
      </c>
    </row>
    <row r="271" spans="1:13" ht="15.75" hidden="1" thickBot="1" x14ac:dyDescent="0.3">
      <c r="A271" s="44" t="s">
        <v>135</v>
      </c>
      <c r="B271" s="36" t="s">
        <v>136</v>
      </c>
      <c r="C271" s="36" t="s">
        <v>29</v>
      </c>
      <c r="D271" s="36">
        <f t="shared" si="105"/>
        <v>125</v>
      </c>
      <c r="E271" s="36">
        <v>-125</v>
      </c>
      <c r="F271" s="36" t="s">
        <v>16</v>
      </c>
      <c r="G271" s="36"/>
      <c r="H271" s="36"/>
      <c r="I271" s="37">
        <v>43725</v>
      </c>
      <c r="J271" s="41">
        <f t="shared" si="95"/>
        <v>0</v>
      </c>
      <c r="K271" s="94">
        <f t="shared" si="117"/>
        <v>3181.5794382003064</v>
      </c>
      <c r="L271" s="94"/>
      <c r="M271" s="95">
        <f t="shared" si="118"/>
        <v>0</v>
      </c>
    </row>
    <row r="272" spans="1:13" ht="15.75" thickBot="1" x14ac:dyDescent="0.3">
      <c r="A272" s="27" t="s">
        <v>137</v>
      </c>
      <c r="B272" s="28" t="s">
        <v>138</v>
      </c>
      <c r="C272" s="28" t="s">
        <v>29</v>
      </c>
      <c r="D272" s="28">
        <f t="shared" si="105"/>
        <v>0</v>
      </c>
      <c r="E272" s="28">
        <v>402</v>
      </c>
      <c r="F272" s="28" t="s">
        <v>17</v>
      </c>
      <c r="G272" s="28" t="s">
        <v>18</v>
      </c>
      <c r="H272" s="28"/>
      <c r="I272" s="29">
        <v>43532</v>
      </c>
      <c r="J272" s="2">
        <f>D272+E272</f>
        <v>402</v>
      </c>
      <c r="K272" s="92">
        <f>L272/J272</f>
        <v>3047.6087921847202</v>
      </c>
      <c r="L272" s="92">
        <f>E272*3047.60879218472</f>
        <v>1225138.7344582574</v>
      </c>
      <c r="M272" s="101">
        <f>J272*K272</f>
        <v>1225138.7344582574</v>
      </c>
    </row>
    <row r="273" spans="1:13" ht="15.75" hidden="1" thickBot="1" x14ac:dyDescent="0.3">
      <c r="A273" s="44" t="s">
        <v>137</v>
      </c>
      <c r="B273" s="36" t="s">
        <v>138</v>
      </c>
      <c r="C273" s="36" t="s">
        <v>29</v>
      </c>
      <c r="D273" s="36">
        <f t="shared" si="105"/>
        <v>402</v>
      </c>
      <c r="E273" s="36">
        <v>-402</v>
      </c>
      <c r="F273" s="36" t="s">
        <v>16</v>
      </c>
      <c r="G273" s="36"/>
      <c r="H273" s="36"/>
      <c r="I273" s="37">
        <v>43584</v>
      </c>
      <c r="J273" s="41">
        <f>D273+E273</f>
        <v>0</v>
      </c>
      <c r="K273" s="94">
        <f t="shared" si="117"/>
        <v>3047.6087921847202</v>
      </c>
      <c r="L273" s="94"/>
      <c r="M273" s="95">
        <f t="shared" ref="M273" si="119">J273*K273</f>
        <v>0</v>
      </c>
    </row>
    <row r="274" spans="1:13" ht="15.75" thickBot="1" x14ac:dyDescent="0.3">
      <c r="A274" s="27" t="s">
        <v>145</v>
      </c>
      <c r="B274" s="28" t="s">
        <v>146</v>
      </c>
      <c r="C274" s="28" t="s">
        <v>29</v>
      </c>
      <c r="D274" s="28">
        <f t="shared" si="105"/>
        <v>0</v>
      </c>
      <c r="E274" s="28">
        <v>80</v>
      </c>
      <c r="F274" s="28" t="s">
        <v>17</v>
      </c>
      <c r="G274" s="28" t="s">
        <v>18</v>
      </c>
      <c r="H274" s="28"/>
      <c r="I274" s="29">
        <v>44119</v>
      </c>
      <c r="J274" s="2">
        <f>D274+E274</f>
        <v>80</v>
      </c>
      <c r="K274" s="92">
        <f>L274/J274</f>
        <v>575.233766233766</v>
      </c>
      <c r="L274" s="92">
        <f>E274*575.233766233766</f>
        <v>46018.701298701279</v>
      </c>
      <c r="M274" s="101">
        <f>J274*K274</f>
        <v>46018.701298701279</v>
      </c>
    </row>
    <row r="275" spans="1:13" ht="15.75" hidden="1" thickBot="1" x14ac:dyDescent="0.3">
      <c r="A275" s="44" t="s">
        <v>145</v>
      </c>
      <c r="B275" s="36" t="s">
        <v>146</v>
      </c>
      <c r="C275" s="36" t="s">
        <v>29</v>
      </c>
      <c r="D275" s="36">
        <f t="shared" si="105"/>
        <v>80</v>
      </c>
      <c r="E275" s="36">
        <v>-80</v>
      </c>
      <c r="F275" s="36" t="s">
        <v>16</v>
      </c>
      <c r="G275" s="36"/>
      <c r="H275" s="36"/>
      <c r="I275" s="37">
        <v>44120</v>
      </c>
      <c r="J275" s="41">
        <f>D275+E275</f>
        <v>0</v>
      </c>
      <c r="K275" s="94">
        <f t="shared" ref="K275" si="120">IF(OR(F275="FPCO"),((M274+L275)/J275),K274)</f>
        <v>575.233766233766</v>
      </c>
      <c r="L275" s="94"/>
      <c r="M275" s="95">
        <f t="shared" ref="M275" si="121">J275*K275</f>
        <v>0</v>
      </c>
    </row>
    <row r="276" spans="1:13" x14ac:dyDescent="0.25">
      <c r="A276" s="27" t="s">
        <v>171</v>
      </c>
      <c r="B276" s="28" t="s">
        <v>172</v>
      </c>
      <c r="C276" s="28" t="s">
        <v>29</v>
      </c>
      <c r="D276" s="28">
        <f>J275</f>
        <v>0</v>
      </c>
      <c r="E276" s="28">
        <v>2</v>
      </c>
      <c r="F276" s="28" t="s">
        <v>17</v>
      </c>
      <c r="G276" s="28" t="s">
        <v>18</v>
      </c>
      <c r="H276" s="28"/>
      <c r="I276" s="29">
        <v>43531</v>
      </c>
      <c r="J276" s="2">
        <f t="shared" ref="J276:J287" si="122">D276+E276</f>
        <v>2</v>
      </c>
      <c r="K276" s="92">
        <f>L276/J276</f>
        <v>319900.5</v>
      </c>
      <c r="L276" s="92">
        <f>E276*319900.5</f>
        <v>639801</v>
      </c>
      <c r="M276" s="101">
        <f>J276*K276</f>
        <v>639801</v>
      </c>
    </row>
    <row r="277" spans="1:13" x14ac:dyDescent="0.25">
      <c r="A277" s="9" t="s">
        <v>171</v>
      </c>
      <c r="B277" s="10" t="s">
        <v>172</v>
      </c>
      <c r="C277" s="10" t="s">
        <v>29</v>
      </c>
      <c r="D277" s="10">
        <f>J276</f>
        <v>2</v>
      </c>
      <c r="E277" s="10">
        <v>4</v>
      </c>
      <c r="F277" s="10" t="s">
        <v>17</v>
      </c>
      <c r="G277" s="10" t="s">
        <v>18</v>
      </c>
      <c r="H277" s="10"/>
      <c r="I277" s="11">
        <v>43558</v>
      </c>
      <c r="J277" s="17">
        <f t="shared" si="122"/>
        <v>6</v>
      </c>
      <c r="K277" s="94">
        <f t="shared" ref="K277" si="123">((M276+L277)/J277)</f>
        <v>319900.5</v>
      </c>
      <c r="L277" s="94">
        <f>E277*319900.5</f>
        <v>1279602</v>
      </c>
      <c r="M277" s="95">
        <f>J277*K277</f>
        <v>1919403</v>
      </c>
    </row>
    <row r="278" spans="1:13" hidden="1" x14ac:dyDescent="0.25">
      <c r="A278" s="9" t="s">
        <v>171</v>
      </c>
      <c r="B278" s="10" t="s">
        <v>172</v>
      </c>
      <c r="C278" s="10" t="s">
        <v>29</v>
      </c>
      <c r="D278" s="10">
        <f t="shared" ref="D278:D287" si="124">J277</f>
        <v>6</v>
      </c>
      <c r="E278" s="10">
        <v>-2</v>
      </c>
      <c r="F278" s="10" t="s">
        <v>16</v>
      </c>
      <c r="G278" s="10"/>
      <c r="H278" s="10"/>
      <c r="I278" s="11">
        <v>43607</v>
      </c>
      <c r="J278" s="17">
        <f t="shared" si="122"/>
        <v>4</v>
      </c>
      <c r="K278" s="94">
        <f t="shared" ref="K278" si="125">IF(OR(F278="FPCO"),((M277+L278)/J278),K277)</f>
        <v>319900.5</v>
      </c>
      <c r="L278" s="94"/>
      <c r="M278" s="95">
        <f t="shared" ref="M278" si="126">J278*K278</f>
        <v>1279602</v>
      </c>
    </row>
    <row r="279" spans="1:13" hidden="1" x14ac:dyDescent="0.25">
      <c r="A279" s="9" t="s">
        <v>171</v>
      </c>
      <c r="B279" s="10" t="s">
        <v>172</v>
      </c>
      <c r="C279" s="10" t="s">
        <v>29</v>
      </c>
      <c r="D279" s="10">
        <f t="shared" si="124"/>
        <v>4</v>
      </c>
      <c r="E279" s="10">
        <v>-1</v>
      </c>
      <c r="F279" s="10" t="s">
        <v>16</v>
      </c>
      <c r="G279" s="10"/>
      <c r="H279" s="10"/>
      <c r="I279" s="11">
        <v>43676</v>
      </c>
      <c r="J279" s="17">
        <f t="shared" si="122"/>
        <v>3</v>
      </c>
      <c r="K279" s="94">
        <f t="shared" ref="K279:K280" si="127">IF(OR(F279="FPCO"),((M278+L279)/J279),K278)</f>
        <v>319900.5</v>
      </c>
      <c r="L279" s="94"/>
      <c r="M279" s="95">
        <f t="shared" ref="M279:M280" si="128">J279*K279</f>
        <v>959701.5</v>
      </c>
    </row>
    <row r="280" spans="1:13" hidden="1" x14ac:dyDescent="0.25">
      <c r="A280" s="9" t="s">
        <v>171</v>
      </c>
      <c r="B280" s="10" t="s">
        <v>172</v>
      </c>
      <c r="C280" s="10" t="s">
        <v>29</v>
      </c>
      <c r="D280" s="10">
        <f t="shared" si="124"/>
        <v>3</v>
      </c>
      <c r="E280" s="10">
        <v>-1</v>
      </c>
      <c r="F280" s="10" t="s">
        <v>16</v>
      </c>
      <c r="G280" s="10"/>
      <c r="H280" s="10"/>
      <c r="I280" s="11">
        <v>43685</v>
      </c>
      <c r="J280" s="17">
        <f t="shared" si="122"/>
        <v>2</v>
      </c>
      <c r="K280" s="94">
        <f t="shared" si="127"/>
        <v>319900.5</v>
      </c>
      <c r="L280" s="94"/>
      <c r="M280" s="95">
        <f t="shared" si="128"/>
        <v>639801</v>
      </c>
    </row>
    <row r="281" spans="1:13" ht="15.75" thickBot="1" x14ac:dyDescent="0.3">
      <c r="A281" s="9" t="s">
        <v>171</v>
      </c>
      <c r="B281" s="10" t="s">
        <v>172</v>
      </c>
      <c r="C281" s="10" t="s">
        <v>29</v>
      </c>
      <c r="D281" s="10">
        <f t="shared" si="124"/>
        <v>2</v>
      </c>
      <c r="E281" s="10">
        <v>6</v>
      </c>
      <c r="F281" s="10" t="s">
        <v>17</v>
      </c>
      <c r="G281" s="10" t="s">
        <v>18</v>
      </c>
      <c r="H281" s="10"/>
      <c r="I281" s="11">
        <v>43692</v>
      </c>
      <c r="J281" s="17">
        <f t="shared" si="122"/>
        <v>8</v>
      </c>
      <c r="K281" s="94">
        <f t="shared" ref="K281" si="129">((M280+L281)/J281)</f>
        <v>319900.5</v>
      </c>
      <c r="L281" s="94">
        <f>E281*319900.5</f>
        <v>1919403</v>
      </c>
      <c r="M281" s="95">
        <f>J281*K281</f>
        <v>2559204</v>
      </c>
    </row>
    <row r="282" spans="1:13" ht="15.75" hidden="1" thickBot="1" x14ac:dyDescent="0.3">
      <c r="A282" s="9" t="s">
        <v>171</v>
      </c>
      <c r="B282" s="10" t="s">
        <v>172</v>
      </c>
      <c r="C282" s="10" t="s">
        <v>29</v>
      </c>
      <c r="D282" s="10">
        <f t="shared" si="124"/>
        <v>8</v>
      </c>
      <c r="E282" s="10">
        <v>-1</v>
      </c>
      <c r="F282" s="10" t="s">
        <v>16</v>
      </c>
      <c r="G282" s="10"/>
      <c r="H282" s="10"/>
      <c r="I282" s="11">
        <v>43706</v>
      </c>
      <c r="J282" s="17">
        <f t="shared" si="122"/>
        <v>7</v>
      </c>
      <c r="K282" s="94">
        <f t="shared" ref="K282:K287" si="130">IF(OR(F282="FPCO"),((M281+L282)/J282),K281)</f>
        <v>319900.5</v>
      </c>
      <c r="L282" s="94"/>
      <c r="M282" s="95">
        <f t="shared" ref="M282:M287" si="131">J282*K282</f>
        <v>2239303.5</v>
      </c>
    </row>
    <row r="283" spans="1:13" ht="15.75" hidden="1" thickBot="1" x14ac:dyDescent="0.3">
      <c r="A283" s="9" t="s">
        <v>171</v>
      </c>
      <c r="B283" s="10" t="s">
        <v>172</v>
      </c>
      <c r="C283" s="10" t="s">
        <v>29</v>
      </c>
      <c r="D283" s="10">
        <f t="shared" si="124"/>
        <v>7</v>
      </c>
      <c r="E283" s="10">
        <v>-2</v>
      </c>
      <c r="F283" s="10" t="s">
        <v>16</v>
      </c>
      <c r="G283" s="10"/>
      <c r="H283" s="10"/>
      <c r="I283" s="11">
        <v>43724</v>
      </c>
      <c r="J283" s="17">
        <f t="shared" si="122"/>
        <v>5</v>
      </c>
      <c r="K283" s="94">
        <f t="shared" si="130"/>
        <v>319900.5</v>
      </c>
      <c r="L283" s="94"/>
      <c r="M283" s="95">
        <f t="shared" si="131"/>
        <v>1599502.5</v>
      </c>
    </row>
    <row r="284" spans="1:13" ht="15.75" hidden="1" thickBot="1" x14ac:dyDescent="0.3">
      <c r="A284" s="9" t="s">
        <v>171</v>
      </c>
      <c r="B284" s="10" t="s">
        <v>172</v>
      </c>
      <c r="C284" s="10" t="s">
        <v>29</v>
      </c>
      <c r="D284" s="10">
        <f t="shared" si="124"/>
        <v>5</v>
      </c>
      <c r="E284" s="10">
        <v>-2</v>
      </c>
      <c r="F284" s="10" t="s">
        <v>16</v>
      </c>
      <c r="G284" s="10"/>
      <c r="H284" s="10"/>
      <c r="I284" s="11">
        <v>43725</v>
      </c>
      <c r="J284" s="17">
        <f t="shared" si="122"/>
        <v>3</v>
      </c>
      <c r="K284" s="94">
        <f t="shared" si="130"/>
        <v>319900.5</v>
      </c>
      <c r="L284" s="94"/>
      <c r="M284" s="95">
        <f t="shared" si="131"/>
        <v>959701.5</v>
      </c>
    </row>
    <row r="285" spans="1:13" ht="15.75" hidden="1" thickBot="1" x14ac:dyDescent="0.3">
      <c r="A285" s="9" t="s">
        <v>171</v>
      </c>
      <c r="B285" s="10" t="s">
        <v>172</v>
      </c>
      <c r="C285" s="10" t="s">
        <v>29</v>
      </c>
      <c r="D285" s="10">
        <f t="shared" si="124"/>
        <v>3</v>
      </c>
      <c r="E285" s="10">
        <v>-1</v>
      </c>
      <c r="F285" s="10" t="s">
        <v>16</v>
      </c>
      <c r="G285" s="10"/>
      <c r="H285" s="10"/>
      <c r="I285" s="11">
        <v>43733</v>
      </c>
      <c r="J285" s="17">
        <f t="shared" si="122"/>
        <v>2</v>
      </c>
      <c r="K285" s="94">
        <f t="shared" si="130"/>
        <v>319900.5</v>
      </c>
      <c r="L285" s="94"/>
      <c r="M285" s="95">
        <f t="shared" si="131"/>
        <v>639801</v>
      </c>
    </row>
    <row r="286" spans="1:13" ht="15.75" hidden="1" thickBot="1" x14ac:dyDescent="0.3">
      <c r="A286" s="9" t="s">
        <v>171</v>
      </c>
      <c r="B286" s="10" t="s">
        <v>172</v>
      </c>
      <c r="C286" s="10" t="s">
        <v>29</v>
      </c>
      <c r="D286" s="10">
        <f t="shared" si="124"/>
        <v>2</v>
      </c>
      <c r="E286" s="10">
        <v>-1</v>
      </c>
      <c r="F286" s="10" t="s">
        <v>16</v>
      </c>
      <c r="G286" s="10"/>
      <c r="H286" s="10"/>
      <c r="I286" s="11">
        <v>43753</v>
      </c>
      <c r="J286" s="17">
        <f t="shared" si="122"/>
        <v>1</v>
      </c>
      <c r="K286" s="94">
        <f t="shared" si="130"/>
        <v>319900.5</v>
      </c>
      <c r="L286" s="94"/>
      <c r="M286" s="95">
        <f t="shared" si="131"/>
        <v>319900.5</v>
      </c>
    </row>
    <row r="287" spans="1:13" ht="15.75" hidden="1" thickBot="1" x14ac:dyDescent="0.3">
      <c r="A287" s="44" t="s">
        <v>171</v>
      </c>
      <c r="B287" s="36" t="s">
        <v>172</v>
      </c>
      <c r="C287" s="36" t="s">
        <v>29</v>
      </c>
      <c r="D287" s="36">
        <f t="shared" si="124"/>
        <v>1</v>
      </c>
      <c r="E287" s="36">
        <v>-1</v>
      </c>
      <c r="F287" s="36" t="s">
        <v>16</v>
      </c>
      <c r="G287" s="36"/>
      <c r="H287" s="36"/>
      <c r="I287" s="37">
        <v>44055</v>
      </c>
      <c r="J287" s="41">
        <f t="shared" si="122"/>
        <v>0</v>
      </c>
      <c r="K287" s="94">
        <f t="shared" si="130"/>
        <v>319900.5</v>
      </c>
      <c r="L287" s="94"/>
      <c r="M287" s="95">
        <f t="shared" si="131"/>
        <v>0</v>
      </c>
    </row>
    <row r="288" spans="1:13" ht="15.75" hidden="1" thickBot="1" x14ac:dyDescent="0.3">
      <c r="A288" s="27" t="s">
        <v>181</v>
      </c>
      <c r="B288" s="28" t="s">
        <v>182</v>
      </c>
      <c r="C288" s="28" t="s">
        <v>29</v>
      </c>
      <c r="D288" s="28">
        <v>20</v>
      </c>
      <c r="E288" s="28"/>
      <c r="F288" s="28" t="s">
        <v>14</v>
      </c>
      <c r="G288" s="28"/>
      <c r="H288" s="28"/>
      <c r="I288" s="29">
        <v>43100</v>
      </c>
      <c r="J288" s="2">
        <f>D288+E288</f>
        <v>20</v>
      </c>
      <c r="K288" s="92">
        <f>M288/J288</f>
        <v>21658</v>
      </c>
      <c r="L288" s="92"/>
      <c r="M288" s="101">
        <v>433160</v>
      </c>
    </row>
    <row r="289" spans="1:13" ht="15.75" hidden="1" thickBot="1" x14ac:dyDescent="0.3">
      <c r="A289" s="44" t="s">
        <v>181</v>
      </c>
      <c r="B289" s="36" t="s">
        <v>182</v>
      </c>
      <c r="C289" s="36" t="s">
        <v>29</v>
      </c>
      <c r="D289" s="36">
        <f>J288</f>
        <v>20</v>
      </c>
      <c r="E289" s="36">
        <v>-20</v>
      </c>
      <c r="F289" s="36" t="s">
        <v>16</v>
      </c>
      <c r="G289" s="36"/>
      <c r="H289" s="36"/>
      <c r="I289" s="37">
        <v>43781</v>
      </c>
      <c r="J289" s="41">
        <f>D289+E289</f>
        <v>0</v>
      </c>
      <c r="K289" s="94">
        <f t="shared" ref="K289" si="132">IF(OR(F289="FPCO"),((M288+L289)/J289),K288)</f>
        <v>21658</v>
      </c>
      <c r="L289" s="94"/>
      <c r="M289" s="95">
        <f t="shared" ref="M289" si="133">J289*K289</f>
        <v>0</v>
      </c>
    </row>
    <row r="290" spans="1:13" x14ac:dyDescent="0.25">
      <c r="A290" s="79" t="s">
        <v>183</v>
      </c>
      <c r="B290" s="80" t="s">
        <v>184</v>
      </c>
      <c r="C290" s="80" t="s">
        <v>29</v>
      </c>
      <c r="D290" s="80">
        <f t="shared" si="105"/>
        <v>0</v>
      </c>
      <c r="E290" s="80">
        <v>3</v>
      </c>
      <c r="F290" s="80" t="s">
        <v>17</v>
      </c>
      <c r="G290" s="80"/>
      <c r="H290" s="80"/>
      <c r="I290" s="81">
        <v>43901</v>
      </c>
      <c r="J290" s="48">
        <f>D290+E290</f>
        <v>3</v>
      </c>
      <c r="K290" s="114">
        <f>L290/J290</f>
        <v>29501.635555555597</v>
      </c>
      <c r="L290" s="114">
        <f>E290*29501.6355555556</f>
        <v>88504.906666666793</v>
      </c>
      <c r="M290" s="121">
        <f>J290*K290</f>
        <v>88504.906666666793</v>
      </c>
    </row>
    <row r="291" spans="1:13" hidden="1" x14ac:dyDescent="0.25">
      <c r="A291" s="27" t="s">
        <v>185</v>
      </c>
      <c r="B291" s="28" t="s">
        <v>186</v>
      </c>
      <c r="C291" s="28" t="s">
        <v>29</v>
      </c>
      <c r="D291" s="28">
        <v>36</v>
      </c>
      <c r="E291" s="28"/>
      <c r="F291" s="28" t="s">
        <v>14</v>
      </c>
      <c r="G291" s="28"/>
      <c r="H291" s="28"/>
      <c r="I291" s="29">
        <v>43462</v>
      </c>
      <c r="J291" s="2">
        <f t="shared" ref="J291:J312" si="134">D291+E291</f>
        <v>36</v>
      </c>
      <c r="K291" s="92">
        <f>M291/J291</f>
        <v>216.58333333333334</v>
      </c>
      <c r="L291" s="92"/>
      <c r="M291" s="101">
        <v>7797</v>
      </c>
    </row>
    <row r="292" spans="1:13" x14ac:dyDescent="0.25">
      <c r="A292" s="9" t="s">
        <v>185</v>
      </c>
      <c r="B292" s="10" t="s">
        <v>186</v>
      </c>
      <c r="C292" s="10" t="s">
        <v>29</v>
      </c>
      <c r="D292" s="10">
        <f>J291</f>
        <v>36</v>
      </c>
      <c r="E292" s="10">
        <v>3</v>
      </c>
      <c r="F292" s="10" t="s">
        <v>17</v>
      </c>
      <c r="G292" s="10" t="s">
        <v>18</v>
      </c>
      <c r="H292" s="10"/>
      <c r="I292" s="11">
        <v>43554</v>
      </c>
      <c r="J292" s="17">
        <f t="shared" si="134"/>
        <v>39</v>
      </c>
      <c r="K292" s="94">
        <f>((M291+L292)/J292)</f>
        <v>1865.9230769230769</v>
      </c>
      <c r="L292" s="94">
        <f>E292*21658</f>
        <v>64974</v>
      </c>
      <c r="M292" s="95">
        <f>J292*K292</f>
        <v>72771</v>
      </c>
    </row>
    <row r="293" spans="1:13" hidden="1" x14ac:dyDescent="0.25">
      <c r="A293" s="9" t="s">
        <v>185</v>
      </c>
      <c r="B293" s="10" t="s">
        <v>186</v>
      </c>
      <c r="C293" s="10" t="s">
        <v>29</v>
      </c>
      <c r="D293" s="10">
        <f t="shared" ref="D293:D304" si="135">J292</f>
        <v>39</v>
      </c>
      <c r="E293" s="10">
        <v>-36</v>
      </c>
      <c r="F293" s="10" t="s">
        <v>16</v>
      </c>
      <c r="G293" s="10"/>
      <c r="H293" s="10"/>
      <c r="I293" s="11">
        <v>43577</v>
      </c>
      <c r="J293" s="17">
        <f t="shared" si="134"/>
        <v>3</v>
      </c>
      <c r="K293" s="94">
        <f t="shared" ref="K293:K304" si="136">IF(OR(F293="FPCO"),((M292+L293)/J293),K292)</f>
        <v>1865.9230769230769</v>
      </c>
      <c r="L293" s="94"/>
      <c r="M293" s="95">
        <f t="shared" ref="M293:M304" si="137">J293*K293</f>
        <v>5597.7692307692305</v>
      </c>
    </row>
    <row r="294" spans="1:13" hidden="1" x14ac:dyDescent="0.25">
      <c r="A294" s="9" t="s">
        <v>185</v>
      </c>
      <c r="B294" s="10" t="s">
        <v>186</v>
      </c>
      <c r="C294" s="10" t="s">
        <v>29</v>
      </c>
      <c r="D294" s="10">
        <f t="shared" si="135"/>
        <v>3</v>
      </c>
      <c r="E294" s="10">
        <v>-1</v>
      </c>
      <c r="F294" s="10" t="s">
        <v>16</v>
      </c>
      <c r="G294" s="10"/>
      <c r="H294" s="10"/>
      <c r="I294" s="11">
        <v>43607</v>
      </c>
      <c r="J294" s="17">
        <f t="shared" si="134"/>
        <v>2</v>
      </c>
      <c r="K294" s="94">
        <f t="shared" si="136"/>
        <v>1865.9230769230769</v>
      </c>
      <c r="L294" s="94"/>
      <c r="M294" s="95">
        <f t="shared" si="137"/>
        <v>3731.8461538461538</v>
      </c>
    </row>
    <row r="295" spans="1:13" hidden="1" x14ac:dyDescent="0.25">
      <c r="A295" s="9" t="s">
        <v>185</v>
      </c>
      <c r="B295" s="10" t="s">
        <v>186</v>
      </c>
      <c r="C295" s="10" t="s">
        <v>29</v>
      </c>
      <c r="D295" s="10">
        <f t="shared" si="135"/>
        <v>2</v>
      </c>
      <c r="E295" s="10">
        <v>-1</v>
      </c>
      <c r="F295" s="10" t="s">
        <v>16</v>
      </c>
      <c r="G295" s="10"/>
      <c r="H295" s="10"/>
      <c r="I295" s="11">
        <v>43685</v>
      </c>
      <c r="J295" s="17">
        <f t="shared" si="134"/>
        <v>1</v>
      </c>
      <c r="K295" s="94">
        <f t="shared" si="136"/>
        <v>1865.9230769230769</v>
      </c>
      <c r="L295" s="94"/>
      <c r="M295" s="95">
        <f t="shared" si="137"/>
        <v>1865.9230769230769</v>
      </c>
    </row>
    <row r="296" spans="1:13" hidden="1" x14ac:dyDescent="0.25">
      <c r="A296" s="9" t="s">
        <v>185</v>
      </c>
      <c r="B296" s="10" t="s">
        <v>186</v>
      </c>
      <c r="C296" s="10" t="s">
        <v>29</v>
      </c>
      <c r="D296" s="10">
        <f t="shared" si="135"/>
        <v>1</v>
      </c>
      <c r="E296" s="10">
        <v>-1</v>
      </c>
      <c r="F296" s="10" t="s">
        <v>16</v>
      </c>
      <c r="G296" s="10"/>
      <c r="H296" s="10"/>
      <c r="I296" s="11">
        <v>43766</v>
      </c>
      <c r="J296" s="17">
        <f t="shared" si="134"/>
        <v>0</v>
      </c>
      <c r="K296" s="94">
        <f t="shared" si="136"/>
        <v>1865.9230769230769</v>
      </c>
      <c r="L296" s="94"/>
      <c r="M296" s="95">
        <f t="shared" si="137"/>
        <v>0</v>
      </c>
    </row>
    <row r="297" spans="1:13" x14ac:dyDescent="0.25">
      <c r="A297" s="9" t="s">
        <v>185</v>
      </c>
      <c r="B297" s="10" t="s">
        <v>186</v>
      </c>
      <c r="C297" s="10" t="s">
        <v>29</v>
      </c>
      <c r="D297" s="10">
        <f t="shared" si="135"/>
        <v>0</v>
      </c>
      <c r="E297" s="10">
        <v>3</v>
      </c>
      <c r="F297" s="10" t="s">
        <v>17</v>
      </c>
      <c r="G297" s="10" t="s">
        <v>18</v>
      </c>
      <c r="H297" s="10"/>
      <c r="I297" s="11">
        <v>43766</v>
      </c>
      <c r="J297" s="17">
        <f t="shared" si="134"/>
        <v>3</v>
      </c>
      <c r="K297" s="94">
        <f>((M296+L297)/J297)</f>
        <v>21658</v>
      </c>
      <c r="L297" s="94">
        <f>E297*21658</f>
        <v>64974</v>
      </c>
      <c r="M297" s="95">
        <f>J297*K297</f>
        <v>64974</v>
      </c>
    </row>
    <row r="298" spans="1:13" hidden="1" x14ac:dyDescent="0.25">
      <c r="A298" s="9" t="s">
        <v>185</v>
      </c>
      <c r="B298" s="10" t="s">
        <v>186</v>
      </c>
      <c r="C298" s="10" t="s">
        <v>29</v>
      </c>
      <c r="D298" s="10">
        <f t="shared" si="135"/>
        <v>3</v>
      </c>
      <c r="E298" s="10">
        <v>-1</v>
      </c>
      <c r="F298" s="10" t="s">
        <v>16</v>
      </c>
      <c r="G298" s="10"/>
      <c r="H298" s="10"/>
      <c r="I298" s="11">
        <v>43826</v>
      </c>
      <c r="J298" s="17">
        <f t="shared" si="134"/>
        <v>2</v>
      </c>
      <c r="K298" s="94">
        <f>IF(OR(F298="FPCO"),((M297+L298)/J298),K297)</f>
        <v>21658</v>
      </c>
      <c r="L298" s="94"/>
      <c r="M298" s="95">
        <f t="shared" si="137"/>
        <v>43316</v>
      </c>
    </row>
    <row r="299" spans="1:13" hidden="1" x14ac:dyDescent="0.25">
      <c r="A299" s="9" t="s">
        <v>185</v>
      </c>
      <c r="B299" s="10" t="s">
        <v>186</v>
      </c>
      <c r="C299" s="10" t="s">
        <v>29</v>
      </c>
      <c r="D299" s="10">
        <f t="shared" si="135"/>
        <v>2</v>
      </c>
      <c r="E299" s="10">
        <v>-1</v>
      </c>
      <c r="F299" s="10" t="s">
        <v>16</v>
      </c>
      <c r="G299" s="10"/>
      <c r="H299" s="10"/>
      <c r="I299" s="11">
        <v>43858</v>
      </c>
      <c r="J299" s="17">
        <f t="shared" si="134"/>
        <v>1</v>
      </c>
      <c r="K299" s="94">
        <f t="shared" si="136"/>
        <v>21658</v>
      </c>
      <c r="L299" s="94"/>
      <c r="M299" s="95">
        <f t="shared" si="137"/>
        <v>21658</v>
      </c>
    </row>
    <row r="300" spans="1:13" x14ac:dyDescent="0.25">
      <c r="A300" s="9" t="s">
        <v>185</v>
      </c>
      <c r="B300" s="10" t="s">
        <v>186</v>
      </c>
      <c r="C300" s="10" t="s">
        <v>29</v>
      </c>
      <c r="D300" s="10">
        <f t="shared" si="135"/>
        <v>1</v>
      </c>
      <c r="E300" s="10">
        <v>5</v>
      </c>
      <c r="F300" s="10" t="s">
        <v>17</v>
      </c>
      <c r="G300" s="10" t="s">
        <v>18</v>
      </c>
      <c r="H300" s="10"/>
      <c r="I300" s="11">
        <v>43860</v>
      </c>
      <c r="J300" s="17">
        <f t="shared" si="134"/>
        <v>6</v>
      </c>
      <c r="K300" s="94">
        <f>((M299+L300)/J300)</f>
        <v>21658</v>
      </c>
      <c r="L300" s="94">
        <f>E300*21658</f>
        <v>108290</v>
      </c>
      <c r="M300" s="95">
        <f>J300*K300</f>
        <v>129948</v>
      </c>
    </row>
    <row r="301" spans="1:13" hidden="1" x14ac:dyDescent="0.25">
      <c r="A301" s="9" t="s">
        <v>185</v>
      </c>
      <c r="B301" s="10" t="s">
        <v>186</v>
      </c>
      <c r="C301" s="10" t="s">
        <v>29</v>
      </c>
      <c r="D301" s="10">
        <f t="shared" si="135"/>
        <v>6</v>
      </c>
      <c r="E301" s="10">
        <v>-1</v>
      </c>
      <c r="F301" s="10" t="s">
        <v>16</v>
      </c>
      <c r="G301" s="10"/>
      <c r="H301" s="10"/>
      <c r="I301" s="11">
        <v>43872</v>
      </c>
      <c r="J301" s="17">
        <f t="shared" si="134"/>
        <v>5</v>
      </c>
      <c r="K301" s="94">
        <f t="shared" si="136"/>
        <v>21658</v>
      </c>
      <c r="L301" s="94"/>
      <c r="M301" s="95">
        <f t="shared" si="137"/>
        <v>108290</v>
      </c>
    </row>
    <row r="302" spans="1:13" ht="15.75" thickBot="1" x14ac:dyDescent="0.3">
      <c r="A302" s="9" t="s">
        <v>185</v>
      </c>
      <c r="B302" s="10" t="s">
        <v>186</v>
      </c>
      <c r="C302" s="10" t="s">
        <v>29</v>
      </c>
      <c r="D302" s="10">
        <f t="shared" si="135"/>
        <v>5</v>
      </c>
      <c r="E302" s="10">
        <v>3</v>
      </c>
      <c r="F302" s="10" t="s">
        <v>17</v>
      </c>
      <c r="G302" s="10" t="s">
        <v>18</v>
      </c>
      <c r="H302" s="10"/>
      <c r="I302" s="11">
        <v>43901</v>
      </c>
      <c r="J302" s="17">
        <f t="shared" si="134"/>
        <v>8</v>
      </c>
      <c r="K302" s="94">
        <f>((M301+L302)/J302)</f>
        <v>21658</v>
      </c>
      <c r="L302" s="94">
        <f>E302*21658</f>
        <v>64974</v>
      </c>
      <c r="M302" s="95">
        <f>J302*K302</f>
        <v>173264</v>
      </c>
    </row>
    <row r="303" spans="1:13" ht="15.75" hidden="1" thickBot="1" x14ac:dyDescent="0.3">
      <c r="A303" s="9" t="s">
        <v>185</v>
      </c>
      <c r="B303" s="10" t="s">
        <v>186</v>
      </c>
      <c r="C303" s="10" t="s">
        <v>29</v>
      </c>
      <c r="D303" s="10">
        <f t="shared" si="135"/>
        <v>8</v>
      </c>
      <c r="E303" s="10">
        <v>-1</v>
      </c>
      <c r="F303" s="10" t="s">
        <v>16</v>
      </c>
      <c r="G303" s="10"/>
      <c r="H303" s="10"/>
      <c r="I303" s="11">
        <v>43909</v>
      </c>
      <c r="J303" s="17">
        <f t="shared" si="134"/>
        <v>7</v>
      </c>
      <c r="K303" s="94">
        <f t="shared" si="136"/>
        <v>21658</v>
      </c>
      <c r="L303" s="94"/>
      <c r="M303" s="95">
        <f t="shared" si="137"/>
        <v>151606</v>
      </c>
    </row>
    <row r="304" spans="1:13" ht="15.75" hidden="1" thickBot="1" x14ac:dyDescent="0.3">
      <c r="A304" s="44" t="s">
        <v>185</v>
      </c>
      <c r="B304" s="36" t="s">
        <v>186</v>
      </c>
      <c r="C304" s="36" t="s">
        <v>29</v>
      </c>
      <c r="D304" s="36">
        <f t="shared" si="135"/>
        <v>7</v>
      </c>
      <c r="E304" s="36">
        <v>-1</v>
      </c>
      <c r="F304" s="36" t="s">
        <v>16</v>
      </c>
      <c r="G304" s="36"/>
      <c r="H304" s="36"/>
      <c r="I304" s="37">
        <v>44088</v>
      </c>
      <c r="J304" s="41">
        <f t="shared" si="134"/>
        <v>6</v>
      </c>
      <c r="K304" s="94">
        <f t="shared" si="136"/>
        <v>21658</v>
      </c>
      <c r="L304" s="94"/>
      <c r="M304" s="95">
        <f t="shared" si="137"/>
        <v>129948</v>
      </c>
    </row>
    <row r="305" spans="1:13" x14ac:dyDescent="0.25">
      <c r="A305" s="27" t="s">
        <v>187</v>
      </c>
      <c r="B305" s="28" t="s">
        <v>188</v>
      </c>
      <c r="C305" s="28" t="s">
        <v>29</v>
      </c>
      <c r="D305" s="28"/>
      <c r="E305" s="28">
        <v>1</v>
      </c>
      <c r="F305" s="28" t="s">
        <v>17</v>
      </c>
      <c r="G305" s="28" t="s">
        <v>18</v>
      </c>
      <c r="H305" s="28"/>
      <c r="I305" s="29">
        <v>43493</v>
      </c>
      <c r="J305" s="2">
        <f t="shared" si="134"/>
        <v>1</v>
      </c>
      <c r="K305" s="92">
        <f>L305/J305</f>
        <v>1083.6217948717899</v>
      </c>
      <c r="L305" s="92">
        <f>E305*1083.62179487179</f>
        <v>1083.6217948717899</v>
      </c>
      <c r="M305" s="101">
        <f>J305*K305</f>
        <v>1083.6217948717899</v>
      </c>
    </row>
    <row r="306" spans="1:13" ht="15.75" thickBot="1" x14ac:dyDescent="0.3">
      <c r="A306" s="9" t="s">
        <v>187</v>
      </c>
      <c r="B306" s="10" t="s">
        <v>188</v>
      </c>
      <c r="C306" s="10" t="s">
        <v>29</v>
      </c>
      <c r="D306" s="10">
        <f t="shared" ref="D306:D312" si="138">J305</f>
        <v>1</v>
      </c>
      <c r="E306" s="10">
        <v>100</v>
      </c>
      <c r="F306" s="10" t="s">
        <v>17</v>
      </c>
      <c r="G306" s="10" t="s">
        <v>18</v>
      </c>
      <c r="H306" s="10"/>
      <c r="I306" s="11">
        <v>43554</v>
      </c>
      <c r="J306" s="17">
        <f t="shared" si="134"/>
        <v>101</v>
      </c>
      <c r="K306" s="94">
        <f>((M305+L306)/J306)</f>
        <v>604.22359717865834</v>
      </c>
      <c r="L306" s="94">
        <f>E306*599.429615201727</f>
        <v>59942.961520172699</v>
      </c>
      <c r="M306" s="95">
        <f>J306*K306</f>
        <v>61026.583315044489</v>
      </c>
    </row>
    <row r="307" spans="1:13" ht="15.75" hidden="1" thickBot="1" x14ac:dyDescent="0.3">
      <c r="A307" s="9" t="s">
        <v>187</v>
      </c>
      <c r="B307" s="10" t="s">
        <v>188</v>
      </c>
      <c r="C307" s="10" t="s">
        <v>29</v>
      </c>
      <c r="D307" s="10">
        <f t="shared" si="138"/>
        <v>101</v>
      </c>
      <c r="E307" s="10">
        <v>-1</v>
      </c>
      <c r="F307" s="10" t="s">
        <v>16</v>
      </c>
      <c r="G307" s="10"/>
      <c r="H307" s="10"/>
      <c r="I307" s="11">
        <v>43579</v>
      </c>
      <c r="J307" s="17">
        <f t="shared" si="134"/>
        <v>100</v>
      </c>
      <c r="K307" s="94">
        <f>IF(OR(F307="FPCO"),((M306+L307)/J307),K306)</f>
        <v>604.22359717865834</v>
      </c>
      <c r="L307" s="94"/>
      <c r="M307" s="95">
        <f t="shared" ref="M307:M308" si="139">J307*K307</f>
        <v>60422.359717865831</v>
      </c>
    </row>
    <row r="308" spans="1:13" ht="15.75" hidden="1" thickBot="1" x14ac:dyDescent="0.3">
      <c r="A308" s="44" t="s">
        <v>187</v>
      </c>
      <c r="B308" s="36" t="s">
        <v>188</v>
      </c>
      <c r="C308" s="36" t="s">
        <v>29</v>
      </c>
      <c r="D308" s="36">
        <f t="shared" si="138"/>
        <v>100</v>
      </c>
      <c r="E308" s="36">
        <v>-100</v>
      </c>
      <c r="F308" s="36" t="s">
        <v>16</v>
      </c>
      <c r="G308" s="36"/>
      <c r="H308" s="36"/>
      <c r="I308" s="37">
        <v>43607</v>
      </c>
      <c r="J308" s="41">
        <f t="shared" si="134"/>
        <v>0</v>
      </c>
      <c r="K308" s="102">
        <f t="shared" ref="K308" si="140">IF(OR(F308="FPCO"),((M307+L308)/J308),K307)</f>
        <v>604.22359717865834</v>
      </c>
      <c r="L308" s="102"/>
      <c r="M308" s="103">
        <f t="shared" si="139"/>
        <v>0</v>
      </c>
    </row>
    <row r="309" spans="1:13" ht="15.75" thickBot="1" x14ac:dyDescent="0.3">
      <c r="A309" s="27" t="s">
        <v>189</v>
      </c>
      <c r="B309" s="28" t="s">
        <v>190</v>
      </c>
      <c r="C309" s="28" t="s">
        <v>29</v>
      </c>
      <c r="D309" s="28">
        <f t="shared" si="138"/>
        <v>0</v>
      </c>
      <c r="E309" s="28">
        <v>2</v>
      </c>
      <c r="F309" s="28" t="s">
        <v>17</v>
      </c>
      <c r="G309" s="28" t="s">
        <v>18</v>
      </c>
      <c r="H309" s="28"/>
      <c r="I309" s="29">
        <v>43199</v>
      </c>
      <c r="J309" s="2">
        <f t="shared" si="134"/>
        <v>2</v>
      </c>
      <c r="K309" s="92">
        <f>L309/J309</f>
        <v>1850</v>
      </c>
      <c r="L309" s="92">
        <f>E309*1850</f>
        <v>3700</v>
      </c>
      <c r="M309" s="101">
        <f>J309*K309</f>
        <v>3700</v>
      </c>
    </row>
    <row r="310" spans="1:13" ht="15.75" hidden="1" thickBot="1" x14ac:dyDescent="0.3">
      <c r="A310" s="44" t="s">
        <v>189</v>
      </c>
      <c r="B310" s="36" t="s">
        <v>190</v>
      </c>
      <c r="C310" s="36" t="s">
        <v>29</v>
      </c>
      <c r="D310" s="36">
        <f t="shared" si="138"/>
        <v>2</v>
      </c>
      <c r="E310" s="36">
        <v>-2</v>
      </c>
      <c r="F310" s="36" t="s">
        <v>16</v>
      </c>
      <c r="G310" s="36"/>
      <c r="H310" s="36"/>
      <c r="I310" s="37">
        <v>43462</v>
      </c>
      <c r="J310" s="41">
        <f t="shared" si="134"/>
        <v>0</v>
      </c>
      <c r="K310" s="102">
        <f t="shared" ref="K310" si="141">IF(OR(F310="FPCO"),((M309+L310)/J310),K309)</f>
        <v>1850</v>
      </c>
      <c r="L310" s="102"/>
      <c r="M310" s="103">
        <f t="shared" ref="M310" si="142">J310*K310</f>
        <v>0</v>
      </c>
    </row>
    <row r="311" spans="1:13" ht="15.75" thickBot="1" x14ac:dyDescent="0.3">
      <c r="A311" s="27" t="s">
        <v>191</v>
      </c>
      <c r="B311" s="28" t="s">
        <v>192</v>
      </c>
      <c r="C311" s="28" t="s">
        <v>29</v>
      </c>
      <c r="D311" s="28">
        <f t="shared" si="138"/>
        <v>0</v>
      </c>
      <c r="E311" s="28">
        <v>1</v>
      </c>
      <c r="F311" s="28" t="s">
        <v>17</v>
      </c>
      <c r="G311" s="28" t="s">
        <v>18</v>
      </c>
      <c r="H311" s="28"/>
      <c r="I311" s="29">
        <v>43199</v>
      </c>
      <c r="J311" s="2">
        <f t="shared" si="134"/>
        <v>1</v>
      </c>
      <c r="K311" s="92">
        <f>L311/J311</f>
        <v>1850</v>
      </c>
      <c r="L311" s="92">
        <f>E311*1850</f>
        <v>1850</v>
      </c>
      <c r="M311" s="101">
        <f>J311*K311</f>
        <v>1850</v>
      </c>
    </row>
    <row r="312" spans="1:13" ht="15.75" hidden="1" thickBot="1" x14ac:dyDescent="0.3">
      <c r="A312" s="44" t="s">
        <v>191</v>
      </c>
      <c r="B312" s="36" t="s">
        <v>192</v>
      </c>
      <c r="C312" s="36" t="s">
        <v>29</v>
      </c>
      <c r="D312" s="36">
        <f t="shared" si="138"/>
        <v>1</v>
      </c>
      <c r="E312" s="36">
        <v>-1</v>
      </c>
      <c r="F312" s="36" t="s">
        <v>16</v>
      </c>
      <c r="G312" s="36"/>
      <c r="H312" s="36"/>
      <c r="I312" s="37">
        <v>43462</v>
      </c>
      <c r="J312" s="41">
        <f t="shared" si="134"/>
        <v>0</v>
      </c>
      <c r="K312" s="102">
        <f t="shared" ref="K312" si="143">IF(OR(F312="FPCO"),((M311+L312)/J312),K311)</f>
        <v>1850</v>
      </c>
      <c r="L312" s="102"/>
      <c r="M312" s="103">
        <f t="shared" ref="M312" si="144">J312*K312</f>
        <v>0</v>
      </c>
    </row>
    <row r="313" spans="1:13" ht="15.75" thickBot="1" x14ac:dyDescent="0.3">
      <c r="A313" s="79" t="s">
        <v>193</v>
      </c>
      <c r="B313" s="80" t="s">
        <v>194</v>
      </c>
      <c r="C313" s="80" t="s">
        <v>29</v>
      </c>
      <c r="D313" s="80">
        <f t="shared" ref="D313:D344" si="145">J312</f>
        <v>0</v>
      </c>
      <c r="E313" s="80">
        <v>2</v>
      </c>
      <c r="F313" s="80" t="s">
        <v>17</v>
      </c>
      <c r="G313" s="80" t="s">
        <v>18</v>
      </c>
      <c r="H313" s="80"/>
      <c r="I313" s="81">
        <v>43860</v>
      </c>
      <c r="J313" s="48">
        <f t="shared" ref="J313:J319" si="146">D313+E313</f>
        <v>2</v>
      </c>
      <c r="K313" s="92">
        <f>L313/J313</f>
        <v>42805</v>
      </c>
      <c r="L313" s="92">
        <f>E313*42805</f>
        <v>85610</v>
      </c>
      <c r="M313" s="101">
        <f>J313*K313</f>
        <v>85610</v>
      </c>
    </row>
    <row r="314" spans="1:13" ht="15.75" thickBot="1" x14ac:dyDescent="0.3">
      <c r="A314" s="79" t="s">
        <v>197</v>
      </c>
      <c r="B314" s="80" t="s">
        <v>198</v>
      </c>
      <c r="C314" s="80" t="s">
        <v>29</v>
      </c>
      <c r="D314" s="80"/>
      <c r="E314" s="80">
        <v>2</v>
      </c>
      <c r="F314" s="80" t="s">
        <v>17</v>
      </c>
      <c r="G314" s="80" t="s">
        <v>18</v>
      </c>
      <c r="H314" s="80"/>
      <c r="I314" s="81">
        <v>43860</v>
      </c>
      <c r="J314" s="48">
        <f t="shared" si="146"/>
        <v>2</v>
      </c>
      <c r="K314" s="92">
        <f>L314/J314</f>
        <v>24110</v>
      </c>
      <c r="L314" s="92">
        <f>E314*24110</f>
        <v>48220</v>
      </c>
      <c r="M314" s="101">
        <f>J314*K314</f>
        <v>48220</v>
      </c>
    </row>
    <row r="315" spans="1:13" x14ac:dyDescent="0.25">
      <c r="A315" s="27" t="s">
        <v>199</v>
      </c>
      <c r="B315" s="28" t="s">
        <v>200</v>
      </c>
      <c r="C315" s="28" t="s">
        <v>29</v>
      </c>
      <c r="D315" s="28"/>
      <c r="E315" s="28">
        <v>10</v>
      </c>
      <c r="F315" s="28" t="s">
        <v>17</v>
      </c>
      <c r="G315" s="28" t="s">
        <v>18</v>
      </c>
      <c r="H315" s="28"/>
      <c r="I315" s="29">
        <v>44119</v>
      </c>
      <c r="J315" s="2">
        <f t="shared" si="146"/>
        <v>10</v>
      </c>
      <c r="K315" s="92">
        <f>L315/J315</f>
        <v>5758.3333333333303</v>
      </c>
      <c r="L315" s="92">
        <f>E315*5758.33333333333</f>
        <v>57583.333333333299</v>
      </c>
      <c r="M315" s="101">
        <f>J315*K315</f>
        <v>57583.333333333299</v>
      </c>
    </row>
    <row r="316" spans="1:13" hidden="1" x14ac:dyDescent="0.25">
      <c r="A316" s="44" t="s">
        <v>199</v>
      </c>
      <c r="B316" s="36" t="s">
        <v>200</v>
      </c>
      <c r="C316" s="36" t="s">
        <v>29</v>
      </c>
      <c r="D316" s="36">
        <f t="shared" si="145"/>
        <v>10</v>
      </c>
      <c r="E316" s="36">
        <v>-10</v>
      </c>
      <c r="F316" s="36" t="s">
        <v>16</v>
      </c>
      <c r="G316" s="36"/>
      <c r="H316" s="36"/>
      <c r="I316" s="37">
        <v>44120</v>
      </c>
      <c r="J316" s="41">
        <f t="shared" si="146"/>
        <v>0</v>
      </c>
      <c r="K316" s="102">
        <f>IF(OR(F316="FPCO"),((M315+L316)/J316),K315)</f>
        <v>5758.3333333333303</v>
      </c>
      <c r="L316" s="102"/>
      <c r="M316" s="103">
        <f t="shared" ref="M316" si="147">J316*K316</f>
        <v>0</v>
      </c>
    </row>
    <row r="317" spans="1:13" hidden="1" x14ac:dyDescent="0.25">
      <c r="A317" s="27" t="s">
        <v>201</v>
      </c>
      <c r="B317" s="28" t="s">
        <v>202</v>
      </c>
      <c r="C317" s="28" t="s">
        <v>203</v>
      </c>
      <c r="D317" s="28">
        <v>20000</v>
      </c>
      <c r="E317" s="28"/>
      <c r="F317" s="28" t="s">
        <v>14</v>
      </c>
      <c r="G317" s="28"/>
      <c r="H317" s="28"/>
      <c r="I317" s="29">
        <v>43100</v>
      </c>
      <c r="J317" s="2">
        <f t="shared" si="146"/>
        <v>20000</v>
      </c>
      <c r="K317" s="92">
        <f>M317/J317</f>
        <v>150.32</v>
      </c>
      <c r="L317" s="92"/>
      <c r="M317" s="101">
        <v>3006400</v>
      </c>
    </row>
    <row r="318" spans="1:13" hidden="1" x14ac:dyDescent="0.25">
      <c r="A318" s="9" t="s">
        <v>201</v>
      </c>
      <c r="B318" s="10" t="s">
        <v>202</v>
      </c>
      <c r="C318" s="10" t="s">
        <v>203</v>
      </c>
      <c r="D318" s="10">
        <f>J317</f>
        <v>20000</v>
      </c>
      <c r="E318" s="10">
        <v>-16000</v>
      </c>
      <c r="F318" s="10" t="s">
        <v>16</v>
      </c>
      <c r="G318" s="10"/>
      <c r="H318" s="10"/>
      <c r="I318" s="11">
        <v>43663</v>
      </c>
      <c r="J318" s="17">
        <f t="shared" si="146"/>
        <v>4000</v>
      </c>
      <c r="K318" s="94">
        <f t="shared" ref="K318:K319" si="148">IF(OR(F318="FPCO"),((M317+L318)/J318),K317)</f>
        <v>150.32</v>
      </c>
      <c r="L318" s="94"/>
      <c r="M318" s="95">
        <f t="shared" ref="M318:M319" si="149">J318*K318</f>
        <v>601280</v>
      </c>
    </row>
    <row r="319" spans="1:13" ht="15.75" hidden="1" thickBot="1" x14ac:dyDescent="0.3">
      <c r="A319" s="12" t="s">
        <v>201</v>
      </c>
      <c r="B319" s="13" t="s">
        <v>202</v>
      </c>
      <c r="C319" s="13" t="s">
        <v>203</v>
      </c>
      <c r="D319" s="13">
        <f>J318</f>
        <v>4000</v>
      </c>
      <c r="E319" s="13">
        <v>-5</v>
      </c>
      <c r="F319" s="13" t="s">
        <v>16</v>
      </c>
      <c r="G319" s="13"/>
      <c r="H319" s="13"/>
      <c r="I319" s="14">
        <v>43703</v>
      </c>
      <c r="J319" s="20">
        <f t="shared" si="146"/>
        <v>3995</v>
      </c>
      <c r="K319" s="104">
        <f t="shared" si="148"/>
        <v>150.32</v>
      </c>
      <c r="L319" s="104"/>
      <c r="M319" s="105">
        <f t="shared" si="149"/>
        <v>600528.4</v>
      </c>
    </row>
    <row r="320" spans="1:13" hidden="1" x14ac:dyDescent="0.25">
      <c r="D320" s="8">
        <f t="shared" si="145"/>
        <v>3995</v>
      </c>
      <c r="J320" s="56">
        <f t="shared" ref="J320:J383" si="150">D320+E320</f>
        <v>3995</v>
      </c>
    </row>
    <row r="321" spans="4:10" hidden="1" x14ac:dyDescent="0.25">
      <c r="D321" s="8">
        <f t="shared" si="145"/>
        <v>3995</v>
      </c>
      <c r="J321" s="56">
        <f t="shared" si="150"/>
        <v>3995</v>
      </c>
    </row>
    <row r="322" spans="4:10" hidden="1" x14ac:dyDescent="0.25">
      <c r="D322" s="8">
        <f t="shared" si="145"/>
        <v>3995</v>
      </c>
      <c r="J322" s="56">
        <f t="shared" si="150"/>
        <v>3995</v>
      </c>
    </row>
    <row r="323" spans="4:10" hidden="1" x14ac:dyDescent="0.25">
      <c r="D323" s="8">
        <f t="shared" si="145"/>
        <v>3995</v>
      </c>
      <c r="J323" s="56">
        <f t="shared" si="150"/>
        <v>3995</v>
      </c>
    </row>
    <row r="324" spans="4:10" hidden="1" x14ac:dyDescent="0.25">
      <c r="D324" s="8">
        <f t="shared" si="145"/>
        <v>3995</v>
      </c>
      <c r="J324" s="56">
        <f t="shared" si="150"/>
        <v>3995</v>
      </c>
    </row>
    <row r="325" spans="4:10" hidden="1" x14ac:dyDescent="0.25">
      <c r="D325" s="8">
        <f t="shared" si="145"/>
        <v>3995</v>
      </c>
      <c r="J325" s="56">
        <f t="shared" si="150"/>
        <v>3995</v>
      </c>
    </row>
    <row r="326" spans="4:10" hidden="1" x14ac:dyDescent="0.25">
      <c r="D326" s="8">
        <f t="shared" si="145"/>
        <v>3995</v>
      </c>
      <c r="J326" s="56">
        <f t="shared" si="150"/>
        <v>3995</v>
      </c>
    </row>
    <row r="327" spans="4:10" hidden="1" x14ac:dyDescent="0.25">
      <c r="D327" s="8">
        <f t="shared" si="145"/>
        <v>3995</v>
      </c>
      <c r="J327" s="56">
        <f t="shared" si="150"/>
        <v>3995</v>
      </c>
    </row>
    <row r="328" spans="4:10" hidden="1" x14ac:dyDescent="0.25">
      <c r="D328" s="8">
        <f t="shared" si="145"/>
        <v>3995</v>
      </c>
      <c r="J328" s="56">
        <f t="shared" si="150"/>
        <v>3995</v>
      </c>
    </row>
    <row r="329" spans="4:10" hidden="1" x14ac:dyDescent="0.25">
      <c r="D329" s="8">
        <f t="shared" si="145"/>
        <v>3995</v>
      </c>
      <c r="J329" s="56">
        <f t="shared" si="150"/>
        <v>3995</v>
      </c>
    </row>
    <row r="330" spans="4:10" hidden="1" x14ac:dyDescent="0.25">
      <c r="D330" s="8">
        <f t="shared" si="145"/>
        <v>3995</v>
      </c>
      <c r="J330" s="56">
        <f t="shared" si="150"/>
        <v>3995</v>
      </c>
    </row>
    <row r="331" spans="4:10" hidden="1" x14ac:dyDescent="0.25">
      <c r="D331" s="8">
        <f t="shared" si="145"/>
        <v>3995</v>
      </c>
      <c r="J331" s="56">
        <f t="shared" si="150"/>
        <v>3995</v>
      </c>
    </row>
    <row r="332" spans="4:10" hidden="1" x14ac:dyDescent="0.25">
      <c r="D332" s="8">
        <f t="shared" si="145"/>
        <v>3995</v>
      </c>
      <c r="J332" s="56">
        <f t="shared" si="150"/>
        <v>3995</v>
      </c>
    </row>
    <row r="333" spans="4:10" hidden="1" x14ac:dyDescent="0.25">
      <c r="D333" s="8">
        <f t="shared" si="145"/>
        <v>3995</v>
      </c>
      <c r="J333" s="56">
        <f t="shared" si="150"/>
        <v>3995</v>
      </c>
    </row>
    <row r="334" spans="4:10" hidden="1" x14ac:dyDescent="0.25">
      <c r="D334" s="8">
        <f t="shared" si="145"/>
        <v>3995</v>
      </c>
      <c r="J334" s="56">
        <f t="shared" si="150"/>
        <v>3995</v>
      </c>
    </row>
    <row r="335" spans="4:10" hidden="1" x14ac:dyDescent="0.25">
      <c r="D335" s="8">
        <f t="shared" si="145"/>
        <v>3995</v>
      </c>
      <c r="J335" s="56">
        <f t="shared" si="150"/>
        <v>3995</v>
      </c>
    </row>
    <row r="336" spans="4:10" hidden="1" x14ac:dyDescent="0.25">
      <c r="D336" s="8">
        <f t="shared" si="145"/>
        <v>3995</v>
      </c>
      <c r="J336" s="56">
        <f t="shared" si="150"/>
        <v>3995</v>
      </c>
    </row>
    <row r="337" spans="4:10" hidden="1" x14ac:dyDescent="0.25">
      <c r="D337" s="8">
        <f t="shared" si="145"/>
        <v>3995</v>
      </c>
      <c r="J337" s="56">
        <f t="shared" si="150"/>
        <v>3995</v>
      </c>
    </row>
    <row r="338" spans="4:10" hidden="1" x14ac:dyDescent="0.25">
      <c r="D338" s="8">
        <f t="shared" si="145"/>
        <v>3995</v>
      </c>
      <c r="J338" s="56">
        <f t="shared" si="150"/>
        <v>3995</v>
      </c>
    </row>
    <row r="339" spans="4:10" hidden="1" x14ac:dyDescent="0.25">
      <c r="D339" s="8">
        <f t="shared" si="145"/>
        <v>3995</v>
      </c>
      <c r="J339" s="56">
        <f t="shared" si="150"/>
        <v>3995</v>
      </c>
    </row>
    <row r="340" spans="4:10" hidden="1" x14ac:dyDescent="0.25">
      <c r="D340" s="8">
        <f t="shared" si="145"/>
        <v>3995</v>
      </c>
      <c r="J340" s="56">
        <f t="shared" si="150"/>
        <v>3995</v>
      </c>
    </row>
    <row r="341" spans="4:10" hidden="1" x14ac:dyDescent="0.25">
      <c r="D341" s="8">
        <f t="shared" si="145"/>
        <v>3995</v>
      </c>
      <c r="J341" s="56">
        <f t="shared" si="150"/>
        <v>3995</v>
      </c>
    </row>
    <row r="342" spans="4:10" hidden="1" x14ac:dyDescent="0.25">
      <c r="D342" s="8">
        <f t="shared" si="145"/>
        <v>3995</v>
      </c>
      <c r="J342" s="56">
        <f t="shared" si="150"/>
        <v>3995</v>
      </c>
    </row>
    <row r="343" spans="4:10" hidden="1" x14ac:dyDescent="0.25">
      <c r="D343" s="8">
        <f t="shared" si="145"/>
        <v>3995</v>
      </c>
      <c r="J343" s="56">
        <f t="shared" si="150"/>
        <v>3995</v>
      </c>
    </row>
    <row r="344" spans="4:10" hidden="1" x14ac:dyDescent="0.25">
      <c r="D344" s="8">
        <f t="shared" si="145"/>
        <v>3995</v>
      </c>
      <c r="J344" s="56">
        <f t="shared" si="150"/>
        <v>3995</v>
      </c>
    </row>
    <row r="345" spans="4:10" hidden="1" x14ac:dyDescent="0.25">
      <c r="D345" s="8">
        <f t="shared" ref="D345:D408" si="151">J344</f>
        <v>3995</v>
      </c>
      <c r="J345" s="56">
        <f t="shared" si="150"/>
        <v>3995</v>
      </c>
    </row>
    <row r="346" spans="4:10" hidden="1" x14ac:dyDescent="0.25">
      <c r="D346" s="8">
        <f t="shared" si="151"/>
        <v>3995</v>
      </c>
      <c r="J346" s="56">
        <f t="shared" si="150"/>
        <v>3995</v>
      </c>
    </row>
    <row r="347" spans="4:10" hidden="1" x14ac:dyDescent="0.25">
      <c r="D347" s="8">
        <f t="shared" si="151"/>
        <v>3995</v>
      </c>
      <c r="J347" s="56">
        <f t="shared" si="150"/>
        <v>3995</v>
      </c>
    </row>
    <row r="348" spans="4:10" hidden="1" x14ac:dyDescent="0.25">
      <c r="D348" s="8">
        <f t="shared" si="151"/>
        <v>3995</v>
      </c>
      <c r="J348" s="56">
        <f t="shared" si="150"/>
        <v>3995</v>
      </c>
    </row>
    <row r="349" spans="4:10" hidden="1" x14ac:dyDescent="0.25">
      <c r="D349" s="8">
        <f t="shared" si="151"/>
        <v>3995</v>
      </c>
      <c r="J349" s="56">
        <f t="shared" si="150"/>
        <v>3995</v>
      </c>
    </row>
    <row r="350" spans="4:10" hidden="1" x14ac:dyDescent="0.25">
      <c r="D350" s="8">
        <f t="shared" si="151"/>
        <v>3995</v>
      </c>
      <c r="J350" s="56">
        <f t="shared" si="150"/>
        <v>3995</v>
      </c>
    </row>
    <row r="351" spans="4:10" hidden="1" x14ac:dyDescent="0.25">
      <c r="D351" s="8">
        <f t="shared" si="151"/>
        <v>3995</v>
      </c>
      <c r="J351" s="56">
        <f t="shared" si="150"/>
        <v>3995</v>
      </c>
    </row>
    <row r="352" spans="4:10" hidden="1" x14ac:dyDescent="0.25">
      <c r="D352" s="8">
        <f t="shared" si="151"/>
        <v>3995</v>
      </c>
      <c r="J352" s="56">
        <f t="shared" si="150"/>
        <v>3995</v>
      </c>
    </row>
    <row r="353" spans="4:10" hidden="1" x14ac:dyDescent="0.25">
      <c r="D353" s="8">
        <f t="shared" si="151"/>
        <v>3995</v>
      </c>
      <c r="J353" s="56">
        <f t="shared" si="150"/>
        <v>3995</v>
      </c>
    </row>
    <row r="354" spans="4:10" hidden="1" x14ac:dyDescent="0.25">
      <c r="D354" s="8">
        <f t="shared" si="151"/>
        <v>3995</v>
      </c>
      <c r="J354" s="56">
        <f t="shared" si="150"/>
        <v>3995</v>
      </c>
    </row>
    <row r="355" spans="4:10" hidden="1" x14ac:dyDescent="0.25">
      <c r="D355" s="8">
        <f t="shared" si="151"/>
        <v>3995</v>
      </c>
      <c r="J355" s="56">
        <f t="shared" si="150"/>
        <v>3995</v>
      </c>
    </row>
    <row r="356" spans="4:10" hidden="1" x14ac:dyDescent="0.25">
      <c r="D356" s="8">
        <f t="shared" si="151"/>
        <v>3995</v>
      </c>
      <c r="J356" s="56">
        <f t="shared" si="150"/>
        <v>3995</v>
      </c>
    </row>
    <row r="357" spans="4:10" hidden="1" x14ac:dyDescent="0.25">
      <c r="D357" s="8">
        <f t="shared" si="151"/>
        <v>3995</v>
      </c>
      <c r="J357" s="56">
        <f t="shared" si="150"/>
        <v>3995</v>
      </c>
    </row>
    <row r="358" spans="4:10" hidden="1" x14ac:dyDescent="0.25">
      <c r="D358" s="8">
        <f t="shared" si="151"/>
        <v>3995</v>
      </c>
      <c r="J358" s="56">
        <f t="shared" si="150"/>
        <v>3995</v>
      </c>
    </row>
    <row r="359" spans="4:10" hidden="1" x14ac:dyDescent="0.25">
      <c r="D359" s="8">
        <f t="shared" si="151"/>
        <v>3995</v>
      </c>
      <c r="J359" s="56">
        <f t="shared" si="150"/>
        <v>3995</v>
      </c>
    </row>
    <row r="360" spans="4:10" hidden="1" x14ac:dyDescent="0.25">
      <c r="D360" s="8">
        <f t="shared" si="151"/>
        <v>3995</v>
      </c>
      <c r="J360" s="56">
        <f t="shared" si="150"/>
        <v>3995</v>
      </c>
    </row>
    <row r="361" spans="4:10" hidden="1" x14ac:dyDescent="0.25">
      <c r="D361" s="8">
        <f t="shared" si="151"/>
        <v>3995</v>
      </c>
      <c r="J361" s="56">
        <f t="shared" si="150"/>
        <v>3995</v>
      </c>
    </row>
    <row r="362" spans="4:10" hidden="1" x14ac:dyDescent="0.25">
      <c r="D362" s="8">
        <f t="shared" si="151"/>
        <v>3995</v>
      </c>
      <c r="J362" s="56">
        <f t="shared" si="150"/>
        <v>3995</v>
      </c>
    </row>
    <row r="363" spans="4:10" hidden="1" x14ac:dyDescent="0.25">
      <c r="D363" s="8">
        <f t="shared" si="151"/>
        <v>3995</v>
      </c>
      <c r="J363" s="56">
        <f t="shared" si="150"/>
        <v>3995</v>
      </c>
    </row>
    <row r="364" spans="4:10" hidden="1" x14ac:dyDescent="0.25">
      <c r="D364" s="8">
        <f t="shared" si="151"/>
        <v>3995</v>
      </c>
      <c r="J364" s="56">
        <f t="shared" si="150"/>
        <v>3995</v>
      </c>
    </row>
    <row r="365" spans="4:10" hidden="1" x14ac:dyDescent="0.25">
      <c r="D365" s="8">
        <f t="shared" si="151"/>
        <v>3995</v>
      </c>
      <c r="J365" s="56">
        <f t="shared" si="150"/>
        <v>3995</v>
      </c>
    </row>
    <row r="366" spans="4:10" hidden="1" x14ac:dyDescent="0.25">
      <c r="D366" s="8">
        <f t="shared" si="151"/>
        <v>3995</v>
      </c>
      <c r="J366" s="56">
        <f t="shared" si="150"/>
        <v>3995</v>
      </c>
    </row>
    <row r="367" spans="4:10" hidden="1" x14ac:dyDescent="0.25">
      <c r="D367" s="8">
        <f t="shared" si="151"/>
        <v>3995</v>
      </c>
      <c r="J367" s="56">
        <f t="shared" si="150"/>
        <v>3995</v>
      </c>
    </row>
    <row r="368" spans="4:10" hidden="1" x14ac:dyDescent="0.25">
      <c r="D368" s="8">
        <f t="shared" si="151"/>
        <v>3995</v>
      </c>
      <c r="J368" s="56">
        <f t="shared" si="150"/>
        <v>3995</v>
      </c>
    </row>
    <row r="369" spans="4:10" hidden="1" x14ac:dyDescent="0.25">
      <c r="D369" s="8">
        <f t="shared" si="151"/>
        <v>3995</v>
      </c>
      <c r="J369" s="56">
        <f t="shared" si="150"/>
        <v>3995</v>
      </c>
    </row>
    <row r="370" spans="4:10" hidden="1" x14ac:dyDescent="0.25">
      <c r="D370" s="8">
        <f t="shared" si="151"/>
        <v>3995</v>
      </c>
      <c r="J370" s="56">
        <f t="shared" si="150"/>
        <v>3995</v>
      </c>
    </row>
    <row r="371" spans="4:10" hidden="1" x14ac:dyDescent="0.25">
      <c r="D371" s="8">
        <f t="shared" si="151"/>
        <v>3995</v>
      </c>
      <c r="J371" s="56">
        <f t="shared" si="150"/>
        <v>3995</v>
      </c>
    </row>
    <row r="372" spans="4:10" hidden="1" x14ac:dyDescent="0.25">
      <c r="D372" s="8">
        <f t="shared" si="151"/>
        <v>3995</v>
      </c>
      <c r="J372" s="56">
        <f t="shared" si="150"/>
        <v>3995</v>
      </c>
    </row>
    <row r="373" spans="4:10" hidden="1" x14ac:dyDescent="0.25">
      <c r="D373" s="8">
        <f t="shared" si="151"/>
        <v>3995</v>
      </c>
      <c r="J373" s="56">
        <f t="shared" si="150"/>
        <v>3995</v>
      </c>
    </row>
    <row r="374" spans="4:10" hidden="1" x14ac:dyDescent="0.25">
      <c r="D374" s="8">
        <f t="shared" si="151"/>
        <v>3995</v>
      </c>
      <c r="J374" s="56">
        <f t="shared" si="150"/>
        <v>3995</v>
      </c>
    </row>
    <row r="375" spans="4:10" hidden="1" x14ac:dyDescent="0.25">
      <c r="D375" s="8">
        <f t="shared" si="151"/>
        <v>3995</v>
      </c>
      <c r="J375" s="56">
        <f t="shared" si="150"/>
        <v>3995</v>
      </c>
    </row>
    <row r="376" spans="4:10" hidden="1" x14ac:dyDescent="0.25">
      <c r="D376" s="8">
        <f t="shared" si="151"/>
        <v>3995</v>
      </c>
      <c r="J376" s="56">
        <f t="shared" si="150"/>
        <v>3995</v>
      </c>
    </row>
    <row r="377" spans="4:10" hidden="1" x14ac:dyDescent="0.25">
      <c r="D377" s="8">
        <f t="shared" si="151"/>
        <v>3995</v>
      </c>
      <c r="J377" s="56">
        <f t="shared" si="150"/>
        <v>3995</v>
      </c>
    </row>
    <row r="378" spans="4:10" hidden="1" x14ac:dyDescent="0.25">
      <c r="D378" s="8">
        <f t="shared" si="151"/>
        <v>3995</v>
      </c>
      <c r="J378" s="56">
        <f t="shared" si="150"/>
        <v>3995</v>
      </c>
    </row>
    <row r="379" spans="4:10" hidden="1" x14ac:dyDescent="0.25">
      <c r="D379" s="8">
        <f t="shared" si="151"/>
        <v>3995</v>
      </c>
      <c r="J379" s="56">
        <f t="shared" si="150"/>
        <v>3995</v>
      </c>
    </row>
    <row r="380" spans="4:10" hidden="1" x14ac:dyDescent="0.25">
      <c r="D380" s="8">
        <f t="shared" si="151"/>
        <v>3995</v>
      </c>
      <c r="J380" s="56">
        <f t="shared" si="150"/>
        <v>3995</v>
      </c>
    </row>
    <row r="381" spans="4:10" hidden="1" x14ac:dyDescent="0.25">
      <c r="D381" s="8">
        <f t="shared" si="151"/>
        <v>3995</v>
      </c>
      <c r="J381" s="56">
        <f t="shared" si="150"/>
        <v>3995</v>
      </c>
    </row>
    <row r="382" spans="4:10" hidden="1" x14ac:dyDescent="0.25">
      <c r="D382" s="8">
        <f t="shared" si="151"/>
        <v>3995</v>
      </c>
      <c r="J382" s="56">
        <f t="shared" si="150"/>
        <v>3995</v>
      </c>
    </row>
    <row r="383" spans="4:10" hidden="1" x14ac:dyDescent="0.25">
      <c r="D383" s="8">
        <f t="shared" si="151"/>
        <v>3995</v>
      </c>
      <c r="J383" s="56">
        <f t="shared" si="150"/>
        <v>3995</v>
      </c>
    </row>
    <row r="384" spans="4:10" hidden="1" x14ac:dyDescent="0.25">
      <c r="D384" s="8">
        <f t="shared" si="151"/>
        <v>3995</v>
      </c>
      <c r="J384" s="56">
        <f t="shared" ref="J384:J447" si="152">D384+E384</f>
        <v>3995</v>
      </c>
    </row>
    <row r="385" spans="4:10" hidden="1" x14ac:dyDescent="0.25">
      <c r="D385" s="8">
        <f t="shared" si="151"/>
        <v>3995</v>
      </c>
      <c r="J385" s="56">
        <f t="shared" si="152"/>
        <v>3995</v>
      </c>
    </row>
    <row r="386" spans="4:10" hidden="1" x14ac:dyDescent="0.25">
      <c r="D386" s="8">
        <f t="shared" si="151"/>
        <v>3995</v>
      </c>
      <c r="J386" s="56">
        <f t="shared" si="152"/>
        <v>3995</v>
      </c>
    </row>
    <row r="387" spans="4:10" hidden="1" x14ac:dyDescent="0.25">
      <c r="D387" s="8">
        <f t="shared" si="151"/>
        <v>3995</v>
      </c>
      <c r="J387" s="56">
        <f t="shared" si="152"/>
        <v>3995</v>
      </c>
    </row>
    <row r="388" spans="4:10" hidden="1" x14ac:dyDescent="0.25">
      <c r="D388" s="8">
        <f t="shared" si="151"/>
        <v>3995</v>
      </c>
      <c r="J388" s="56">
        <f t="shared" si="152"/>
        <v>3995</v>
      </c>
    </row>
    <row r="389" spans="4:10" hidden="1" x14ac:dyDescent="0.25">
      <c r="D389" s="8">
        <f t="shared" si="151"/>
        <v>3995</v>
      </c>
      <c r="J389" s="56">
        <f t="shared" si="152"/>
        <v>3995</v>
      </c>
    </row>
    <row r="390" spans="4:10" hidden="1" x14ac:dyDescent="0.25">
      <c r="D390" s="8">
        <f t="shared" si="151"/>
        <v>3995</v>
      </c>
      <c r="J390" s="56">
        <f t="shared" si="152"/>
        <v>3995</v>
      </c>
    </row>
    <row r="391" spans="4:10" hidden="1" x14ac:dyDescent="0.25">
      <c r="D391" s="8">
        <f t="shared" si="151"/>
        <v>3995</v>
      </c>
      <c r="J391" s="56">
        <f t="shared" si="152"/>
        <v>3995</v>
      </c>
    </row>
    <row r="392" spans="4:10" hidden="1" x14ac:dyDescent="0.25">
      <c r="D392" s="8">
        <f t="shared" si="151"/>
        <v>3995</v>
      </c>
      <c r="J392" s="56">
        <f t="shared" si="152"/>
        <v>3995</v>
      </c>
    </row>
    <row r="393" spans="4:10" hidden="1" x14ac:dyDescent="0.25">
      <c r="D393" s="8">
        <f t="shared" si="151"/>
        <v>3995</v>
      </c>
      <c r="J393" s="56">
        <f t="shared" si="152"/>
        <v>3995</v>
      </c>
    </row>
    <row r="394" spans="4:10" hidden="1" x14ac:dyDescent="0.25">
      <c r="D394" s="8">
        <f t="shared" si="151"/>
        <v>3995</v>
      </c>
      <c r="J394" s="56">
        <f t="shared" si="152"/>
        <v>3995</v>
      </c>
    </row>
    <row r="395" spans="4:10" hidden="1" x14ac:dyDescent="0.25">
      <c r="D395" s="8">
        <f t="shared" si="151"/>
        <v>3995</v>
      </c>
      <c r="J395" s="56">
        <f t="shared" si="152"/>
        <v>3995</v>
      </c>
    </row>
    <row r="396" spans="4:10" hidden="1" x14ac:dyDescent="0.25">
      <c r="D396" s="8">
        <f t="shared" si="151"/>
        <v>3995</v>
      </c>
      <c r="J396" s="56">
        <f t="shared" si="152"/>
        <v>3995</v>
      </c>
    </row>
    <row r="397" spans="4:10" hidden="1" x14ac:dyDescent="0.25">
      <c r="D397" s="8">
        <f t="shared" si="151"/>
        <v>3995</v>
      </c>
      <c r="J397" s="56">
        <f t="shared" si="152"/>
        <v>3995</v>
      </c>
    </row>
    <row r="398" spans="4:10" hidden="1" x14ac:dyDescent="0.25">
      <c r="D398" s="8">
        <f t="shared" si="151"/>
        <v>3995</v>
      </c>
      <c r="J398" s="56">
        <f t="shared" si="152"/>
        <v>3995</v>
      </c>
    </row>
    <row r="399" spans="4:10" hidden="1" x14ac:dyDescent="0.25">
      <c r="D399" s="8">
        <f t="shared" si="151"/>
        <v>3995</v>
      </c>
      <c r="J399" s="56">
        <f t="shared" si="152"/>
        <v>3995</v>
      </c>
    </row>
    <row r="400" spans="4:10" hidden="1" x14ac:dyDescent="0.25">
      <c r="D400" s="8">
        <f t="shared" si="151"/>
        <v>3995</v>
      </c>
      <c r="J400" s="56">
        <f t="shared" si="152"/>
        <v>3995</v>
      </c>
    </row>
    <row r="401" spans="4:10" hidden="1" x14ac:dyDescent="0.25">
      <c r="D401" s="8">
        <f t="shared" si="151"/>
        <v>3995</v>
      </c>
      <c r="J401" s="56">
        <f t="shared" si="152"/>
        <v>3995</v>
      </c>
    </row>
    <row r="402" spans="4:10" hidden="1" x14ac:dyDescent="0.25">
      <c r="D402" s="8">
        <f t="shared" si="151"/>
        <v>3995</v>
      </c>
      <c r="J402" s="56">
        <f t="shared" si="152"/>
        <v>3995</v>
      </c>
    </row>
    <row r="403" spans="4:10" hidden="1" x14ac:dyDescent="0.25">
      <c r="D403" s="8">
        <f t="shared" si="151"/>
        <v>3995</v>
      </c>
      <c r="J403" s="56">
        <f t="shared" si="152"/>
        <v>3995</v>
      </c>
    </row>
    <row r="404" spans="4:10" hidden="1" x14ac:dyDescent="0.25">
      <c r="D404" s="8">
        <f t="shared" si="151"/>
        <v>3995</v>
      </c>
      <c r="J404" s="56">
        <f t="shared" si="152"/>
        <v>3995</v>
      </c>
    </row>
    <row r="405" spans="4:10" hidden="1" x14ac:dyDescent="0.25">
      <c r="D405" s="8">
        <f t="shared" si="151"/>
        <v>3995</v>
      </c>
      <c r="J405" s="56">
        <f t="shared" si="152"/>
        <v>3995</v>
      </c>
    </row>
    <row r="406" spans="4:10" hidden="1" x14ac:dyDescent="0.25">
      <c r="D406" s="8">
        <f t="shared" si="151"/>
        <v>3995</v>
      </c>
      <c r="J406" s="56">
        <f t="shared" si="152"/>
        <v>3995</v>
      </c>
    </row>
    <row r="407" spans="4:10" hidden="1" x14ac:dyDescent="0.25">
      <c r="D407" s="8">
        <f t="shared" si="151"/>
        <v>3995</v>
      </c>
      <c r="J407" s="56">
        <f t="shared" si="152"/>
        <v>3995</v>
      </c>
    </row>
    <row r="408" spans="4:10" hidden="1" x14ac:dyDescent="0.25">
      <c r="D408" s="8">
        <f t="shared" si="151"/>
        <v>3995</v>
      </c>
      <c r="J408" s="56">
        <f t="shared" si="152"/>
        <v>3995</v>
      </c>
    </row>
    <row r="409" spans="4:10" hidden="1" x14ac:dyDescent="0.25">
      <c r="D409" s="8">
        <f t="shared" ref="D409:D472" si="153">J408</f>
        <v>3995</v>
      </c>
      <c r="J409" s="56">
        <f t="shared" si="152"/>
        <v>3995</v>
      </c>
    </row>
    <row r="410" spans="4:10" hidden="1" x14ac:dyDescent="0.25">
      <c r="D410" s="8">
        <f t="shared" si="153"/>
        <v>3995</v>
      </c>
      <c r="J410" s="56">
        <f t="shared" si="152"/>
        <v>3995</v>
      </c>
    </row>
    <row r="411" spans="4:10" hidden="1" x14ac:dyDescent="0.25">
      <c r="D411" s="8">
        <f t="shared" si="153"/>
        <v>3995</v>
      </c>
      <c r="J411" s="56">
        <f t="shared" si="152"/>
        <v>3995</v>
      </c>
    </row>
    <row r="412" spans="4:10" hidden="1" x14ac:dyDescent="0.25">
      <c r="D412" s="8">
        <f t="shared" si="153"/>
        <v>3995</v>
      </c>
      <c r="J412" s="56">
        <f t="shared" si="152"/>
        <v>3995</v>
      </c>
    </row>
    <row r="413" spans="4:10" hidden="1" x14ac:dyDescent="0.25">
      <c r="D413" s="8">
        <f t="shared" si="153"/>
        <v>3995</v>
      </c>
      <c r="J413" s="56">
        <f t="shared" si="152"/>
        <v>3995</v>
      </c>
    </row>
    <row r="414" spans="4:10" hidden="1" x14ac:dyDescent="0.25">
      <c r="D414" s="8">
        <f t="shared" si="153"/>
        <v>3995</v>
      </c>
      <c r="J414" s="56">
        <f t="shared" si="152"/>
        <v>3995</v>
      </c>
    </row>
    <row r="415" spans="4:10" hidden="1" x14ac:dyDescent="0.25">
      <c r="D415" s="8">
        <f t="shared" si="153"/>
        <v>3995</v>
      </c>
      <c r="J415" s="56">
        <f t="shared" si="152"/>
        <v>3995</v>
      </c>
    </row>
    <row r="416" spans="4:10" hidden="1" x14ac:dyDescent="0.25">
      <c r="D416" s="8">
        <f t="shared" si="153"/>
        <v>3995</v>
      </c>
      <c r="J416" s="56">
        <f t="shared" si="152"/>
        <v>3995</v>
      </c>
    </row>
    <row r="417" spans="4:10" hidden="1" x14ac:dyDescent="0.25">
      <c r="D417" s="8">
        <f t="shared" si="153"/>
        <v>3995</v>
      </c>
      <c r="J417" s="56">
        <f t="shared" si="152"/>
        <v>3995</v>
      </c>
    </row>
    <row r="418" spans="4:10" hidden="1" x14ac:dyDescent="0.25">
      <c r="D418" s="8">
        <f t="shared" si="153"/>
        <v>3995</v>
      </c>
      <c r="J418" s="56">
        <f t="shared" si="152"/>
        <v>3995</v>
      </c>
    </row>
    <row r="419" spans="4:10" hidden="1" x14ac:dyDescent="0.25">
      <c r="D419" s="8">
        <f t="shared" si="153"/>
        <v>3995</v>
      </c>
      <c r="J419" s="56">
        <f t="shared" si="152"/>
        <v>3995</v>
      </c>
    </row>
    <row r="420" spans="4:10" hidden="1" x14ac:dyDescent="0.25">
      <c r="D420" s="8">
        <f t="shared" si="153"/>
        <v>3995</v>
      </c>
      <c r="J420" s="56">
        <f t="shared" si="152"/>
        <v>3995</v>
      </c>
    </row>
    <row r="421" spans="4:10" hidden="1" x14ac:dyDescent="0.25">
      <c r="D421" s="8">
        <f t="shared" si="153"/>
        <v>3995</v>
      </c>
      <c r="J421" s="56">
        <f t="shared" si="152"/>
        <v>3995</v>
      </c>
    </row>
    <row r="422" spans="4:10" hidden="1" x14ac:dyDescent="0.25">
      <c r="D422" s="8">
        <f t="shared" si="153"/>
        <v>3995</v>
      </c>
      <c r="J422" s="56">
        <f t="shared" si="152"/>
        <v>3995</v>
      </c>
    </row>
    <row r="423" spans="4:10" hidden="1" x14ac:dyDescent="0.25">
      <c r="D423" s="8">
        <f t="shared" si="153"/>
        <v>3995</v>
      </c>
      <c r="J423" s="56">
        <f t="shared" si="152"/>
        <v>3995</v>
      </c>
    </row>
    <row r="424" spans="4:10" hidden="1" x14ac:dyDescent="0.25">
      <c r="D424" s="8">
        <f t="shared" si="153"/>
        <v>3995</v>
      </c>
      <c r="J424" s="56">
        <f t="shared" si="152"/>
        <v>3995</v>
      </c>
    </row>
    <row r="425" spans="4:10" hidden="1" x14ac:dyDescent="0.25">
      <c r="D425" s="8">
        <f t="shared" si="153"/>
        <v>3995</v>
      </c>
      <c r="J425" s="56">
        <f t="shared" si="152"/>
        <v>3995</v>
      </c>
    </row>
    <row r="426" spans="4:10" hidden="1" x14ac:dyDescent="0.25">
      <c r="D426" s="8">
        <f t="shared" si="153"/>
        <v>3995</v>
      </c>
      <c r="J426" s="56">
        <f t="shared" si="152"/>
        <v>3995</v>
      </c>
    </row>
    <row r="427" spans="4:10" hidden="1" x14ac:dyDescent="0.25">
      <c r="D427" s="8">
        <f t="shared" si="153"/>
        <v>3995</v>
      </c>
      <c r="J427" s="56">
        <f t="shared" si="152"/>
        <v>3995</v>
      </c>
    </row>
    <row r="428" spans="4:10" hidden="1" x14ac:dyDescent="0.25">
      <c r="D428" s="8">
        <f t="shared" si="153"/>
        <v>3995</v>
      </c>
      <c r="J428" s="56">
        <f t="shared" si="152"/>
        <v>3995</v>
      </c>
    </row>
    <row r="429" spans="4:10" hidden="1" x14ac:dyDescent="0.25">
      <c r="D429" s="8">
        <f t="shared" si="153"/>
        <v>3995</v>
      </c>
      <c r="J429" s="56">
        <f t="shared" si="152"/>
        <v>3995</v>
      </c>
    </row>
    <row r="430" spans="4:10" hidden="1" x14ac:dyDescent="0.25">
      <c r="D430" s="8">
        <f t="shared" si="153"/>
        <v>3995</v>
      </c>
      <c r="J430" s="56">
        <f t="shared" si="152"/>
        <v>3995</v>
      </c>
    </row>
    <row r="431" spans="4:10" hidden="1" x14ac:dyDescent="0.25">
      <c r="D431" s="8">
        <f t="shared" si="153"/>
        <v>3995</v>
      </c>
      <c r="J431" s="56">
        <f t="shared" si="152"/>
        <v>3995</v>
      </c>
    </row>
    <row r="432" spans="4:10" hidden="1" x14ac:dyDescent="0.25">
      <c r="D432" s="8">
        <f t="shared" si="153"/>
        <v>3995</v>
      </c>
      <c r="J432" s="56">
        <f t="shared" si="152"/>
        <v>3995</v>
      </c>
    </row>
    <row r="433" spans="4:10" hidden="1" x14ac:dyDescent="0.25">
      <c r="D433" s="8">
        <f t="shared" si="153"/>
        <v>3995</v>
      </c>
      <c r="J433" s="56">
        <f t="shared" si="152"/>
        <v>3995</v>
      </c>
    </row>
    <row r="434" spans="4:10" hidden="1" x14ac:dyDescent="0.25">
      <c r="D434" s="8">
        <f t="shared" si="153"/>
        <v>3995</v>
      </c>
      <c r="J434" s="56">
        <f t="shared" si="152"/>
        <v>3995</v>
      </c>
    </row>
    <row r="435" spans="4:10" hidden="1" x14ac:dyDescent="0.25">
      <c r="D435" s="8">
        <f t="shared" si="153"/>
        <v>3995</v>
      </c>
      <c r="J435" s="56">
        <f t="shared" si="152"/>
        <v>3995</v>
      </c>
    </row>
    <row r="436" spans="4:10" hidden="1" x14ac:dyDescent="0.25">
      <c r="D436" s="8">
        <f t="shared" si="153"/>
        <v>3995</v>
      </c>
      <c r="J436" s="56">
        <f t="shared" si="152"/>
        <v>3995</v>
      </c>
    </row>
    <row r="437" spans="4:10" hidden="1" x14ac:dyDescent="0.25">
      <c r="D437" s="8">
        <f t="shared" si="153"/>
        <v>3995</v>
      </c>
      <c r="J437" s="56">
        <f t="shared" si="152"/>
        <v>3995</v>
      </c>
    </row>
    <row r="438" spans="4:10" hidden="1" x14ac:dyDescent="0.25">
      <c r="D438" s="8">
        <f t="shared" si="153"/>
        <v>3995</v>
      </c>
      <c r="J438" s="56">
        <f t="shared" si="152"/>
        <v>3995</v>
      </c>
    </row>
    <row r="439" spans="4:10" hidden="1" x14ac:dyDescent="0.25">
      <c r="D439" s="8">
        <f t="shared" si="153"/>
        <v>3995</v>
      </c>
      <c r="J439" s="56">
        <f t="shared" si="152"/>
        <v>3995</v>
      </c>
    </row>
    <row r="440" spans="4:10" hidden="1" x14ac:dyDescent="0.25">
      <c r="D440" s="8">
        <f t="shared" si="153"/>
        <v>3995</v>
      </c>
      <c r="J440" s="56">
        <f t="shared" si="152"/>
        <v>3995</v>
      </c>
    </row>
    <row r="441" spans="4:10" hidden="1" x14ac:dyDescent="0.25">
      <c r="D441" s="8">
        <f t="shared" si="153"/>
        <v>3995</v>
      </c>
      <c r="J441" s="56">
        <f t="shared" si="152"/>
        <v>3995</v>
      </c>
    </row>
    <row r="442" spans="4:10" hidden="1" x14ac:dyDescent="0.25">
      <c r="D442" s="8">
        <f t="shared" si="153"/>
        <v>3995</v>
      </c>
      <c r="J442" s="56">
        <f t="shared" si="152"/>
        <v>3995</v>
      </c>
    </row>
    <row r="443" spans="4:10" hidden="1" x14ac:dyDescent="0.25">
      <c r="D443" s="8">
        <f t="shared" si="153"/>
        <v>3995</v>
      </c>
      <c r="J443" s="56">
        <f t="shared" si="152"/>
        <v>3995</v>
      </c>
    </row>
    <row r="444" spans="4:10" hidden="1" x14ac:dyDescent="0.25">
      <c r="D444" s="8">
        <f t="shared" si="153"/>
        <v>3995</v>
      </c>
      <c r="J444" s="56">
        <f t="shared" si="152"/>
        <v>3995</v>
      </c>
    </row>
    <row r="445" spans="4:10" hidden="1" x14ac:dyDescent="0.25">
      <c r="D445" s="8">
        <f t="shared" si="153"/>
        <v>3995</v>
      </c>
      <c r="J445" s="56">
        <f t="shared" si="152"/>
        <v>3995</v>
      </c>
    </row>
    <row r="446" spans="4:10" hidden="1" x14ac:dyDescent="0.25">
      <c r="D446" s="8">
        <f t="shared" si="153"/>
        <v>3995</v>
      </c>
      <c r="J446" s="56">
        <f t="shared" si="152"/>
        <v>3995</v>
      </c>
    </row>
    <row r="447" spans="4:10" hidden="1" x14ac:dyDescent="0.25">
      <c r="D447" s="8">
        <f t="shared" si="153"/>
        <v>3995</v>
      </c>
      <c r="J447" s="56">
        <f t="shared" si="152"/>
        <v>3995</v>
      </c>
    </row>
    <row r="448" spans="4:10" hidden="1" x14ac:dyDescent="0.25">
      <c r="D448" s="8">
        <f t="shared" si="153"/>
        <v>3995</v>
      </c>
      <c r="J448" s="56">
        <f t="shared" ref="J448:J511" si="154">D448+E448</f>
        <v>3995</v>
      </c>
    </row>
    <row r="449" spans="4:10" hidden="1" x14ac:dyDescent="0.25">
      <c r="D449" s="8">
        <f t="shared" si="153"/>
        <v>3995</v>
      </c>
      <c r="J449" s="56">
        <f t="shared" si="154"/>
        <v>3995</v>
      </c>
    </row>
    <row r="450" spans="4:10" hidden="1" x14ac:dyDescent="0.25">
      <c r="D450" s="8">
        <f t="shared" si="153"/>
        <v>3995</v>
      </c>
      <c r="J450" s="56">
        <f t="shared" si="154"/>
        <v>3995</v>
      </c>
    </row>
    <row r="451" spans="4:10" hidden="1" x14ac:dyDescent="0.25">
      <c r="D451" s="8">
        <f t="shared" si="153"/>
        <v>3995</v>
      </c>
      <c r="J451" s="56">
        <f t="shared" si="154"/>
        <v>3995</v>
      </c>
    </row>
    <row r="452" spans="4:10" hidden="1" x14ac:dyDescent="0.25">
      <c r="D452" s="8">
        <f t="shared" si="153"/>
        <v>3995</v>
      </c>
      <c r="J452" s="56">
        <f t="shared" si="154"/>
        <v>3995</v>
      </c>
    </row>
    <row r="453" spans="4:10" hidden="1" x14ac:dyDescent="0.25">
      <c r="D453" s="8">
        <f t="shared" si="153"/>
        <v>3995</v>
      </c>
      <c r="J453" s="56">
        <f t="shared" si="154"/>
        <v>3995</v>
      </c>
    </row>
    <row r="454" spans="4:10" hidden="1" x14ac:dyDescent="0.25">
      <c r="D454" s="8">
        <f t="shared" si="153"/>
        <v>3995</v>
      </c>
      <c r="J454" s="56">
        <f t="shared" si="154"/>
        <v>3995</v>
      </c>
    </row>
    <row r="455" spans="4:10" hidden="1" x14ac:dyDescent="0.25">
      <c r="D455" s="8">
        <f t="shared" si="153"/>
        <v>3995</v>
      </c>
      <c r="J455" s="56">
        <f t="shared" si="154"/>
        <v>3995</v>
      </c>
    </row>
    <row r="456" spans="4:10" hidden="1" x14ac:dyDescent="0.25">
      <c r="D456" s="8">
        <f t="shared" si="153"/>
        <v>3995</v>
      </c>
      <c r="J456" s="56">
        <f t="shared" si="154"/>
        <v>3995</v>
      </c>
    </row>
    <row r="457" spans="4:10" hidden="1" x14ac:dyDescent="0.25">
      <c r="D457" s="8">
        <f t="shared" si="153"/>
        <v>3995</v>
      </c>
      <c r="J457" s="56">
        <f t="shared" si="154"/>
        <v>3995</v>
      </c>
    </row>
    <row r="458" spans="4:10" hidden="1" x14ac:dyDescent="0.25">
      <c r="D458" s="8">
        <f t="shared" si="153"/>
        <v>3995</v>
      </c>
      <c r="J458" s="56">
        <f t="shared" si="154"/>
        <v>3995</v>
      </c>
    </row>
    <row r="459" spans="4:10" hidden="1" x14ac:dyDescent="0.25">
      <c r="D459" s="8">
        <f t="shared" si="153"/>
        <v>3995</v>
      </c>
      <c r="J459" s="56">
        <f t="shared" si="154"/>
        <v>3995</v>
      </c>
    </row>
    <row r="460" spans="4:10" hidden="1" x14ac:dyDescent="0.25">
      <c r="D460" s="8">
        <f t="shared" si="153"/>
        <v>3995</v>
      </c>
      <c r="J460" s="56">
        <f t="shared" si="154"/>
        <v>3995</v>
      </c>
    </row>
    <row r="461" spans="4:10" hidden="1" x14ac:dyDescent="0.25">
      <c r="D461" s="8">
        <f t="shared" si="153"/>
        <v>3995</v>
      </c>
      <c r="J461" s="56">
        <f t="shared" si="154"/>
        <v>3995</v>
      </c>
    </row>
    <row r="462" spans="4:10" hidden="1" x14ac:dyDescent="0.25">
      <c r="D462" s="8">
        <f t="shared" si="153"/>
        <v>3995</v>
      </c>
      <c r="J462" s="56">
        <f t="shared" si="154"/>
        <v>3995</v>
      </c>
    </row>
    <row r="463" spans="4:10" hidden="1" x14ac:dyDescent="0.25">
      <c r="D463" s="8">
        <f t="shared" si="153"/>
        <v>3995</v>
      </c>
      <c r="J463" s="56">
        <f t="shared" si="154"/>
        <v>3995</v>
      </c>
    </row>
    <row r="464" spans="4:10" hidden="1" x14ac:dyDescent="0.25">
      <c r="D464" s="8">
        <f t="shared" si="153"/>
        <v>3995</v>
      </c>
      <c r="J464" s="56">
        <f t="shared" si="154"/>
        <v>3995</v>
      </c>
    </row>
    <row r="465" spans="4:10" hidden="1" x14ac:dyDescent="0.25">
      <c r="D465" s="8">
        <f t="shared" si="153"/>
        <v>3995</v>
      </c>
      <c r="J465" s="56">
        <f t="shared" si="154"/>
        <v>3995</v>
      </c>
    </row>
    <row r="466" spans="4:10" hidden="1" x14ac:dyDescent="0.25">
      <c r="D466" s="8">
        <f t="shared" si="153"/>
        <v>3995</v>
      </c>
      <c r="J466" s="56">
        <f t="shared" si="154"/>
        <v>3995</v>
      </c>
    </row>
    <row r="467" spans="4:10" hidden="1" x14ac:dyDescent="0.25">
      <c r="D467" s="8">
        <f t="shared" si="153"/>
        <v>3995</v>
      </c>
      <c r="J467" s="56">
        <f t="shared" si="154"/>
        <v>3995</v>
      </c>
    </row>
    <row r="468" spans="4:10" hidden="1" x14ac:dyDescent="0.25">
      <c r="D468" s="8">
        <f t="shared" si="153"/>
        <v>3995</v>
      </c>
      <c r="J468" s="56">
        <f t="shared" si="154"/>
        <v>3995</v>
      </c>
    </row>
    <row r="469" spans="4:10" hidden="1" x14ac:dyDescent="0.25">
      <c r="D469" s="8">
        <f t="shared" si="153"/>
        <v>3995</v>
      </c>
      <c r="J469" s="56">
        <f t="shared" si="154"/>
        <v>3995</v>
      </c>
    </row>
    <row r="470" spans="4:10" hidden="1" x14ac:dyDescent="0.25">
      <c r="D470" s="8">
        <f t="shared" si="153"/>
        <v>3995</v>
      </c>
      <c r="J470" s="56">
        <f t="shared" si="154"/>
        <v>3995</v>
      </c>
    </row>
    <row r="471" spans="4:10" hidden="1" x14ac:dyDescent="0.25">
      <c r="D471" s="8">
        <f t="shared" si="153"/>
        <v>3995</v>
      </c>
      <c r="J471" s="56">
        <f t="shared" si="154"/>
        <v>3995</v>
      </c>
    </row>
    <row r="472" spans="4:10" hidden="1" x14ac:dyDescent="0.25">
      <c r="D472" s="8">
        <f t="shared" si="153"/>
        <v>3995</v>
      </c>
      <c r="J472" s="56">
        <f t="shared" si="154"/>
        <v>3995</v>
      </c>
    </row>
    <row r="473" spans="4:10" hidden="1" x14ac:dyDescent="0.25">
      <c r="D473" s="8">
        <f t="shared" ref="D473:D536" si="155">J472</f>
        <v>3995</v>
      </c>
      <c r="J473" s="56">
        <f t="shared" si="154"/>
        <v>3995</v>
      </c>
    </row>
    <row r="474" spans="4:10" hidden="1" x14ac:dyDescent="0.25">
      <c r="D474" s="8">
        <f t="shared" si="155"/>
        <v>3995</v>
      </c>
      <c r="J474" s="56">
        <f t="shared" si="154"/>
        <v>3995</v>
      </c>
    </row>
    <row r="475" spans="4:10" hidden="1" x14ac:dyDescent="0.25">
      <c r="D475" s="8">
        <f t="shared" si="155"/>
        <v>3995</v>
      </c>
      <c r="J475" s="56">
        <f t="shared" si="154"/>
        <v>3995</v>
      </c>
    </row>
    <row r="476" spans="4:10" hidden="1" x14ac:dyDescent="0.25">
      <c r="D476" s="8">
        <f t="shared" si="155"/>
        <v>3995</v>
      </c>
      <c r="J476" s="56">
        <f t="shared" si="154"/>
        <v>3995</v>
      </c>
    </row>
    <row r="477" spans="4:10" hidden="1" x14ac:dyDescent="0.25">
      <c r="D477" s="8">
        <f t="shared" si="155"/>
        <v>3995</v>
      </c>
      <c r="J477" s="56">
        <f t="shared" si="154"/>
        <v>3995</v>
      </c>
    </row>
    <row r="478" spans="4:10" hidden="1" x14ac:dyDescent="0.25">
      <c r="D478" s="8">
        <f t="shared" si="155"/>
        <v>3995</v>
      </c>
      <c r="J478" s="56">
        <f t="shared" si="154"/>
        <v>3995</v>
      </c>
    </row>
    <row r="479" spans="4:10" hidden="1" x14ac:dyDescent="0.25">
      <c r="D479" s="8">
        <f t="shared" si="155"/>
        <v>3995</v>
      </c>
      <c r="J479" s="56">
        <f t="shared" si="154"/>
        <v>3995</v>
      </c>
    </row>
    <row r="480" spans="4:10" hidden="1" x14ac:dyDescent="0.25">
      <c r="D480" s="8">
        <f t="shared" si="155"/>
        <v>3995</v>
      </c>
      <c r="J480" s="56">
        <f t="shared" si="154"/>
        <v>3995</v>
      </c>
    </row>
    <row r="481" spans="4:10" hidden="1" x14ac:dyDescent="0.25">
      <c r="D481" s="8">
        <f t="shared" si="155"/>
        <v>3995</v>
      </c>
      <c r="J481" s="56">
        <f t="shared" si="154"/>
        <v>3995</v>
      </c>
    </row>
    <row r="482" spans="4:10" hidden="1" x14ac:dyDescent="0.25">
      <c r="D482" s="8">
        <f t="shared" si="155"/>
        <v>3995</v>
      </c>
      <c r="J482" s="56">
        <f t="shared" si="154"/>
        <v>3995</v>
      </c>
    </row>
    <row r="483" spans="4:10" hidden="1" x14ac:dyDescent="0.25">
      <c r="D483" s="8">
        <f t="shared" si="155"/>
        <v>3995</v>
      </c>
      <c r="J483" s="56">
        <f t="shared" si="154"/>
        <v>3995</v>
      </c>
    </row>
    <row r="484" spans="4:10" hidden="1" x14ac:dyDescent="0.25">
      <c r="D484" s="8">
        <f t="shared" si="155"/>
        <v>3995</v>
      </c>
      <c r="J484" s="56">
        <f t="shared" si="154"/>
        <v>3995</v>
      </c>
    </row>
    <row r="485" spans="4:10" hidden="1" x14ac:dyDescent="0.25">
      <c r="D485" s="8">
        <f t="shared" si="155"/>
        <v>3995</v>
      </c>
      <c r="J485" s="56">
        <f t="shared" si="154"/>
        <v>3995</v>
      </c>
    </row>
    <row r="486" spans="4:10" hidden="1" x14ac:dyDescent="0.25">
      <c r="D486" s="8">
        <f t="shared" si="155"/>
        <v>3995</v>
      </c>
      <c r="J486" s="56">
        <f t="shared" si="154"/>
        <v>3995</v>
      </c>
    </row>
    <row r="487" spans="4:10" hidden="1" x14ac:dyDescent="0.25">
      <c r="D487" s="8">
        <f t="shared" si="155"/>
        <v>3995</v>
      </c>
      <c r="J487" s="56">
        <f t="shared" si="154"/>
        <v>3995</v>
      </c>
    </row>
    <row r="488" spans="4:10" hidden="1" x14ac:dyDescent="0.25">
      <c r="D488" s="8">
        <f t="shared" si="155"/>
        <v>3995</v>
      </c>
      <c r="J488" s="56">
        <f t="shared" si="154"/>
        <v>3995</v>
      </c>
    </row>
    <row r="489" spans="4:10" hidden="1" x14ac:dyDescent="0.25">
      <c r="D489" s="8">
        <f t="shared" si="155"/>
        <v>3995</v>
      </c>
      <c r="J489" s="56">
        <f t="shared" si="154"/>
        <v>3995</v>
      </c>
    </row>
    <row r="490" spans="4:10" hidden="1" x14ac:dyDescent="0.25">
      <c r="D490" s="8">
        <f t="shared" si="155"/>
        <v>3995</v>
      </c>
      <c r="J490" s="56">
        <f t="shared" si="154"/>
        <v>3995</v>
      </c>
    </row>
    <row r="491" spans="4:10" hidden="1" x14ac:dyDescent="0.25">
      <c r="D491" s="8">
        <f t="shared" si="155"/>
        <v>3995</v>
      </c>
      <c r="J491" s="56">
        <f t="shared" si="154"/>
        <v>3995</v>
      </c>
    </row>
    <row r="492" spans="4:10" hidden="1" x14ac:dyDescent="0.25">
      <c r="D492" s="8">
        <f t="shared" si="155"/>
        <v>3995</v>
      </c>
      <c r="J492" s="56">
        <f t="shared" si="154"/>
        <v>3995</v>
      </c>
    </row>
    <row r="493" spans="4:10" hidden="1" x14ac:dyDescent="0.25">
      <c r="D493" s="8">
        <f t="shared" si="155"/>
        <v>3995</v>
      </c>
      <c r="J493" s="56">
        <f t="shared" si="154"/>
        <v>3995</v>
      </c>
    </row>
    <row r="494" spans="4:10" hidden="1" x14ac:dyDescent="0.25">
      <c r="D494" s="8">
        <f t="shared" si="155"/>
        <v>3995</v>
      </c>
      <c r="J494" s="56">
        <f t="shared" si="154"/>
        <v>3995</v>
      </c>
    </row>
    <row r="495" spans="4:10" hidden="1" x14ac:dyDescent="0.25">
      <c r="D495" s="8">
        <f t="shared" si="155"/>
        <v>3995</v>
      </c>
      <c r="J495" s="56">
        <f t="shared" si="154"/>
        <v>3995</v>
      </c>
    </row>
    <row r="496" spans="4:10" hidden="1" x14ac:dyDescent="0.25">
      <c r="D496" s="8">
        <f t="shared" si="155"/>
        <v>3995</v>
      </c>
      <c r="J496" s="56">
        <f t="shared" si="154"/>
        <v>3995</v>
      </c>
    </row>
    <row r="497" spans="4:10" hidden="1" x14ac:dyDescent="0.25">
      <c r="D497" s="8">
        <f t="shared" si="155"/>
        <v>3995</v>
      </c>
      <c r="J497" s="56">
        <f t="shared" si="154"/>
        <v>3995</v>
      </c>
    </row>
    <row r="498" spans="4:10" hidden="1" x14ac:dyDescent="0.25">
      <c r="D498" s="8">
        <f t="shared" si="155"/>
        <v>3995</v>
      </c>
      <c r="J498" s="56">
        <f t="shared" si="154"/>
        <v>3995</v>
      </c>
    </row>
    <row r="499" spans="4:10" hidden="1" x14ac:dyDescent="0.25">
      <c r="D499" s="8">
        <f t="shared" si="155"/>
        <v>3995</v>
      </c>
      <c r="J499" s="56">
        <f t="shared" si="154"/>
        <v>3995</v>
      </c>
    </row>
    <row r="500" spans="4:10" hidden="1" x14ac:dyDescent="0.25">
      <c r="D500" s="8">
        <f t="shared" si="155"/>
        <v>3995</v>
      </c>
      <c r="J500" s="56">
        <f t="shared" si="154"/>
        <v>3995</v>
      </c>
    </row>
    <row r="501" spans="4:10" hidden="1" x14ac:dyDescent="0.25">
      <c r="D501" s="8">
        <f t="shared" si="155"/>
        <v>3995</v>
      </c>
      <c r="J501" s="56">
        <f t="shared" si="154"/>
        <v>3995</v>
      </c>
    </row>
    <row r="502" spans="4:10" hidden="1" x14ac:dyDescent="0.25">
      <c r="D502" s="8">
        <f t="shared" si="155"/>
        <v>3995</v>
      </c>
      <c r="J502" s="56">
        <f t="shared" si="154"/>
        <v>3995</v>
      </c>
    </row>
    <row r="503" spans="4:10" hidden="1" x14ac:dyDescent="0.25">
      <c r="D503" s="8">
        <f t="shared" si="155"/>
        <v>3995</v>
      </c>
      <c r="J503" s="56">
        <f t="shared" si="154"/>
        <v>3995</v>
      </c>
    </row>
    <row r="504" spans="4:10" hidden="1" x14ac:dyDescent="0.25">
      <c r="D504" s="8">
        <f t="shared" si="155"/>
        <v>3995</v>
      </c>
      <c r="J504" s="56">
        <f t="shared" si="154"/>
        <v>3995</v>
      </c>
    </row>
    <row r="505" spans="4:10" hidden="1" x14ac:dyDescent="0.25">
      <c r="D505" s="8">
        <f t="shared" si="155"/>
        <v>3995</v>
      </c>
      <c r="J505" s="56">
        <f t="shared" si="154"/>
        <v>3995</v>
      </c>
    </row>
    <row r="506" spans="4:10" hidden="1" x14ac:dyDescent="0.25">
      <c r="D506" s="8">
        <f t="shared" si="155"/>
        <v>3995</v>
      </c>
      <c r="J506" s="56">
        <f t="shared" si="154"/>
        <v>3995</v>
      </c>
    </row>
    <row r="507" spans="4:10" hidden="1" x14ac:dyDescent="0.25">
      <c r="D507" s="8">
        <f t="shared" si="155"/>
        <v>3995</v>
      </c>
      <c r="J507" s="56">
        <f t="shared" si="154"/>
        <v>3995</v>
      </c>
    </row>
    <row r="508" spans="4:10" hidden="1" x14ac:dyDescent="0.25">
      <c r="D508" s="8">
        <f t="shared" si="155"/>
        <v>3995</v>
      </c>
      <c r="J508" s="56">
        <f t="shared" si="154"/>
        <v>3995</v>
      </c>
    </row>
    <row r="509" spans="4:10" hidden="1" x14ac:dyDescent="0.25">
      <c r="D509" s="8">
        <f t="shared" si="155"/>
        <v>3995</v>
      </c>
      <c r="J509" s="56">
        <f t="shared" si="154"/>
        <v>3995</v>
      </c>
    </row>
    <row r="510" spans="4:10" hidden="1" x14ac:dyDescent="0.25">
      <c r="D510" s="8">
        <f t="shared" si="155"/>
        <v>3995</v>
      </c>
      <c r="J510" s="56">
        <f t="shared" si="154"/>
        <v>3995</v>
      </c>
    </row>
    <row r="511" spans="4:10" hidden="1" x14ac:dyDescent="0.25">
      <c r="D511" s="8">
        <f t="shared" si="155"/>
        <v>3995</v>
      </c>
      <c r="J511" s="56">
        <f t="shared" si="154"/>
        <v>3995</v>
      </c>
    </row>
    <row r="512" spans="4:10" hidden="1" x14ac:dyDescent="0.25">
      <c r="D512" s="8">
        <f t="shared" si="155"/>
        <v>3995</v>
      </c>
      <c r="J512" s="56">
        <f t="shared" ref="J512:J575" si="156">D512+E512</f>
        <v>3995</v>
      </c>
    </row>
    <row r="513" spans="4:10" hidden="1" x14ac:dyDescent="0.25">
      <c r="D513" s="8">
        <f t="shared" si="155"/>
        <v>3995</v>
      </c>
      <c r="J513" s="56">
        <f t="shared" si="156"/>
        <v>3995</v>
      </c>
    </row>
    <row r="514" spans="4:10" hidden="1" x14ac:dyDescent="0.25">
      <c r="D514" s="8">
        <f t="shared" si="155"/>
        <v>3995</v>
      </c>
      <c r="J514" s="56">
        <f t="shared" si="156"/>
        <v>3995</v>
      </c>
    </row>
    <row r="515" spans="4:10" hidden="1" x14ac:dyDescent="0.25">
      <c r="D515" s="8">
        <f t="shared" si="155"/>
        <v>3995</v>
      </c>
      <c r="J515" s="56">
        <f t="shared" si="156"/>
        <v>3995</v>
      </c>
    </row>
    <row r="516" spans="4:10" hidden="1" x14ac:dyDescent="0.25">
      <c r="D516" s="8">
        <f t="shared" si="155"/>
        <v>3995</v>
      </c>
      <c r="J516" s="56">
        <f t="shared" si="156"/>
        <v>3995</v>
      </c>
    </row>
    <row r="517" spans="4:10" hidden="1" x14ac:dyDescent="0.25">
      <c r="D517" s="8">
        <f t="shared" si="155"/>
        <v>3995</v>
      </c>
      <c r="J517" s="56">
        <f t="shared" si="156"/>
        <v>3995</v>
      </c>
    </row>
    <row r="518" spans="4:10" hidden="1" x14ac:dyDescent="0.25">
      <c r="D518" s="8">
        <f t="shared" si="155"/>
        <v>3995</v>
      </c>
      <c r="J518" s="56">
        <f t="shared" si="156"/>
        <v>3995</v>
      </c>
    </row>
    <row r="519" spans="4:10" hidden="1" x14ac:dyDescent="0.25">
      <c r="D519" s="8">
        <f t="shared" si="155"/>
        <v>3995</v>
      </c>
      <c r="J519" s="56">
        <f t="shared" si="156"/>
        <v>3995</v>
      </c>
    </row>
    <row r="520" spans="4:10" hidden="1" x14ac:dyDescent="0.25">
      <c r="D520" s="8">
        <f t="shared" si="155"/>
        <v>3995</v>
      </c>
      <c r="J520" s="56">
        <f t="shared" si="156"/>
        <v>3995</v>
      </c>
    </row>
    <row r="521" spans="4:10" hidden="1" x14ac:dyDescent="0.25">
      <c r="D521" s="8">
        <f t="shared" si="155"/>
        <v>3995</v>
      </c>
      <c r="J521" s="56">
        <f t="shared" si="156"/>
        <v>3995</v>
      </c>
    </row>
    <row r="522" spans="4:10" hidden="1" x14ac:dyDescent="0.25">
      <c r="D522" s="8">
        <f t="shared" si="155"/>
        <v>3995</v>
      </c>
      <c r="J522" s="56">
        <f t="shared" si="156"/>
        <v>3995</v>
      </c>
    </row>
    <row r="523" spans="4:10" hidden="1" x14ac:dyDescent="0.25">
      <c r="D523" s="8">
        <f t="shared" si="155"/>
        <v>3995</v>
      </c>
      <c r="J523" s="56">
        <f t="shared" si="156"/>
        <v>3995</v>
      </c>
    </row>
    <row r="524" spans="4:10" hidden="1" x14ac:dyDescent="0.25">
      <c r="D524" s="8">
        <f t="shared" si="155"/>
        <v>3995</v>
      </c>
      <c r="J524" s="56">
        <f t="shared" si="156"/>
        <v>3995</v>
      </c>
    </row>
    <row r="525" spans="4:10" hidden="1" x14ac:dyDescent="0.25">
      <c r="D525" s="8">
        <f t="shared" si="155"/>
        <v>3995</v>
      </c>
      <c r="J525" s="56">
        <f t="shared" si="156"/>
        <v>3995</v>
      </c>
    </row>
    <row r="526" spans="4:10" hidden="1" x14ac:dyDescent="0.25">
      <c r="D526" s="8">
        <f t="shared" si="155"/>
        <v>3995</v>
      </c>
      <c r="J526" s="56">
        <f t="shared" si="156"/>
        <v>3995</v>
      </c>
    </row>
    <row r="527" spans="4:10" hidden="1" x14ac:dyDescent="0.25">
      <c r="D527" s="8">
        <f t="shared" si="155"/>
        <v>3995</v>
      </c>
      <c r="J527" s="56">
        <f t="shared" si="156"/>
        <v>3995</v>
      </c>
    </row>
    <row r="528" spans="4:10" hidden="1" x14ac:dyDescent="0.25">
      <c r="D528" s="8">
        <f t="shared" si="155"/>
        <v>3995</v>
      </c>
      <c r="J528" s="56">
        <f t="shared" si="156"/>
        <v>3995</v>
      </c>
    </row>
    <row r="529" spans="4:10" hidden="1" x14ac:dyDescent="0.25">
      <c r="D529" s="8">
        <f t="shared" si="155"/>
        <v>3995</v>
      </c>
      <c r="J529" s="56">
        <f t="shared" si="156"/>
        <v>3995</v>
      </c>
    </row>
    <row r="530" spans="4:10" hidden="1" x14ac:dyDescent="0.25">
      <c r="D530" s="8">
        <f t="shared" si="155"/>
        <v>3995</v>
      </c>
      <c r="J530" s="56">
        <f t="shared" si="156"/>
        <v>3995</v>
      </c>
    </row>
    <row r="531" spans="4:10" hidden="1" x14ac:dyDescent="0.25">
      <c r="D531" s="8">
        <f t="shared" si="155"/>
        <v>3995</v>
      </c>
      <c r="J531" s="56">
        <f t="shared" si="156"/>
        <v>3995</v>
      </c>
    </row>
    <row r="532" spans="4:10" hidden="1" x14ac:dyDescent="0.25">
      <c r="D532" s="8">
        <f t="shared" si="155"/>
        <v>3995</v>
      </c>
      <c r="J532" s="56">
        <f t="shared" si="156"/>
        <v>3995</v>
      </c>
    </row>
    <row r="533" spans="4:10" hidden="1" x14ac:dyDescent="0.25">
      <c r="D533" s="8">
        <f t="shared" si="155"/>
        <v>3995</v>
      </c>
      <c r="J533" s="56">
        <f t="shared" si="156"/>
        <v>3995</v>
      </c>
    </row>
    <row r="534" spans="4:10" hidden="1" x14ac:dyDescent="0.25">
      <c r="D534" s="8">
        <f t="shared" si="155"/>
        <v>3995</v>
      </c>
      <c r="J534" s="56">
        <f t="shared" si="156"/>
        <v>3995</v>
      </c>
    </row>
    <row r="535" spans="4:10" hidden="1" x14ac:dyDescent="0.25">
      <c r="D535" s="8">
        <f t="shared" si="155"/>
        <v>3995</v>
      </c>
      <c r="J535" s="56">
        <f t="shared" si="156"/>
        <v>3995</v>
      </c>
    </row>
    <row r="536" spans="4:10" hidden="1" x14ac:dyDescent="0.25">
      <c r="D536" s="8">
        <f t="shared" si="155"/>
        <v>3995</v>
      </c>
      <c r="J536" s="56">
        <f t="shared" si="156"/>
        <v>3995</v>
      </c>
    </row>
    <row r="537" spans="4:10" hidden="1" x14ac:dyDescent="0.25">
      <c r="D537" s="8">
        <f t="shared" ref="D537:D600" si="157">J536</f>
        <v>3995</v>
      </c>
      <c r="J537" s="56">
        <f t="shared" si="156"/>
        <v>3995</v>
      </c>
    </row>
    <row r="538" spans="4:10" hidden="1" x14ac:dyDescent="0.25">
      <c r="D538" s="8">
        <f t="shared" si="157"/>
        <v>3995</v>
      </c>
      <c r="J538" s="56">
        <f t="shared" si="156"/>
        <v>3995</v>
      </c>
    </row>
    <row r="539" spans="4:10" hidden="1" x14ac:dyDescent="0.25">
      <c r="D539" s="8">
        <f t="shared" si="157"/>
        <v>3995</v>
      </c>
      <c r="J539" s="56">
        <f t="shared" si="156"/>
        <v>3995</v>
      </c>
    </row>
    <row r="540" spans="4:10" hidden="1" x14ac:dyDescent="0.25">
      <c r="D540" s="8">
        <f t="shared" si="157"/>
        <v>3995</v>
      </c>
      <c r="J540" s="56">
        <f t="shared" si="156"/>
        <v>3995</v>
      </c>
    </row>
    <row r="541" spans="4:10" hidden="1" x14ac:dyDescent="0.25">
      <c r="D541" s="8">
        <f t="shared" si="157"/>
        <v>3995</v>
      </c>
      <c r="J541" s="56">
        <f t="shared" si="156"/>
        <v>3995</v>
      </c>
    </row>
    <row r="542" spans="4:10" hidden="1" x14ac:dyDescent="0.25">
      <c r="D542" s="8">
        <f t="shared" si="157"/>
        <v>3995</v>
      </c>
      <c r="J542" s="56">
        <f t="shared" si="156"/>
        <v>3995</v>
      </c>
    </row>
    <row r="543" spans="4:10" hidden="1" x14ac:dyDescent="0.25">
      <c r="D543" s="8">
        <f t="shared" si="157"/>
        <v>3995</v>
      </c>
      <c r="J543" s="56">
        <f t="shared" si="156"/>
        <v>3995</v>
      </c>
    </row>
    <row r="544" spans="4:10" hidden="1" x14ac:dyDescent="0.25">
      <c r="D544" s="8">
        <f t="shared" si="157"/>
        <v>3995</v>
      </c>
      <c r="J544" s="56">
        <f t="shared" si="156"/>
        <v>3995</v>
      </c>
    </row>
    <row r="545" spans="4:10" hidden="1" x14ac:dyDescent="0.25">
      <c r="D545" s="8">
        <f t="shared" si="157"/>
        <v>3995</v>
      </c>
      <c r="J545" s="56">
        <f t="shared" si="156"/>
        <v>3995</v>
      </c>
    </row>
    <row r="546" spans="4:10" hidden="1" x14ac:dyDescent="0.25">
      <c r="D546" s="8">
        <f t="shared" si="157"/>
        <v>3995</v>
      </c>
      <c r="J546" s="56">
        <f t="shared" si="156"/>
        <v>3995</v>
      </c>
    </row>
    <row r="547" spans="4:10" hidden="1" x14ac:dyDescent="0.25">
      <c r="D547" s="8">
        <f t="shared" si="157"/>
        <v>3995</v>
      </c>
      <c r="J547" s="56">
        <f t="shared" si="156"/>
        <v>3995</v>
      </c>
    </row>
    <row r="548" spans="4:10" hidden="1" x14ac:dyDescent="0.25">
      <c r="D548" s="8">
        <f t="shared" si="157"/>
        <v>3995</v>
      </c>
      <c r="J548" s="56">
        <f t="shared" si="156"/>
        <v>3995</v>
      </c>
    </row>
    <row r="549" spans="4:10" hidden="1" x14ac:dyDescent="0.25">
      <c r="D549" s="8">
        <f t="shared" si="157"/>
        <v>3995</v>
      </c>
      <c r="J549" s="56">
        <f t="shared" si="156"/>
        <v>3995</v>
      </c>
    </row>
    <row r="550" spans="4:10" hidden="1" x14ac:dyDescent="0.25">
      <c r="D550" s="8">
        <f t="shared" si="157"/>
        <v>3995</v>
      </c>
      <c r="J550" s="56">
        <f t="shared" si="156"/>
        <v>3995</v>
      </c>
    </row>
    <row r="551" spans="4:10" hidden="1" x14ac:dyDescent="0.25">
      <c r="D551" s="8">
        <f t="shared" si="157"/>
        <v>3995</v>
      </c>
      <c r="J551" s="56">
        <f t="shared" si="156"/>
        <v>3995</v>
      </c>
    </row>
    <row r="552" spans="4:10" hidden="1" x14ac:dyDescent="0.25">
      <c r="D552" s="8">
        <f t="shared" si="157"/>
        <v>3995</v>
      </c>
      <c r="J552" s="56">
        <f t="shared" si="156"/>
        <v>3995</v>
      </c>
    </row>
    <row r="553" spans="4:10" hidden="1" x14ac:dyDescent="0.25">
      <c r="D553" s="8">
        <f t="shared" si="157"/>
        <v>3995</v>
      </c>
      <c r="J553" s="56">
        <f t="shared" si="156"/>
        <v>3995</v>
      </c>
    </row>
    <row r="554" spans="4:10" hidden="1" x14ac:dyDescent="0.25">
      <c r="D554" s="8">
        <f t="shared" si="157"/>
        <v>3995</v>
      </c>
      <c r="J554" s="56">
        <f t="shared" si="156"/>
        <v>3995</v>
      </c>
    </row>
    <row r="555" spans="4:10" hidden="1" x14ac:dyDescent="0.25">
      <c r="D555" s="8">
        <f t="shared" si="157"/>
        <v>3995</v>
      </c>
      <c r="J555" s="56">
        <f t="shared" si="156"/>
        <v>3995</v>
      </c>
    </row>
    <row r="556" spans="4:10" hidden="1" x14ac:dyDescent="0.25">
      <c r="D556" s="8">
        <f t="shared" si="157"/>
        <v>3995</v>
      </c>
      <c r="J556" s="56">
        <f t="shared" si="156"/>
        <v>3995</v>
      </c>
    </row>
    <row r="557" spans="4:10" hidden="1" x14ac:dyDescent="0.25">
      <c r="D557" s="8">
        <f t="shared" si="157"/>
        <v>3995</v>
      </c>
      <c r="J557" s="56">
        <f t="shared" si="156"/>
        <v>3995</v>
      </c>
    </row>
    <row r="558" spans="4:10" hidden="1" x14ac:dyDescent="0.25">
      <c r="D558" s="8">
        <f t="shared" si="157"/>
        <v>3995</v>
      </c>
      <c r="J558" s="56">
        <f t="shared" si="156"/>
        <v>3995</v>
      </c>
    </row>
    <row r="559" spans="4:10" hidden="1" x14ac:dyDescent="0.25">
      <c r="D559" s="8">
        <f t="shared" si="157"/>
        <v>3995</v>
      </c>
      <c r="J559" s="56">
        <f t="shared" si="156"/>
        <v>3995</v>
      </c>
    </row>
    <row r="560" spans="4:10" hidden="1" x14ac:dyDescent="0.25">
      <c r="D560" s="8">
        <f t="shared" si="157"/>
        <v>3995</v>
      </c>
      <c r="J560" s="56">
        <f t="shared" si="156"/>
        <v>3995</v>
      </c>
    </row>
    <row r="561" spans="4:10" hidden="1" x14ac:dyDescent="0.25">
      <c r="D561" s="8">
        <f t="shared" si="157"/>
        <v>3995</v>
      </c>
      <c r="J561" s="56">
        <f t="shared" si="156"/>
        <v>3995</v>
      </c>
    </row>
    <row r="562" spans="4:10" hidden="1" x14ac:dyDescent="0.25">
      <c r="D562" s="8">
        <f t="shared" si="157"/>
        <v>3995</v>
      </c>
      <c r="J562" s="56">
        <f t="shared" si="156"/>
        <v>3995</v>
      </c>
    </row>
    <row r="563" spans="4:10" hidden="1" x14ac:dyDescent="0.25">
      <c r="D563" s="8">
        <f t="shared" si="157"/>
        <v>3995</v>
      </c>
      <c r="J563" s="56">
        <f t="shared" si="156"/>
        <v>3995</v>
      </c>
    </row>
    <row r="564" spans="4:10" hidden="1" x14ac:dyDescent="0.25">
      <c r="D564" s="8">
        <f t="shared" si="157"/>
        <v>3995</v>
      </c>
      <c r="J564" s="56">
        <f t="shared" si="156"/>
        <v>3995</v>
      </c>
    </row>
    <row r="565" spans="4:10" hidden="1" x14ac:dyDescent="0.25">
      <c r="D565" s="8">
        <f t="shared" si="157"/>
        <v>3995</v>
      </c>
      <c r="J565" s="56">
        <f t="shared" si="156"/>
        <v>3995</v>
      </c>
    </row>
    <row r="566" spans="4:10" hidden="1" x14ac:dyDescent="0.25">
      <c r="D566" s="8">
        <f t="shared" si="157"/>
        <v>3995</v>
      </c>
      <c r="J566" s="56">
        <f t="shared" si="156"/>
        <v>3995</v>
      </c>
    </row>
    <row r="567" spans="4:10" hidden="1" x14ac:dyDescent="0.25">
      <c r="D567" s="8">
        <f t="shared" si="157"/>
        <v>3995</v>
      </c>
      <c r="J567" s="56">
        <f t="shared" si="156"/>
        <v>3995</v>
      </c>
    </row>
    <row r="568" spans="4:10" hidden="1" x14ac:dyDescent="0.25">
      <c r="D568" s="8">
        <f t="shared" si="157"/>
        <v>3995</v>
      </c>
      <c r="J568" s="56">
        <f t="shared" si="156"/>
        <v>3995</v>
      </c>
    </row>
    <row r="569" spans="4:10" hidden="1" x14ac:dyDescent="0.25">
      <c r="D569" s="8">
        <f t="shared" si="157"/>
        <v>3995</v>
      </c>
      <c r="J569" s="56">
        <f t="shared" si="156"/>
        <v>3995</v>
      </c>
    </row>
    <row r="570" spans="4:10" hidden="1" x14ac:dyDescent="0.25">
      <c r="D570" s="8">
        <f t="shared" si="157"/>
        <v>3995</v>
      </c>
      <c r="J570" s="56">
        <f t="shared" si="156"/>
        <v>3995</v>
      </c>
    </row>
    <row r="571" spans="4:10" hidden="1" x14ac:dyDescent="0.25">
      <c r="D571" s="8">
        <f t="shared" si="157"/>
        <v>3995</v>
      </c>
      <c r="J571" s="56">
        <f t="shared" si="156"/>
        <v>3995</v>
      </c>
    </row>
    <row r="572" spans="4:10" hidden="1" x14ac:dyDescent="0.25">
      <c r="D572" s="8">
        <f t="shared" si="157"/>
        <v>3995</v>
      </c>
      <c r="J572" s="56">
        <f t="shared" si="156"/>
        <v>3995</v>
      </c>
    </row>
    <row r="573" spans="4:10" hidden="1" x14ac:dyDescent="0.25">
      <c r="D573" s="8">
        <f t="shared" si="157"/>
        <v>3995</v>
      </c>
      <c r="J573" s="56">
        <f t="shared" si="156"/>
        <v>3995</v>
      </c>
    </row>
    <row r="574" spans="4:10" hidden="1" x14ac:dyDescent="0.25">
      <c r="D574" s="8">
        <f t="shared" si="157"/>
        <v>3995</v>
      </c>
      <c r="J574" s="56">
        <f t="shared" si="156"/>
        <v>3995</v>
      </c>
    </row>
    <row r="575" spans="4:10" hidden="1" x14ac:dyDescent="0.25">
      <c r="D575" s="8">
        <f t="shared" si="157"/>
        <v>3995</v>
      </c>
      <c r="J575" s="56">
        <f t="shared" si="156"/>
        <v>3995</v>
      </c>
    </row>
    <row r="576" spans="4:10" hidden="1" x14ac:dyDescent="0.25">
      <c r="D576" s="8">
        <f t="shared" si="157"/>
        <v>3995</v>
      </c>
      <c r="J576" s="56">
        <f t="shared" ref="J576:J639" si="158">D576+E576</f>
        <v>3995</v>
      </c>
    </row>
    <row r="577" spans="4:10" hidden="1" x14ac:dyDescent="0.25">
      <c r="D577" s="8">
        <f t="shared" si="157"/>
        <v>3995</v>
      </c>
      <c r="J577" s="56">
        <f t="shared" si="158"/>
        <v>3995</v>
      </c>
    </row>
    <row r="578" spans="4:10" hidden="1" x14ac:dyDescent="0.25">
      <c r="D578" s="8">
        <f t="shared" si="157"/>
        <v>3995</v>
      </c>
      <c r="J578" s="56">
        <f t="shared" si="158"/>
        <v>3995</v>
      </c>
    </row>
    <row r="579" spans="4:10" hidden="1" x14ac:dyDescent="0.25">
      <c r="D579" s="8">
        <f t="shared" si="157"/>
        <v>3995</v>
      </c>
      <c r="J579" s="56">
        <f t="shared" si="158"/>
        <v>3995</v>
      </c>
    </row>
    <row r="580" spans="4:10" hidden="1" x14ac:dyDescent="0.25">
      <c r="D580" s="8">
        <f t="shared" si="157"/>
        <v>3995</v>
      </c>
      <c r="J580" s="56">
        <f t="shared" si="158"/>
        <v>3995</v>
      </c>
    </row>
    <row r="581" spans="4:10" hidden="1" x14ac:dyDescent="0.25">
      <c r="D581" s="8">
        <f t="shared" si="157"/>
        <v>3995</v>
      </c>
      <c r="J581" s="56">
        <f t="shared" si="158"/>
        <v>3995</v>
      </c>
    </row>
    <row r="582" spans="4:10" hidden="1" x14ac:dyDescent="0.25">
      <c r="D582" s="8">
        <f t="shared" si="157"/>
        <v>3995</v>
      </c>
      <c r="J582" s="56">
        <f t="shared" si="158"/>
        <v>3995</v>
      </c>
    </row>
    <row r="583" spans="4:10" hidden="1" x14ac:dyDescent="0.25">
      <c r="D583" s="8">
        <f t="shared" si="157"/>
        <v>3995</v>
      </c>
      <c r="J583" s="56">
        <f t="shared" si="158"/>
        <v>3995</v>
      </c>
    </row>
    <row r="584" spans="4:10" hidden="1" x14ac:dyDescent="0.25">
      <c r="D584" s="8">
        <f t="shared" si="157"/>
        <v>3995</v>
      </c>
      <c r="J584" s="56">
        <f t="shared" si="158"/>
        <v>3995</v>
      </c>
    </row>
    <row r="585" spans="4:10" hidden="1" x14ac:dyDescent="0.25">
      <c r="D585" s="8">
        <f t="shared" si="157"/>
        <v>3995</v>
      </c>
      <c r="J585" s="56">
        <f t="shared" si="158"/>
        <v>3995</v>
      </c>
    </row>
    <row r="586" spans="4:10" hidden="1" x14ac:dyDescent="0.25">
      <c r="D586" s="8">
        <f t="shared" si="157"/>
        <v>3995</v>
      </c>
      <c r="J586" s="56">
        <f t="shared" si="158"/>
        <v>3995</v>
      </c>
    </row>
    <row r="587" spans="4:10" hidden="1" x14ac:dyDescent="0.25">
      <c r="D587" s="8">
        <f t="shared" si="157"/>
        <v>3995</v>
      </c>
      <c r="J587" s="56">
        <f t="shared" si="158"/>
        <v>3995</v>
      </c>
    </row>
    <row r="588" spans="4:10" hidden="1" x14ac:dyDescent="0.25">
      <c r="D588" s="8">
        <f t="shared" si="157"/>
        <v>3995</v>
      </c>
      <c r="J588" s="56">
        <f t="shared" si="158"/>
        <v>3995</v>
      </c>
    </row>
    <row r="589" spans="4:10" hidden="1" x14ac:dyDescent="0.25">
      <c r="D589" s="8">
        <f t="shared" si="157"/>
        <v>3995</v>
      </c>
      <c r="J589" s="56">
        <f t="shared" si="158"/>
        <v>3995</v>
      </c>
    </row>
    <row r="590" spans="4:10" hidden="1" x14ac:dyDescent="0.25">
      <c r="D590" s="8">
        <f t="shared" si="157"/>
        <v>3995</v>
      </c>
      <c r="J590" s="56">
        <f t="shared" si="158"/>
        <v>3995</v>
      </c>
    </row>
    <row r="591" spans="4:10" hidden="1" x14ac:dyDescent="0.25">
      <c r="D591" s="8">
        <f t="shared" si="157"/>
        <v>3995</v>
      </c>
      <c r="J591" s="56">
        <f t="shared" si="158"/>
        <v>3995</v>
      </c>
    </row>
    <row r="592" spans="4:10" hidden="1" x14ac:dyDescent="0.25">
      <c r="D592" s="8">
        <f t="shared" si="157"/>
        <v>3995</v>
      </c>
      <c r="J592" s="56">
        <f t="shared" si="158"/>
        <v>3995</v>
      </c>
    </row>
    <row r="593" spans="4:10" hidden="1" x14ac:dyDescent="0.25">
      <c r="D593" s="8">
        <f t="shared" si="157"/>
        <v>3995</v>
      </c>
      <c r="J593" s="56">
        <f t="shared" si="158"/>
        <v>3995</v>
      </c>
    </row>
    <row r="594" spans="4:10" hidden="1" x14ac:dyDescent="0.25">
      <c r="D594" s="8">
        <f t="shared" si="157"/>
        <v>3995</v>
      </c>
      <c r="J594" s="56">
        <f t="shared" si="158"/>
        <v>3995</v>
      </c>
    </row>
    <row r="595" spans="4:10" hidden="1" x14ac:dyDescent="0.25">
      <c r="D595" s="8">
        <f t="shared" si="157"/>
        <v>3995</v>
      </c>
      <c r="J595" s="56">
        <f t="shared" si="158"/>
        <v>3995</v>
      </c>
    </row>
    <row r="596" spans="4:10" hidden="1" x14ac:dyDescent="0.25">
      <c r="D596" s="8">
        <f t="shared" si="157"/>
        <v>3995</v>
      </c>
      <c r="J596" s="56">
        <f t="shared" si="158"/>
        <v>3995</v>
      </c>
    </row>
    <row r="597" spans="4:10" hidden="1" x14ac:dyDescent="0.25">
      <c r="D597" s="8">
        <f t="shared" si="157"/>
        <v>3995</v>
      </c>
      <c r="J597" s="56">
        <f t="shared" si="158"/>
        <v>3995</v>
      </c>
    </row>
    <row r="598" spans="4:10" hidden="1" x14ac:dyDescent="0.25">
      <c r="D598" s="8">
        <f t="shared" si="157"/>
        <v>3995</v>
      </c>
      <c r="J598" s="56">
        <f t="shared" si="158"/>
        <v>3995</v>
      </c>
    </row>
    <row r="599" spans="4:10" hidden="1" x14ac:dyDescent="0.25">
      <c r="D599" s="8">
        <f t="shared" si="157"/>
        <v>3995</v>
      </c>
      <c r="J599" s="56">
        <f t="shared" si="158"/>
        <v>3995</v>
      </c>
    </row>
    <row r="600" spans="4:10" hidden="1" x14ac:dyDescent="0.25">
      <c r="D600" s="8">
        <f t="shared" si="157"/>
        <v>3995</v>
      </c>
      <c r="J600" s="56">
        <f t="shared" si="158"/>
        <v>3995</v>
      </c>
    </row>
    <row r="601" spans="4:10" hidden="1" x14ac:dyDescent="0.25">
      <c r="D601" s="8">
        <f t="shared" ref="D601:D664" si="159">J600</f>
        <v>3995</v>
      </c>
      <c r="J601" s="56">
        <f t="shared" si="158"/>
        <v>3995</v>
      </c>
    </row>
    <row r="602" spans="4:10" hidden="1" x14ac:dyDescent="0.25">
      <c r="D602" s="8">
        <f t="shared" si="159"/>
        <v>3995</v>
      </c>
      <c r="J602" s="56">
        <f t="shared" si="158"/>
        <v>3995</v>
      </c>
    </row>
    <row r="603" spans="4:10" hidden="1" x14ac:dyDescent="0.25">
      <c r="D603" s="8">
        <f t="shared" si="159"/>
        <v>3995</v>
      </c>
      <c r="J603" s="56">
        <f t="shared" si="158"/>
        <v>3995</v>
      </c>
    </row>
    <row r="604" spans="4:10" hidden="1" x14ac:dyDescent="0.25">
      <c r="D604" s="8">
        <f t="shared" si="159"/>
        <v>3995</v>
      </c>
      <c r="J604" s="56">
        <f t="shared" si="158"/>
        <v>3995</v>
      </c>
    </row>
    <row r="605" spans="4:10" hidden="1" x14ac:dyDescent="0.25">
      <c r="D605" s="8">
        <f t="shared" si="159"/>
        <v>3995</v>
      </c>
      <c r="J605" s="56">
        <f t="shared" si="158"/>
        <v>3995</v>
      </c>
    </row>
    <row r="606" spans="4:10" hidden="1" x14ac:dyDescent="0.25">
      <c r="D606" s="8">
        <f t="shared" si="159"/>
        <v>3995</v>
      </c>
      <c r="J606" s="56">
        <f t="shared" si="158"/>
        <v>3995</v>
      </c>
    </row>
    <row r="607" spans="4:10" hidden="1" x14ac:dyDescent="0.25">
      <c r="D607" s="8">
        <f t="shared" si="159"/>
        <v>3995</v>
      </c>
      <c r="J607" s="56">
        <f t="shared" si="158"/>
        <v>3995</v>
      </c>
    </row>
    <row r="608" spans="4:10" hidden="1" x14ac:dyDescent="0.25">
      <c r="D608" s="8">
        <f t="shared" si="159"/>
        <v>3995</v>
      </c>
      <c r="J608" s="56">
        <f t="shared" si="158"/>
        <v>3995</v>
      </c>
    </row>
    <row r="609" spans="4:10" hidden="1" x14ac:dyDescent="0.25">
      <c r="D609" s="8">
        <f t="shared" si="159"/>
        <v>3995</v>
      </c>
      <c r="J609" s="56">
        <f t="shared" si="158"/>
        <v>3995</v>
      </c>
    </row>
    <row r="610" spans="4:10" hidden="1" x14ac:dyDescent="0.25">
      <c r="D610" s="8">
        <f t="shared" si="159"/>
        <v>3995</v>
      </c>
      <c r="J610" s="56">
        <f t="shared" si="158"/>
        <v>3995</v>
      </c>
    </row>
    <row r="611" spans="4:10" hidden="1" x14ac:dyDescent="0.25">
      <c r="D611" s="8">
        <f t="shared" si="159"/>
        <v>3995</v>
      </c>
      <c r="J611" s="56">
        <f t="shared" si="158"/>
        <v>3995</v>
      </c>
    </row>
    <row r="612" spans="4:10" hidden="1" x14ac:dyDescent="0.25">
      <c r="D612" s="8">
        <f t="shared" si="159"/>
        <v>3995</v>
      </c>
      <c r="J612" s="56">
        <f t="shared" si="158"/>
        <v>3995</v>
      </c>
    </row>
    <row r="613" spans="4:10" hidden="1" x14ac:dyDescent="0.25">
      <c r="D613" s="8">
        <f t="shared" si="159"/>
        <v>3995</v>
      </c>
      <c r="J613" s="56">
        <f t="shared" si="158"/>
        <v>3995</v>
      </c>
    </row>
    <row r="614" spans="4:10" hidden="1" x14ac:dyDescent="0.25">
      <c r="D614" s="8">
        <f t="shared" si="159"/>
        <v>3995</v>
      </c>
      <c r="J614" s="56">
        <f t="shared" si="158"/>
        <v>3995</v>
      </c>
    </row>
    <row r="615" spans="4:10" hidden="1" x14ac:dyDescent="0.25">
      <c r="D615" s="8">
        <f t="shared" si="159"/>
        <v>3995</v>
      </c>
      <c r="J615" s="56">
        <f t="shared" si="158"/>
        <v>3995</v>
      </c>
    </row>
    <row r="616" spans="4:10" hidden="1" x14ac:dyDescent="0.25">
      <c r="D616" s="8">
        <f t="shared" si="159"/>
        <v>3995</v>
      </c>
      <c r="J616" s="56">
        <f t="shared" si="158"/>
        <v>3995</v>
      </c>
    </row>
    <row r="617" spans="4:10" hidden="1" x14ac:dyDescent="0.25">
      <c r="D617" s="8">
        <f t="shared" si="159"/>
        <v>3995</v>
      </c>
      <c r="J617" s="56">
        <f t="shared" si="158"/>
        <v>3995</v>
      </c>
    </row>
    <row r="618" spans="4:10" hidden="1" x14ac:dyDescent="0.25">
      <c r="D618" s="8">
        <f t="shared" si="159"/>
        <v>3995</v>
      </c>
      <c r="J618" s="56">
        <f t="shared" si="158"/>
        <v>3995</v>
      </c>
    </row>
    <row r="619" spans="4:10" hidden="1" x14ac:dyDescent="0.25">
      <c r="D619" s="8">
        <f t="shared" si="159"/>
        <v>3995</v>
      </c>
      <c r="J619" s="56">
        <f t="shared" si="158"/>
        <v>3995</v>
      </c>
    </row>
    <row r="620" spans="4:10" hidden="1" x14ac:dyDescent="0.25">
      <c r="D620" s="8">
        <f t="shared" si="159"/>
        <v>3995</v>
      </c>
      <c r="J620" s="56">
        <f t="shared" si="158"/>
        <v>3995</v>
      </c>
    </row>
    <row r="621" spans="4:10" hidden="1" x14ac:dyDescent="0.25">
      <c r="D621" s="8">
        <f t="shared" si="159"/>
        <v>3995</v>
      </c>
      <c r="J621" s="56">
        <f t="shared" si="158"/>
        <v>3995</v>
      </c>
    </row>
    <row r="622" spans="4:10" hidden="1" x14ac:dyDescent="0.25">
      <c r="D622" s="8">
        <f t="shared" si="159"/>
        <v>3995</v>
      </c>
      <c r="J622" s="56">
        <f t="shared" si="158"/>
        <v>3995</v>
      </c>
    </row>
    <row r="623" spans="4:10" hidden="1" x14ac:dyDescent="0.25">
      <c r="D623" s="8">
        <f t="shared" si="159"/>
        <v>3995</v>
      </c>
      <c r="J623" s="56">
        <f t="shared" si="158"/>
        <v>3995</v>
      </c>
    </row>
    <row r="624" spans="4:10" hidden="1" x14ac:dyDescent="0.25">
      <c r="D624" s="8">
        <f t="shared" si="159"/>
        <v>3995</v>
      </c>
      <c r="J624" s="56">
        <f t="shared" si="158"/>
        <v>3995</v>
      </c>
    </row>
    <row r="625" spans="4:10" hidden="1" x14ac:dyDescent="0.25">
      <c r="D625" s="8">
        <f t="shared" si="159"/>
        <v>3995</v>
      </c>
      <c r="J625" s="56">
        <f t="shared" si="158"/>
        <v>3995</v>
      </c>
    </row>
    <row r="626" spans="4:10" hidden="1" x14ac:dyDescent="0.25">
      <c r="D626" s="8">
        <f t="shared" si="159"/>
        <v>3995</v>
      </c>
      <c r="J626" s="56">
        <f t="shared" si="158"/>
        <v>3995</v>
      </c>
    </row>
    <row r="627" spans="4:10" hidden="1" x14ac:dyDescent="0.25">
      <c r="D627" s="8">
        <f t="shared" si="159"/>
        <v>3995</v>
      </c>
      <c r="J627" s="56">
        <f t="shared" si="158"/>
        <v>3995</v>
      </c>
    </row>
    <row r="628" spans="4:10" hidden="1" x14ac:dyDescent="0.25">
      <c r="D628" s="8">
        <f t="shared" si="159"/>
        <v>3995</v>
      </c>
      <c r="J628" s="56">
        <f t="shared" si="158"/>
        <v>3995</v>
      </c>
    </row>
    <row r="629" spans="4:10" hidden="1" x14ac:dyDescent="0.25">
      <c r="D629" s="8">
        <f t="shared" si="159"/>
        <v>3995</v>
      </c>
      <c r="J629" s="56">
        <f t="shared" si="158"/>
        <v>3995</v>
      </c>
    </row>
    <row r="630" spans="4:10" hidden="1" x14ac:dyDescent="0.25">
      <c r="D630" s="8">
        <f t="shared" si="159"/>
        <v>3995</v>
      </c>
      <c r="J630" s="56">
        <f t="shared" si="158"/>
        <v>3995</v>
      </c>
    </row>
    <row r="631" spans="4:10" hidden="1" x14ac:dyDescent="0.25">
      <c r="D631" s="8">
        <f t="shared" si="159"/>
        <v>3995</v>
      </c>
      <c r="J631" s="56">
        <f t="shared" si="158"/>
        <v>3995</v>
      </c>
    </row>
    <row r="632" spans="4:10" hidden="1" x14ac:dyDescent="0.25">
      <c r="D632" s="8">
        <f t="shared" si="159"/>
        <v>3995</v>
      </c>
      <c r="J632" s="56">
        <f t="shared" si="158"/>
        <v>3995</v>
      </c>
    </row>
    <row r="633" spans="4:10" hidden="1" x14ac:dyDescent="0.25">
      <c r="D633" s="8">
        <f t="shared" si="159"/>
        <v>3995</v>
      </c>
      <c r="J633" s="56">
        <f t="shared" si="158"/>
        <v>3995</v>
      </c>
    </row>
    <row r="634" spans="4:10" hidden="1" x14ac:dyDescent="0.25">
      <c r="D634" s="8">
        <f t="shared" si="159"/>
        <v>3995</v>
      </c>
      <c r="J634" s="56">
        <f t="shared" si="158"/>
        <v>3995</v>
      </c>
    </row>
    <row r="635" spans="4:10" hidden="1" x14ac:dyDescent="0.25">
      <c r="D635" s="8">
        <f t="shared" si="159"/>
        <v>3995</v>
      </c>
      <c r="J635" s="56">
        <f t="shared" si="158"/>
        <v>3995</v>
      </c>
    </row>
    <row r="636" spans="4:10" hidden="1" x14ac:dyDescent="0.25">
      <c r="D636" s="8">
        <f t="shared" si="159"/>
        <v>3995</v>
      </c>
      <c r="J636" s="56">
        <f t="shared" si="158"/>
        <v>3995</v>
      </c>
    </row>
    <row r="637" spans="4:10" hidden="1" x14ac:dyDescent="0.25">
      <c r="D637" s="8">
        <f t="shared" si="159"/>
        <v>3995</v>
      </c>
      <c r="J637" s="56">
        <f t="shared" si="158"/>
        <v>3995</v>
      </c>
    </row>
    <row r="638" spans="4:10" hidden="1" x14ac:dyDescent="0.25">
      <c r="D638" s="8">
        <f t="shared" si="159"/>
        <v>3995</v>
      </c>
      <c r="J638" s="56">
        <f t="shared" si="158"/>
        <v>3995</v>
      </c>
    </row>
    <row r="639" spans="4:10" hidden="1" x14ac:dyDescent="0.25">
      <c r="D639" s="8">
        <f t="shared" si="159"/>
        <v>3995</v>
      </c>
      <c r="J639" s="56">
        <f t="shared" si="158"/>
        <v>3995</v>
      </c>
    </row>
    <row r="640" spans="4:10" hidden="1" x14ac:dyDescent="0.25">
      <c r="D640" s="8">
        <f t="shared" si="159"/>
        <v>3995</v>
      </c>
      <c r="J640" s="56">
        <f t="shared" ref="J640:J703" si="160">D640+E640</f>
        <v>3995</v>
      </c>
    </row>
    <row r="641" spans="4:10" hidden="1" x14ac:dyDescent="0.25">
      <c r="D641" s="8">
        <f t="shared" si="159"/>
        <v>3995</v>
      </c>
      <c r="J641" s="56">
        <f t="shared" si="160"/>
        <v>3995</v>
      </c>
    </row>
    <row r="642" spans="4:10" hidden="1" x14ac:dyDescent="0.25">
      <c r="D642" s="8">
        <f t="shared" si="159"/>
        <v>3995</v>
      </c>
      <c r="J642" s="56">
        <f t="shared" si="160"/>
        <v>3995</v>
      </c>
    </row>
    <row r="643" spans="4:10" hidden="1" x14ac:dyDescent="0.25">
      <c r="D643" s="8">
        <f t="shared" si="159"/>
        <v>3995</v>
      </c>
      <c r="J643" s="56">
        <f t="shared" si="160"/>
        <v>3995</v>
      </c>
    </row>
    <row r="644" spans="4:10" hidden="1" x14ac:dyDescent="0.25">
      <c r="D644" s="8">
        <f t="shared" si="159"/>
        <v>3995</v>
      </c>
      <c r="J644" s="56">
        <f t="shared" si="160"/>
        <v>3995</v>
      </c>
    </row>
    <row r="645" spans="4:10" hidden="1" x14ac:dyDescent="0.25">
      <c r="D645" s="8">
        <f t="shared" si="159"/>
        <v>3995</v>
      </c>
      <c r="J645" s="56">
        <f t="shared" si="160"/>
        <v>3995</v>
      </c>
    </row>
    <row r="646" spans="4:10" hidden="1" x14ac:dyDescent="0.25">
      <c r="D646" s="8">
        <f t="shared" si="159"/>
        <v>3995</v>
      </c>
      <c r="J646" s="56">
        <f t="shared" si="160"/>
        <v>3995</v>
      </c>
    </row>
    <row r="647" spans="4:10" hidden="1" x14ac:dyDescent="0.25">
      <c r="D647" s="8">
        <f t="shared" si="159"/>
        <v>3995</v>
      </c>
      <c r="J647" s="56">
        <f t="shared" si="160"/>
        <v>3995</v>
      </c>
    </row>
    <row r="648" spans="4:10" hidden="1" x14ac:dyDescent="0.25">
      <c r="D648" s="8">
        <f t="shared" si="159"/>
        <v>3995</v>
      </c>
      <c r="J648" s="56">
        <f t="shared" si="160"/>
        <v>3995</v>
      </c>
    </row>
    <row r="649" spans="4:10" hidden="1" x14ac:dyDescent="0.25">
      <c r="D649" s="8">
        <f t="shared" si="159"/>
        <v>3995</v>
      </c>
      <c r="J649" s="56">
        <f t="shared" si="160"/>
        <v>3995</v>
      </c>
    </row>
    <row r="650" spans="4:10" hidden="1" x14ac:dyDescent="0.25">
      <c r="D650" s="8">
        <f t="shared" si="159"/>
        <v>3995</v>
      </c>
      <c r="J650" s="56">
        <f t="shared" si="160"/>
        <v>3995</v>
      </c>
    </row>
    <row r="651" spans="4:10" hidden="1" x14ac:dyDescent="0.25">
      <c r="D651" s="8">
        <f t="shared" si="159"/>
        <v>3995</v>
      </c>
      <c r="J651" s="56">
        <f t="shared" si="160"/>
        <v>3995</v>
      </c>
    </row>
    <row r="652" spans="4:10" hidden="1" x14ac:dyDescent="0.25">
      <c r="D652" s="8">
        <f t="shared" si="159"/>
        <v>3995</v>
      </c>
      <c r="J652" s="56">
        <f t="shared" si="160"/>
        <v>3995</v>
      </c>
    </row>
    <row r="653" spans="4:10" hidden="1" x14ac:dyDescent="0.25">
      <c r="D653" s="8">
        <f t="shared" si="159"/>
        <v>3995</v>
      </c>
      <c r="J653" s="56">
        <f t="shared" si="160"/>
        <v>3995</v>
      </c>
    </row>
    <row r="654" spans="4:10" hidden="1" x14ac:dyDescent="0.25">
      <c r="D654" s="8">
        <f t="shared" si="159"/>
        <v>3995</v>
      </c>
      <c r="J654" s="56">
        <f t="shared" si="160"/>
        <v>3995</v>
      </c>
    </row>
    <row r="655" spans="4:10" hidden="1" x14ac:dyDescent="0.25">
      <c r="D655" s="8">
        <f t="shared" si="159"/>
        <v>3995</v>
      </c>
      <c r="J655" s="56">
        <f t="shared" si="160"/>
        <v>3995</v>
      </c>
    </row>
    <row r="656" spans="4:10" hidden="1" x14ac:dyDescent="0.25">
      <c r="D656" s="8">
        <f t="shared" si="159"/>
        <v>3995</v>
      </c>
      <c r="J656" s="56">
        <f t="shared" si="160"/>
        <v>3995</v>
      </c>
    </row>
    <row r="657" spans="4:10" hidden="1" x14ac:dyDescent="0.25">
      <c r="D657" s="8">
        <f t="shared" si="159"/>
        <v>3995</v>
      </c>
      <c r="J657" s="56">
        <f t="shared" si="160"/>
        <v>3995</v>
      </c>
    </row>
    <row r="658" spans="4:10" hidden="1" x14ac:dyDescent="0.25">
      <c r="D658" s="8">
        <f t="shared" si="159"/>
        <v>3995</v>
      </c>
      <c r="J658" s="56">
        <f t="shared" si="160"/>
        <v>3995</v>
      </c>
    </row>
    <row r="659" spans="4:10" hidden="1" x14ac:dyDescent="0.25">
      <c r="D659" s="8">
        <f t="shared" si="159"/>
        <v>3995</v>
      </c>
      <c r="J659" s="56">
        <f t="shared" si="160"/>
        <v>3995</v>
      </c>
    </row>
    <row r="660" spans="4:10" hidden="1" x14ac:dyDescent="0.25">
      <c r="D660" s="8">
        <f t="shared" si="159"/>
        <v>3995</v>
      </c>
      <c r="J660" s="56">
        <f t="shared" si="160"/>
        <v>3995</v>
      </c>
    </row>
    <row r="661" spans="4:10" hidden="1" x14ac:dyDescent="0.25">
      <c r="D661" s="8">
        <f t="shared" si="159"/>
        <v>3995</v>
      </c>
      <c r="J661" s="56">
        <f t="shared" si="160"/>
        <v>3995</v>
      </c>
    </row>
    <row r="662" spans="4:10" hidden="1" x14ac:dyDescent="0.25">
      <c r="D662" s="8">
        <f t="shared" si="159"/>
        <v>3995</v>
      </c>
      <c r="J662" s="56">
        <f t="shared" si="160"/>
        <v>3995</v>
      </c>
    </row>
    <row r="663" spans="4:10" hidden="1" x14ac:dyDescent="0.25">
      <c r="D663" s="8">
        <f t="shared" si="159"/>
        <v>3995</v>
      </c>
      <c r="J663" s="56">
        <f t="shared" si="160"/>
        <v>3995</v>
      </c>
    </row>
    <row r="664" spans="4:10" hidden="1" x14ac:dyDescent="0.25">
      <c r="D664" s="8">
        <f t="shared" si="159"/>
        <v>3995</v>
      </c>
      <c r="J664" s="56">
        <f t="shared" si="160"/>
        <v>3995</v>
      </c>
    </row>
    <row r="665" spans="4:10" hidden="1" x14ac:dyDescent="0.25">
      <c r="D665" s="8">
        <f t="shared" ref="D665:D728" si="161">J664</f>
        <v>3995</v>
      </c>
      <c r="J665" s="56">
        <f t="shared" si="160"/>
        <v>3995</v>
      </c>
    </row>
    <row r="666" spans="4:10" hidden="1" x14ac:dyDescent="0.25">
      <c r="D666" s="8">
        <f t="shared" si="161"/>
        <v>3995</v>
      </c>
      <c r="J666" s="56">
        <f t="shared" si="160"/>
        <v>3995</v>
      </c>
    </row>
    <row r="667" spans="4:10" hidden="1" x14ac:dyDescent="0.25">
      <c r="D667" s="8">
        <f t="shared" si="161"/>
        <v>3995</v>
      </c>
      <c r="J667" s="56">
        <f t="shared" si="160"/>
        <v>3995</v>
      </c>
    </row>
    <row r="668" spans="4:10" hidden="1" x14ac:dyDescent="0.25">
      <c r="D668" s="8">
        <f t="shared" si="161"/>
        <v>3995</v>
      </c>
      <c r="J668" s="56">
        <f t="shared" si="160"/>
        <v>3995</v>
      </c>
    </row>
    <row r="669" spans="4:10" hidden="1" x14ac:dyDescent="0.25">
      <c r="D669" s="8">
        <f t="shared" si="161"/>
        <v>3995</v>
      </c>
      <c r="J669" s="56">
        <f t="shared" si="160"/>
        <v>3995</v>
      </c>
    </row>
    <row r="670" spans="4:10" hidden="1" x14ac:dyDescent="0.25">
      <c r="D670" s="8">
        <f t="shared" si="161"/>
        <v>3995</v>
      </c>
      <c r="J670" s="56">
        <f t="shared" si="160"/>
        <v>3995</v>
      </c>
    </row>
    <row r="671" spans="4:10" hidden="1" x14ac:dyDescent="0.25">
      <c r="D671" s="8">
        <f t="shared" si="161"/>
        <v>3995</v>
      </c>
      <c r="J671" s="56">
        <f t="shared" si="160"/>
        <v>3995</v>
      </c>
    </row>
    <row r="672" spans="4:10" hidden="1" x14ac:dyDescent="0.25">
      <c r="D672" s="8">
        <f t="shared" si="161"/>
        <v>3995</v>
      </c>
      <c r="J672" s="56">
        <f t="shared" si="160"/>
        <v>3995</v>
      </c>
    </row>
    <row r="673" spans="4:10" hidden="1" x14ac:dyDescent="0.25">
      <c r="D673" s="8">
        <f t="shared" si="161"/>
        <v>3995</v>
      </c>
      <c r="J673" s="56">
        <f t="shared" si="160"/>
        <v>3995</v>
      </c>
    </row>
    <row r="674" spans="4:10" hidden="1" x14ac:dyDescent="0.25">
      <c r="D674" s="8">
        <f t="shared" si="161"/>
        <v>3995</v>
      </c>
      <c r="J674" s="56">
        <f t="shared" si="160"/>
        <v>3995</v>
      </c>
    </row>
    <row r="675" spans="4:10" hidden="1" x14ac:dyDescent="0.25">
      <c r="D675" s="8">
        <f t="shared" si="161"/>
        <v>3995</v>
      </c>
      <c r="J675" s="56">
        <f t="shared" si="160"/>
        <v>3995</v>
      </c>
    </row>
    <row r="676" spans="4:10" hidden="1" x14ac:dyDescent="0.25">
      <c r="D676" s="8">
        <f t="shared" si="161"/>
        <v>3995</v>
      </c>
      <c r="J676" s="56">
        <f t="shared" si="160"/>
        <v>3995</v>
      </c>
    </row>
    <row r="677" spans="4:10" hidden="1" x14ac:dyDescent="0.25">
      <c r="D677" s="8">
        <f t="shared" si="161"/>
        <v>3995</v>
      </c>
      <c r="J677" s="56">
        <f t="shared" si="160"/>
        <v>3995</v>
      </c>
    </row>
    <row r="678" spans="4:10" hidden="1" x14ac:dyDescent="0.25">
      <c r="D678" s="8">
        <f t="shared" si="161"/>
        <v>3995</v>
      </c>
      <c r="J678" s="56">
        <f t="shared" si="160"/>
        <v>3995</v>
      </c>
    </row>
    <row r="679" spans="4:10" hidden="1" x14ac:dyDescent="0.25">
      <c r="D679" s="8">
        <f t="shared" si="161"/>
        <v>3995</v>
      </c>
      <c r="J679" s="56">
        <f t="shared" si="160"/>
        <v>3995</v>
      </c>
    </row>
    <row r="680" spans="4:10" hidden="1" x14ac:dyDescent="0.25">
      <c r="D680" s="8">
        <f t="shared" si="161"/>
        <v>3995</v>
      </c>
      <c r="J680" s="56">
        <f t="shared" si="160"/>
        <v>3995</v>
      </c>
    </row>
    <row r="681" spans="4:10" hidden="1" x14ac:dyDescent="0.25">
      <c r="D681" s="8">
        <f t="shared" si="161"/>
        <v>3995</v>
      </c>
      <c r="J681" s="56">
        <f t="shared" si="160"/>
        <v>3995</v>
      </c>
    </row>
    <row r="682" spans="4:10" hidden="1" x14ac:dyDescent="0.25">
      <c r="D682" s="8">
        <f t="shared" si="161"/>
        <v>3995</v>
      </c>
      <c r="J682" s="56">
        <f t="shared" si="160"/>
        <v>3995</v>
      </c>
    </row>
    <row r="683" spans="4:10" hidden="1" x14ac:dyDescent="0.25">
      <c r="D683" s="8">
        <f t="shared" si="161"/>
        <v>3995</v>
      </c>
      <c r="J683" s="56">
        <f t="shared" si="160"/>
        <v>3995</v>
      </c>
    </row>
    <row r="684" spans="4:10" hidden="1" x14ac:dyDescent="0.25">
      <c r="D684" s="8">
        <f t="shared" si="161"/>
        <v>3995</v>
      </c>
      <c r="J684" s="56">
        <f t="shared" si="160"/>
        <v>3995</v>
      </c>
    </row>
    <row r="685" spans="4:10" hidden="1" x14ac:dyDescent="0.25">
      <c r="D685" s="8">
        <f t="shared" si="161"/>
        <v>3995</v>
      </c>
      <c r="J685" s="56">
        <f t="shared" si="160"/>
        <v>3995</v>
      </c>
    </row>
    <row r="686" spans="4:10" hidden="1" x14ac:dyDescent="0.25">
      <c r="D686" s="8">
        <f t="shared" si="161"/>
        <v>3995</v>
      </c>
      <c r="J686" s="56">
        <f t="shared" si="160"/>
        <v>3995</v>
      </c>
    </row>
    <row r="687" spans="4:10" hidden="1" x14ac:dyDescent="0.25">
      <c r="D687" s="8">
        <f t="shared" si="161"/>
        <v>3995</v>
      </c>
      <c r="J687" s="56">
        <f t="shared" si="160"/>
        <v>3995</v>
      </c>
    </row>
    <row r="688" spans="4:10" hidden="1" x14ac:dyDescent="0.25">
      <c r="D688" s="8">
        <f t="shared" si="161"/>
        <v>3995</v>
      </c>
      <c r="J688" s="56">
        <f t="shared" si="160"/>
        <v>3995</v>
      </c>
    </row>
    <row r="689" spans="4:10" hidden="1" x14ac:dyDescent="0.25">
      <c r="D689" s="8">
        <f t="shared" si="161"/>
        <v>3995</v>
      </c>
      <c r="J689" s="56">
        <f t="shared" si="160"/>
        <v>3995</v>
      </c>
    </row>
    <row r="690" spans="4:10" hidden="1" x14ac:dyDescent="0.25">
      <c r="D690" s="8">
        <f t="shared" si="161"/>
        <v>3995</v>
      </c>
      <c r="J690" s="56">
        <f t="shared" si="160"/>
        <v>3995</v>
      </c>
    </row>
    <row r="691" spans="4:10" hidden="1" x14ac:dyDescent="0.25">
      <c r="D691" s="8">
        <f t="shared" si="161"/>
        <v>3995</v>
      </c>
      <c r="J691" s="56">
        <f t="shared" si="160"/>
        <v>3995</v>
      </c>
    </row>
    <row r="692" spans="4:10" hidden="1" x14ac:dyDescent="0.25">
      <c r="D692" s="8">
        <f t="shared" si="161"/>
        <v>3995</v>
      </c>
      <c r="J692" s="56">
        <f t="shared" si="160"/>
        <v>3995</v>
      </c>
    </row>
    <row r="693" spans="4:10" hidden="1" x14ac:dyDescent="0.25">
      <c r="D693" s="8">
        <f t="shared" si="161"/>
        <v>3995</v>
      </c>
      <c r="J693" s="56">
        <f t="shared" si="160"/>
        <v>3995</v>
      </c>
    </row>
    <row r="694" spans="4:10" hidden="1" x14ac:dyDescent="0.25">
      <c r="D694" s="8">
        <f t="shared" si="161"/>
        <v>3995</v>
      </c>
      <c r="J694" s="56">
        <f t="shared" si="160"/>
        <v>3995</v>
      </c>
    </row>
    <row r="695" spans="4:10" hidden="1" x14ac:dyDescent="0.25">
      <c r="D695" s="8">
        <f t="shared" si="161"/>
        <v>3995</v>
      </c>
      <c r="J695" s="56">
        <f t="shared" si="160"/>
        <v>3995</v>
      </c>
    </row>
    <row r="696" spans="4:10" hidden="1" x14ac:dyDescent="0.25">
      <c r="D696" s="8">
        <f t="shared" si="161"/>
        <v>3995</v>
      </c>
      <c r="J696" s="56">
        <f t="shared" si="160"/>
        <v>3995</v>
      </c>
    </row>
    <row r="697" spans="4:10" hidden="1" x14ac:dyDescent="0.25">
      <c r="D697" s="8">
        <f t="shared" si="161"/>
        <v>3995</v>
      </c>
      <c r="J697" s="56">
        <f t="shared" si="160"/>
        <v>3995</v>
      </c>
    </row>
    <row r="698" spans="4:10" hidden="1" x14ac:dyDescent="0.25">
      <c r="D698" s="8">
        <f t="shared" si="161"/>
        <v>3995</v>
      </c>
      <c r="J698" s="56">
        <f t="shared" si="160"/>
        <v>3995</v>
      </c>
    </row>
    <row r="699" spans="4:10" hidden="1" x14ac:dyDescent="0.25">
      <c r="D699" s="8">
        <f t="shared" si="161"/>
        <v>3995</v>
      </c>
      <c r="J699" s="56">
        <f t="shared" si="160"/>
        <v>3995</v>
      </c>
    </row>
    <row r="700" spans="4:10" hidden="1" x14ac:dyDescent="0.25">
      <c r="D700" s="8">
        <f t="shared" si="161"/>
        <v>3995</v>
      </c>
      <c r="J700" s="56">
        <f t="shared" si="160"/>
        <v>3995</v>
      </c>
    </row>
    <row r="701" spans="4:10" hidden="1" x14ac:dyDescent="0.25">
      <c r="D701" s="8">
        <f t="shared" si="161"/>
        <v>3995</v>
      </c>
      <c r="J701" s="56">
        <f t="shared" si="160"/>
        <v>3995</v>
      </c>
    </row>
    <row r="702" spans="4:10" hidden="1" x14ac:dyDescent="0.25">
      <c r="D702" s="8">
        <f t="shared" si="161"/>
        <v>3995</v>
      </c>
      <c r="J702" s="56">
        <f t="shared" si="160"/>
        <v>3995</v>
      </c>
    </row>
    <row r="703" spans="4:10" hidden="1" x14ac:dyDescent="0.25">
      <c r="D703" s="8">
        <f t="shared" si="161"/>
        <v>3995</v>
      </c>
      <c r="J703" s="56">
        <f t="shared" si="160"/>
        <v>3995</v>
      </c>
    </row>
    <row r="704" spans="4:10" hidden="1" x14ac:dyDescent="0.25">
      <c r="D704" s="8">
        <f t="shared" si="161"/>
        <v>3995</v>
      </c>
      <c r="J704" s="56">
        <f t="shared" ref="J704:J767" si="162">D704+E704</f>
        <v>3995</v>
      </c>
    </row>
    <row r="705" spans="4:10" hidden="1" x14ac:dyDescent="0.25">
      <c r="D705" s="8">
        <f t="shared" si="161"/>
        <v>3995</v>
      </c>
      <c r="J705" s="56">
        <f t="shared" si="162"/>
        <v>3995</v>
      </c>
    </row>
    <row r="706" spans="4:10" hidden="1" x14ac:dyDescent="0.25">
      <c r="D706" s="8">
        <f t="shared" si="161"/>
        <v>3995</v>
      </c>
      <c r="J706" s="56">
        <f t="shared" si="162"/>
        <v>3995</v>
      </c>
    </row>
    <row r="707" spans="4:10" hidden="1" x14ac:dyDescent="0.25">
      <c r="D707" s="8">
        <f t="shared" si="161"/>
        <v>3995</v>
      </c>
      <c r="J707" s="56">
        <f t="shared" si="162"/>
        <v>3995</v>
      </c>
    </row>
    <row r="708" spans="4:10" hidden="1" x14ac:dyDescent="0.25">
      <c r="D708" s="8">
        <f t="shared" si="161"/>
        <v>3995</v>
      </c>
      <c r="J708" s="56">
        <f t="shared" si="162"/>
        <v>3995</v>
      </c>
    </row>
    <row r="709" spans="4:10" hidden="1" x14ac:dyDescent="0.25">
      <c r="D709" s="8">
        <f t="shared" si="161"/>
        <v>3995</v>
      </c>
      <c r="J709" s="56">
        <f t="shared" si="162"/>
        <v>3995</v>
      </c>
    </row>
    <row r="710" spans="4:10" hidden="1" x14ac:dyDescent="0.25">
      <c r="D710" s="8">
        <f t="shared" si="161"/>
        <v>3995</v>
      </c>
      <c r="J710" s="56">
        <f t="shared" si="162"/>
        <v>3995</v>
      </c>
    </row>
    <row r="711" spans="4:10" hidden="1" x14ac:dyDescent="0.25">
      <c r="D711" s="8">
        <f t="shared" si="161"/>
        <v>3995</v>
      </c>
      <c r="J711" s="56">
        <f t="shared" si="162"/>
        <v>3995</v>
      </c>
    </row>
    <row r="712" spans="4:10" hidden="1" x14ac:dyDescent="0.25">
      <c r="D712" s="8">
        <f t="shared" si="161"/>
        <v>3995</v>
      </c>
      <c r="J712" s="56">
        <f t="shared" si="162"/>
        <v>3995</v>
      </c>
    </row>
    <row r="713" spans="4:10" hidden="1" x14ac:dyDescent="0.25">
      <c r="D713" s="8">
        <f t="shared" si="161"/>
        <v>3995</v>
      </c>
      <c r="J713" s="56">
        <f t="shared" si="162"/>
        <v>3995</v>
      </c>
    </row>
    <row r="714" spans="4:10" hidden="1" x14ac:dyDescent="0.25">
      <c r="D714" s="8">
        <f t="shared" si="161"/>
        <v>3995</v>
      </c>
      <c r="J714" s="56">
        <f t="shared" si="162"/>
        <v>3995</v>
      </c>
    </row>
    <row r="715" spans="4:10" hidden="1" x14ac:dyDescent="0.25">
      <c r="D715" s="8">
        <f t="shared" si="161"/>
        <v>3995</v>
      </c>
      <c r="J715" s="56">
        <f t="shared" si="162"/>
        <v>3995</v>
      </c>
    </row>
    <row r="716" spans="4:10" hidden="1" x14ac:dyDescent="0.25">
      <c r="D716" s="8">
        <f t="shared" si="161"/>
        <v>3995</v>
      </c>
      <c r="J716" s="56">
        <f t="shared" si="162"/>
        <v>3995</v>
      </c>
    </row>
    <row r="717" spans="4:10" hidden="1" x14ac:dyDescent="0.25">
      <c r="D717" s="8">
        <f t="shared" si="161"/>
        <v>3995</v>
      </c>
      <c r="J717" s="56">
        <f t="shared" si="162"/>
        <v>3995</v>
      </c>
    </row>
    <row r="718" spans="4:10" hidden="1" x14ac:dyDescent="0.25">
      <c r="D718" s="8">
        <f t="shared" si="161"/>
        <v>3995</v>
      </c>
      <c r="J718" s="56">
        <f t="shared" si="162"/>
        <v>3995</v>
      </c>
    </row>
    <row r="719" spans="4:10" hidden="1" x14ac:dyDescent="0.25">
      <c r="D719" s="8">
        <f t="shared" si="161"/>
        <v>3995</v>
      </c>
      <c r="J719" s="56">
        <f t="shared" si="162"/>
        <v>3995</v>
      </c>
    </row>
    <row r="720" spans="4:10" hidden="1" x14ac:dyDescent="0.25">
      <c r="D720" s="8">
        <f t="shared" si="161"/>
        <v>3995</v>
      </c>
      <c r="J720" s="56">
        <f t="shared" si="162"/>
        <v>3995</v>
      </c>
    </row>
    <row r="721" spans="4:10" hidden="1" x14ac:dyDescent="0.25">
      <c r="D721" s="8">
        <f t="shared" si="161"/>
        <v>3995</v>
      </c>
      <c r="J721" s="56">
        <f t="shared" si="162"/>
        <v>3995</v>
      </c>
    </row>
    <row r="722" spans="4:10" hidden="1" x14ac:dyDescent="0.25">
      <c r="D722" s="8">
        <f t="shared" si="161"/>
        <v>3995</v>
      </c>
      <c r="J722" s="56">
        <f t="shared" si="162"/>
        <v>3995</v>
      </c>
    </row>
    <row r="723" spans="4:10" hidden="1" x14ac:dyDescent="0.25">
      <c r="D723" s="8">
        <f t="shared" si="161"/>
        <v>3995</v>
      </c>
      <c r="J723" s="56">
        <f t="shared" si="162"/>
        <v>3995</v>
      </c>
    </row>
    <row r="724" spans="4:10" hidden="1" x14ac:dyDescent="0.25">
      <c r="D724" s="8">
        <f t="shared" si="161"/>
        <v>3995</v>
      </c>
      <c r="J724" s="56">
        <f t="shared" si="162"/>
        <v>3995</v>
      </c>
    </row>
    <row r="725" spans="4:10" hidden="1" x14ac:dyDescent="0.25">
      <c r="D725" s="8">
        <f t="shared" si="161"/>
        <v>3995</v>
      </c>
      <c r="J725" s="56">
        <f t="shared" si="162"/>
        <v>3995</v>
      </c>
    </row>
    <row r="726" spans="4:10" hidden="1" x14ac:dyDescent="0.25">
      <c r="D726" s="8">
        <f t="shared" si="161"/>
        <v>3995</v>
      </c>
      <c r="J726" s="56">
        <f t="shared" si="162"/>
        <v>3995</v>
      </c>
    </row>
    <row r="727" spans="4:10" hidden="1" x14ac:dyDescent="0.25">
      <c r="D727" s="8">
        <f t="shared" si="161"/>
        <v>3995</v>
      </c>
      <c r="J727" s="56">
        <f t="shared" si="162"/>
        <v>3995</v>
      </c>
    </row>
    <row r="728" spans="4:10" hidden="1" x14ac:dyDescent="0.25">
      <c r="D728" s="8">
        <f t="shared" si="161"/>
        <v>3995</v>
      </c>
      <c r="J728" s="56">
        <f t="shared" si="162"/>
        <v>3995</v>
      </c>
    </row>
    <row r="729" spans="4:10" hidden="1" x14ac:dyDescent="0.25">
      <c r="D729" s="8">
        <f t="shared" ref="D729:D792" si="163">J728</f>
        <v>3995</v>
      </c>
      <c r="J729" s="56">
        <f t="shared" si="162"/>
        <v>3995</v>
      </c>
    </row>
    <row r="730" spans="4:10" hidden="1" x14ac:dyDescent="0.25">
      <c r="D730" s="8">
        <f t="shared" si="163"/>
        <v>3995</v>
      </c>
      <c r="J730" s="56">
        <f t="shared" si="162"/>
        <v>3995</v>
      </c>
    </row>
    <row r="731" spans="4:10" hidden="1" x14ac:dyDescent="0.25">
      <c r="D731" s="8">
        <f t="shared" si="163"/>
        <v>3995</v>
      </c>
      <c r="J731" s="56">
        <f t="shared" si="162"/>
        <v>3995</v>
      </c>
    </row>
    <row r="732" spans="4:10" hidden="1" x14ac:dyDescent="0.25">
      <c r="D732" s="8">
        <f t="shared" si="163"/>
        <v>3995</v>
      </c>
      <c r="J732" s="56">
        <f t="shared" si="162"/>
        <v>3995</v>
      </c>
    </row>
    <row r="733" spans="4:10" hidden="1" x14ac:dyDescent="0.25">
      <c r="D733" s="8">
        <f t="shared" si="163"/>
        <v>3995</v>
      </c>
      <c r="J733" s="56">
        <f t="shared" si="162"/>
        <v>3995</v>
      </c>
    </row>
    <row r="734" spans="4:10" hidden="1" x14ac:dyDescent="0.25">
      <c r="D734" s="8">
        <f t="shared" si="163"/>
        <v>3995</v>
      </c>
      <c r="J734" s="56">
        <f t="shared" si="162"/>
        <v>3995</v>
      </c>
    </row>
    <row r="735" spans="4:10" hidden="1" x14ac:dyDescent="0.25">
      <c r="D735" s="8">
        <f t="shared" si="163"/>
        <v>3995</v>
      </c>
      <c r="J735" s="56">
        <f t="shared" si="162"/>
        <v>3995</v>
      </c>
    </row>
    <row r="736" spans="4:10" hidden="1" x14ac:dyDescent="0.25">
      <c r="D736" s="8">
        <f t="shared" si="163"/>
        <v>3995</v>
      </c>
      <c r="J736" s="56">
        <f t="shared" si="162"/>
        <v>3995</v>
      </c>
    </row>
    <row r="737" spans="4:10" hidden="1" x14ac:dyDescent="0.25">
      <c r="D737" s="8">
        <f t="shared" si="163"/>
        <v>3995</v>
      </c>
      <c r="J737" s="56">
        <f t="shared" si="162"/>
        <v>3995</v>
      </c>
    </row>
    <row r="738" spans="4:10" hidden="1" x14ac:dyDescent="0.25">
      <c r="D738" s="8">
        <f t="shared" si="163"/>
        <v>3995</v>
      </c>
      <c r="J738" s="56">
        <f t="shared" si="162"/>
        <v>3995</v>
      </c>
    </row>
    <row r="739" spans="4:10" hidden="1" x14ac:dyDescent="0.25">
      <c r="D739" s="8">
        <f t="shared" si="163"/>
        <v>3995</v>
      </c>
      <c r="J739" s="56">
        <f t="shared" si="162"/>
        <v>3995</v>
      </c>
    </row>
    <row r="740" spans="4:10" hidden="1" x14ac:dyDescent="0.25">
      <c r="D740" s="8">
        <f t="shared" si="163"/>
        <v>3995</v>
      </c>
      <c r="J740" s="56">
        <f t="shared" si="162"/>
        <v>3995</v>
      </c>
    </row>
    <row r="741" spans="4:10" hidden="1" x14ac:dyDescent="0.25">
      <c r="D741" s="8">
        <f t="shared" si="163"/>
        <v>3995</v>
      </c>
      <c r="J741" s="56">
        <f t="shared" si="162"/>
        <v>3995</v>
      </c>
    </row>
    <row r="742" spans="4:10" hidden="1" x14ac:dyDescent="0.25">
      <c r="D742" s="8">
        <f t="shared" si="163"/>
        <v>3995</v>
      </c>
      <c r="J742" s="56">
        <f t="shared" si="162"/>
        <v>3995</v>
      </c>
    </row>
    <row r="743" spans="4:10" hidden="1" x14ac:dyDescent="0.25">
      <c r="D743" s="8">
        <f t="shared" si="163"/>
        <v>3995</v>
      </c>
      <c r="J743" s="56">
        <f t="shared" si="162"/>
        <v>3995</v>
      </c>
    </row>
    <row r="744" spans="4:10" hidden="1" x14ac:dyDescent="0.25">
      <c r="D744" s="8">
        <f t="shared" si="163"/>
        <v>3995</v>
      </c>
      <c r="J744" s="56">
        <f t="shared" si="162"/>
        <v>3995</v>
      </c>
    </row>
    <row r="745" spans="4:10" hidden="1" x14ac:dyDescent="0.25">
      <c r="D745" s="8">
        <f t="shared" si="163"/>
        <v>3995</v>
      </c>
      <c r="J745" s="56">
        <f t="shared" si="162"/>
        <v>3995</v>
      </c>
    </row>
    <row r="746" spans="4:10" hidden="1" x14ac:dyDescent="0.25">
      <c r="D746" s="8">
        <f t="shared" si="163"/>
        <v>3995</v>
      </c>
      <c r="J746" s="56">
        <f t="shared" si="162"/>
        <v>3995</v>
      </c>
    </row>
    <row r="747" spans="4:10" hidden="1" x14ac:dyDescent="0.25">
      <c r="D747" s="8">
        <f t="shared" si="163"/>
        <v>3995</v>
      </c>
      <c r="J747" s="56">
        <f t="shared" si="162"/>
        <v>3995</v>
      </c>
    </row>
    <row r="748" spans="4:10" hidden="1" x14ac:dyDescent="0.25">
      <c r="D748" s="8">
        <f t="shared" si="163"/>
        <v>3995</v>
      </c>
      <c r="J748" s="56">
        <f t="shared" si="162"/>
        <v>3995</v>
      </c>
    </row>
    <row r="749" spans="4:10" hidden="1" x14ac:dyDescent="0.25">
      <c r="D749" s="8">
        <f t="shared" si="163"/>
        <v>3995</v>
      </c>
      <c r="J749" s="56">
        <f t="shared" si="162"/>
        <v>3995</v>
      </c>
    </row>
    <row r="750" spans="4:10" hidden="1" x14ac:dyDescent="0.25">
      <c r="D750" s="8">
        <f t="shared" si="163"/>
        <v>3995</v>
      </c>
      <c r="J750" s="56">
        <f t="shared" si="162"/>
        <v>3995</v>
      </c>
    </row>
    <row r="751" spans="4:10" hidden="1" x14ac:dyDescent="0.25">
      <c r="D751" s="8">
        <f t="shared" si="163"/>
        <v>3995</v>
      </c>
      <c r="J751" s="56">
        <f t="shared" si="162"/>
        <v>3995</v>
      </c>
    </row>
    <row r="752" spans="4:10" hidden="1" x14ac:dyDescent="0.25">
      <c r="D752" s="8">
        <f t="shared" si="163"/>
        <v>3995</v>
      </c>
      <c r="J752" s="56">
        <f t="shared" si="162"/>
        <v>3995</v>
      </c>
    </row>
    <row r="753" spans="4:10" hidden="1" x14ac:dyDescent="0.25">
      <c r="D753" s="8">
        <f t="shared" si="163"/>
        <v>3995</v>
      </c>
      <c r="J753" s="56">
        <f t="shared" si="162"/>
        <v>3995</v>
      </c>
    </row>
    <row r="754" spans="4:10" hidden="1" x14ac:dyDescent="0.25">
      <c r="D754" s="8">
        <f t="shared" si="163"/>
        <v>3995</v>
      </c>
      <c r="J754" s="56">
        <f t="shared" si="162"/>
        <v>3995</v>
      </c>
    </row>
    <row r="755" spans="4:10" hidden="1" x14ac:dyDescent="0.25">
      <c r="D755" s="8">
        <f t="shared" si="163"/>
        <v>3995</v>
      </c>
      <c r="J755" s="56">
        <f t="shared" si="162"/>
        <v>3995</v>
      </c>
    </row>
    <row r="756" spans="4:10" hidden="1" x14ac:dyDescent="0.25">
      <c r="D756" s="8">
        <f t="shared" si="163"/>
        <v>3995</v>
      </c>
      <c r="J756" s="56">
        <f t="shared" si="162"/>
        <v>3995</v>
      </c>
    </row>
    <row r="757" spans="4:10" hidden="1" x14ac:dyDescent="0.25">
      <c r="D757" s="8">
        <f t="shared" si="163"/>
        <v>3995</v>
      </c>
      <c r="J757" s="56">
        <f t="shared" si="162"/>
        <v>3995</v>
      </c>
    </row>
    <row r="758" spans="4:10" hidden="1" x14ac:dyDescent="0.25">
      <c r="D758" s="8">
        <f t="shared" si="163"/>
        <v>3995</v>
      </c>
      <c r="J758" s="56">
        <f t="shared" si="162"/>
        <v>3995</v>
      </c>
    </row>
    <row r="759" spans="4:10" hidden="1" x14ac:dyDescent="0.25">
      <c r="D759" s="8">
        <f t="shared" si="163"/>
        <v>3995</v>
      </c>
      <c r="J759" s="56">
        <f t="shared" si="162"/>
        <v>3995</v>
      </c>
    </row>
    <row r="760" spans="4:10" hidden="1" x14ac:dyDescent="0.25">
      <c r="D760" s="8">
        <f t="shared" si="163"/>
        <v>3995</v>
      </c>
      <c r="J760" s="56">
        <f t="shared" si="162"/>
        <v>3995</v>
      </c>
    </row>
    <row r="761" spans="4:10" hidden="1" x14ac:dyDescent="0.25">
      <c r="D761" s="8">
        <f t="shared" si="163"/>
        <v>3995</v>
      </c>
      <c r="J761" s="56">
        <f t="shared" si="162"/>
        <v>3995</v>
      </c>
    </row>
    <row r="762" spans="4:10" hidden="1" x14ac:dyDescent="0.25">
      <c r="D762" s="8">
        <f t="shared" si="163"/>
        <v>3995</v>
      </c>
      <c r="J762" s="56">
        <f t="shared" si="162"/>
        <v>3995</v>
      </c>
    </row>
    <row r="763" spans="4:10" hidden="1" x14ac:dyDescent="0.25">
      <c r="D763" s="8">
        <f t="shared" si="163"/>
        <v>3995</v>
      </c>
      <c r="J763" s="56">
        <f t="shared" si="162"/>
        <v>3995</v>
      </c>
    </row>
    <row r="764" spans="4:10" hidden="1" x14ac:dyDescent="0.25">
      <c r="D764" s="8">
        <f t="shared" si="163"/>
        <v>3995</v>
      </c>
      <c r="J764" s="56">
        <f t="shared" si="162"/>
        <v>3995</v>
      </c>
    </row>
    <row r="765" spans="4:10" hidden="1" x14ac:dyDescent="0.25">
      <c r="D765" s="8">
        <f t="shared" si="163"/>
        <v>3995</v>
      </c>
      <c r="J765" s="56">
        <f t="shared" si="162"/>
        <v>3995</v>
      </c>
    </row>
    <row r="766" spans="4:10" hidden="1" x14ac:dyDescent="0.25">
      <c r="D766" s="8">
        <f t="shared" si="163"/>
        <v>3995</v>
      </c>
      <c r="J766" s="56">
        <f t="shared" si="162"/>
        <v>3995</v>
      </c>
    </row>
    <row r="767" spans="4:10" hidden="1" x14ac:dyDescent="0.25">
      <c r="D767" s="8">
        <f t="shared" si="163"/>
        <v>3995</v>
      </c>
      <c r="J767" s="56">
        <f t="shared" si="162"/>
        <v>3995</v>
      </c>
    </row>
    <row r="768" spans="4:10" hidden="1" x14ac:dyDescent="0.25">
      <c r="D768" s="8">
        <f t="shared" si="163"/>
        <v>3995</v>
      </c>
      <c r="J768" s="56">
        <f t="shared" ref="J768:J831" si="164">D768+E768</f>
        <v>3995</v>
      </c>
    </row>
    <row r="769" spans="4:10" hidden="1" x14ac:dyDescent="0.25">
      <c r="D769" s="8">
        <f t="shared" si="163"/>
        <v>3995</v>
      </c>
      <c r="J769" s="56">
        <f t="shared" si="164"/>
        <v>3995</v>
      </c>
    </row>
    <row r="770" spans="4:10" hidden="1" x14ac:dyDescent="0.25">
      <c r="D770" s="8">
        <f t="shared" si="163"/>
        <v>3995</v>
      </c>
      <c r="J770" s="56">
        <f t="shared" si="164"/>
        <v>3995</v>
      </c>
    </row>
    <row r="771" spans="4:10" hidden="1" x14ac:dyDescent="0.25">
      <c r="D771" s="8">
        <f t="shared" si="163"/>
        <v>3995</v>
      </c>
      <c r="J771" s="56">
        <f t="shared" si="164"/>
        <v>3995</v>
      </c>
    </row>
    <row r="772" spans="4:10" hidden="1" x14ac:dyDescent="0.25">
      <c r="D772" s="8">
        <f t="shared" si="163"/>
        <v>3995</v>
      </c>
      <c r="J772" s="56">
        <f t="shared" si="164"/>
        <v>3995</v>
      </c>
    </row>
    <row r="773" spans="4:10" hidden="1" x14ac:dyDescent="0.25">
      <c r="D773" s="8">
        <f t="shared" si="163"/>
        <v>3995</v>
      </c>
      <c r="J773" s="56">
        <f t="shared" si="164"/>
        <v>3995</v>
      </c>
    </row>
    <row r="774" spans="4:10" hidden="1" x14ac:dyDescent="0.25">
      <c r="D774" s="8">
        <f t="shared" si="163"/>
        <v>3995</v>
      </c>
      <c r="J774" s="56">
        <f t="shared" si="164"/>
        <v>3995</v>
      </c>
    </row>
    <row r="775" spans="4:10" hidden="1" x14ac:dyDescent="0.25">
      <c r="D775" s="8">
        <f t="shared" si="163"/>
        <v>3995</v>
      </c>
      <c r="J775" s="56">
        <f t="shared" si="164"/>
        <v>3995</v>
      </c>
    </row>
    <row r="776" spans="4:10" hidden="1" x14ac:dyDescent="0.25">
      <c r="D776" s="8">
        <f t="shared" si="163"/>
        <v>3995</v>
      </c>
      <c r="J776" s="56">
        <f t="shared" si="164"/>
        <v>3995</v>
      </c>
    </row>
    <row r="777" spans="4:10" hidden="1" x14ac:dyDescent="0.25">
      <c r="D777" s="8">
        <f t="shared" si="163"/>
        <v>3995</v>
      </c>
      <c r="J777" s="56">
        <f t="shared" si="164"/>
        <v>3995</v>
      </c>
    </row>
    <row r="778" spans="4:10" hidden="1" x14ac:dyDescent="0.25">
      <c r="D778" s="8">
        <f t="shared" si="163"/>
        <v>3995</v>
      </c>
      <c r="J778" s="56">
        <f t="shared" si="164"/>
        <v>3995</v>
      </c>
    </row>
    <row r="779" spans="4:10" hidden="1" x14ac:dyDescent="0.25">
      <c r="D779" s="8">
        <f t="shared" si="163"/>
        <v>3995</v>
      </c>
      <c r="J779" s="56">
        <f t="shared" si="164"/>
        <v>3995</v>
      </c>
    </row>
    <row r="780" spans="4:10" hidden="1" x14ac:dyDescent="0.25">
      <c r="D780" s="8">
        <f t="shared" si="163"/>
        <v>3995</v>
      </c>
      <c r="J780" s="56">
        <f t="shared" si="164"/>
        <v>3995</v>
      </c>
    </row>
    <row r="781" spans="4:10" hidden="1" x14ac:dyDescent="0.25">
      <c r="D781" s="8">
        <f t="shared" si="163"/>
        <v>3995</v>
      </c>
      <c r="J781" s="56">
        <f t="shared" si="164"/>
        <v>3995</v>
      </c>
    </row>
    <row r="782" spans="4:10" hidden="1" x14ac:dyDescent="0.25">
      <c r="D782" s="8">
        <f t="shared" si="163"/>
        <v>3995</v>
      </c>
      <c r="J782" s="56">
        <f t="shared" si="164"/>
        <v>3995</v>
      </c>
    </row>
    <row r="783" spans="4:10" hidden="1" x14ac:dyDescent="0.25">
      <c r="D783" s="8">
        <f t="shared" si="163"/>
        <v>3995</v>
      </c>
      <c r="J783" s="56">
        <f t="shared" si="164"/>
        <v>3995</v>
      </c>
    </row>
    <row r="784" spans="4:10" hidden="1" x14ac:dyDescent="0.25">
      <c r="D784" s="8">
        <f t="shared" si="163"/>
        <v>3995</v>
      </c>
      <c r="J784" s="56">
        <f t="shared" si="164"/>
        <v>3995</v>
      </c>
    </row>
    <row r="785" spans="4:10" hidden="1" x14ac:dyDescent="0.25">
      <c r="D785" s="8">
        <f t="shared" si="163"/>
        <v>3995</v>
      </c>
      <c r="J785" s="56">
        <f t="shared" si="164"/>
        <v>3995</v>
      </c>
    </row>
    <row r="786" spans="4:10" hidden="1" x14ac:dyDescent="0.25">
      <c r="D786" s="8">
        <f t="shared" si="163"/>
        <v>3995</v>
      </c>
      <c r="J786" s="56">
        <f t="shared" si="164"/>
        <v>3995</v>
      </c>
    </row>
    <row r="787" spans="4:10" hidden="1" x14ac:dyDescent="0.25">
      <c r="D787" s="8">
        <f t="shared" si="163"/>
        <v>3995</v>
      </c>
      <c r="J787" s="56">
        <f t="shared" si="164"/>
        <v>3995</v>
      </c>
    </row>
    <row r="788" spans="4:10" hidden="1" x14ac:dyDescent="0.25">
      <c r="D788" s="8">
        <f t="shared" si="163"/>
        <v>3995</v>
      </c>
      <c r="J788" s="56">
        <f t="shared" si="164"/>
        <v>3995</v>
      </c>
    </row>
    <row r="789" spans="4:10" hidden="1" x14ac:dyDescent="0.25">
      <c r="D789" s="8">
        <f t="shared" si="163"/>
        <v>3995</v>
      </c>
      <c r="J789" s="56">
        <f t="shared" si="164"/>
        <v>3995</v>
      </c>
    </row>
    <row r="790" spans="4:10" hidden="1" x14ac:dyDescent="0.25">
      <c r="D790" s="8">
        <f t="shared" si="163"/>
        <v>3995</v>
      </c>
      <c r="J790" s="56">
        <f t="shared" si="164"/>
        <v>3995</v>
      </c>
    </row>
    <row r="791" spans="4:10" hidden="1" x14ac:dyDescent="0.25">
      <c r="D791" s="8">
        <f t="shared" si="163"/>
        <v>3995</v>
      </c>
      <c r="J791" s="56">
        <f t="shared" si="164"/>
        <v>3995</v>
      </c>
    </row>
    <row r="792" spans="4:10" hidden="1" x14ac:dyDescent="0.25">
      <c r="D792" s="8">
        <f t="shared" si="163"/>
        <v>3995</v>
      </c>
      <c r="J792" s="56">
        <f t="shared" si="164"/>
        <v>3995</v>
      </c>
    </row>
    <row r="793" spans="4:10" hidden="1" x14ac:dyDescent="0.25">
      <c r="D793" s="8">
        <f t="shared" ref="D793:D856" si="165">J792</f>
        <v>3995</v>
      </c>
      <c r="J793" s="56">
        <f t="shared" si="164"/>
        <v>3995</v>
      </c>
    </row>
    <row r="794" spans="4:10" hidden="1" x14ac:dyDescent="0.25">
      <c r="D794" s="8">
        <f t="shared" si="165"/>
        <v>3995</v>
      </c>
      <c r="J794" s="56">
        <f t="shared" si="164"/>
        <v>3995</v>
      </c>
    </row>
    <row r="795" spans="4:10" hidden="1" x14ac:dyDescent="0.25">
      <c r="D795" s="8">
        <f t="shared" si="165"/>
        <v>3995</v>
      </c>
      <c r="J795" s="56">
        <f t="shared" si="164"/>
        <v>3995</v>
      </c>
    </row>
    <row r="796" spans="4:10" hidden="1" x14ac:dyDescent="0.25">
      <c r="D796" s="8">
        <f t="shared" si="165"/>
        <v>3995</v>
      </c>
      <c r="J796" s="56">
        <f t="shared" si="164"/>
        <v>3995</v>
      </c>
    </row>
    <row r="797" spans="4:10" hidden="1" x14ac:dyDescent="0.25">
      <c r="D797" s="8">
        <f t="shared" si="165"/>
        <v>3995</v>
      </c>
      <c r="J797" s="56">
        <f t="shared" si="164"/>
        <v>3995</v>
      </c>
    </row>
    <row r="798" spans="4:10" hidden="1" x14ac:dyDescent="0.25">
      <c r="D798" s="8">
        <f t="shared" si="165"/>
        <v>3995</v>
      </c>
      <c r="J798" s="56">
        <f t="shared" si="164"/>
        <v>3995</v>
      </c>
    </row>
    <row r="799" spans="4:10" hidden="1" x14ac:dyDescent="0.25">
      <c r="D799" s="8">
        <f t="shared" si="165"/>
        <v>3995</v>
      </c>
      <c r="J799" s="56">
        <f t="shared" si="164"/>
        <v>3995</v>
      </c>
    </row>
    <row r="800" spans="4:10" hidden="1" x14ac:dyDescent="0.25">
      <c r="D800" s="8">
        <f t="shared" si="165"/>
        <v>3995</v>
      </c>
      <c r="J800" s="56">
        <f t="shared" si="164"/>
        <v>3995</v>
      </c>
    </row>
    <row r="801" spans="4:10" hidden="1" x14ac:dyDescent="0.25">
      <c r="D801" s="8">
        <f t="shared" si="165"/>
        <v>3995</v>
      </c>
      <c r="J801" s="56">
        <f t="shared" si="164"/>
        <v>3995</v>
      </c>
    </row>
    <row r="802" spans="4:10" hidden="1" x14ac:dyDescent="0.25">
      <c r="D802" s="8">
        <f t="shared" si="165"/>
        <v>3995</v>
      </c>
      <c r="J802" s="56">
        <f t="shared" si="164"/>
        <v>3995</v>
      </c>
    </row>
    <row r="803" spans="4:10" hidden="1" x14ac:dyDescent="0.25">
      <c r="D803" s="8">
        <f t="shared" si="165"/>
        <v>3995</v>
      </c>
      <c r="J803" s="56">
        <f t="shared" si="164"/>
        <v>3995</v>
      </c>
    </row>
    <row r="804" spans="4:10" hidden="1" x14ac:dyDescent="0.25">
      <c r="D804" s="8">
        <f t="shared" si="165"/>
        <v>3995</v>
      </c>
      <c r="J804" s="56">
        <f t="shared" si="164"/>
        <v>3995</v>
      </c>
    </row>
    <row r="805" spans="4:10" hidden="1" x14ac:dyDescent="0.25">
      <c r="D805" s="8">
        <f t="shared" si="165"/>
        <v>3995</v>
      </c>
      <c r="J805" s="56">
        <f t="shared" si="164"/>
        <v>3995</v>
      </c>
    </row>
    <row r="806" spans="4:10" hidden="1" x14ac:dyDescent="0.25">
      <c r="D806" s="8">
        <f t="shared" si="165"/>
        <v>3995</v>
      </c>
      <c r="J806" s="56">
        <f t="shared" si="164"/>
        <v>3995</v>
      </c>
    </row>
    <row r="807" spans="4:10" hidden="1" x14ac:dyDescent="0.25">
      <c r="D807" s="8">
        <f t="shared" si="165"/>
        <v>3995</v>
      </c>
      <c r="J807" s="56">
        <f t="shared" si="164"/>
        <v>3995</v>
      </c>
    </row>
    <row r="808" spans="4:10" hidden="1" x14ac:dyDescent="0.25">
      <c r="D808" s="8">
        <f t="shared" si="165"/>
        <v>3995</v>
      </c>
      <c r="J808" s="56">
        <f t="shared" si="164"/>
        <v>3995</v>
      </c>
    </row>
    <row r="809" spans="4:10" hidden="1" x14ac:dyDescent="0.25">
      <c r="D809" s="8">
        <f t="shared" si="165"/>
        <v>3995</v>
      </c>
      <c r="J809" s="56">
        <f t="shared" si="164"/>
        <v>3995</v>
      </c>
    </row>
    <row r="810" spans="4:10" hidden="1" x14ac:dyDescent="0.25">
      <c r="D810" s="8">
        <f t="shared" si="165"/>
        <v>3995</v>
      </c>
      <c r="J810" s="56">
        <f t="shared" si="164"/>
        <v>3995</v>
      </c>
    </row>
    <row r="811" spans="4:10" hidden="1" x14ac:dyDescent="0.25">
      <c r="D811" s="8">
        <f t="shared" si="165"/>
        <v>3995</v>
      </c>
      <c r="J811" s="56">
        <f t="shared" si="164"/>
        <v>3995</v>
      </c>
    </row>
    <row r="812" spans="4:10" hidden="1" x14ac:dyDescent="0.25">
      <c r="D812" s="8">
        <f t="shared" si="165"/>
        <v>3995</v>
      </c>
      <c r="J812" s="56">
        <f t="shared" si="164"/>
        <v>3995</v>
      </c>
    </row>
    <row r="813" spans="4:10" hidden="1" x14ac:dyDescent="0.25">
      <c r="D813" s="8">
        <f t="shared" si="165"/>
        <v>3995</v>
      </c>
      <c r="J813" s="56">
        <f t="shared" si="164"/>
        <v>3995</v>
      </c>
    </row>
    <row r="814" spans="4:10" hidden="1" x14ac:dyDescent="0.25">
      <c r="D814" s="8">
        <f t="shared" si="165"/>
        <v>3995</v>
      </c>
      <c r="J814" s="56">
        <f t="shared" si="164"/>
        <v>3995</v>
      </c>
    </row>
    <row r="815" spans="4:10" hidden="1" x14ac:dyDescent="0.25">
      <c r="D815" s="8">
        <f t="shared" si="165"/>
        <v>3995</v>
      </c>
      <c r="J815" s="56">
        <f t="shared" si="164"/>
        <v>3995</v>
      </c>
    </row>
    <row r="816" spans="4:10" hidden="1" x14ac:dyDescent="0.25">
      <c r="D816" s="8">
        <f t="shared" si="165"/>
        <v>3995</v>
      </c>
      <c r="J816" s="56">
        <f t="shared" si="164"/>
        <v>3995</v>
      </c>
    </row>
    <row r="817" spans="4:10" hidden="1" x14ac:dyDescent="0.25">
      <c r="D817" s="8">
        <f t="shared" si="165"/>
        <v>3995</v>
      </c>
      <c r="J817" s="56">
        <f t="shared" si="164"/>
        <v>3995</v>
      </c>
    </row>
    <row r="818" spans="4:10" hidden="1" x14ac:dyDescent="0.25">
      <c r="D818" s="8">
        <f t="shared" si="165"/>
        <v>3995</v>
      </c>
      <c r="J818" s="56">
        <f t="shared" si="164"/>
        <v>3995</v>
      </c>
    </row>
    <row r="819" spans="4:10" hidden="1" x14ac:dyDescent="0.25">
      <c r="D819" s="8">
        <f t="shared" si="165"/>
        <v>3995</v>
      </c>
      <c r="J819" s="56">
        <f t="shared" si="164"/>
        <v>3995</v>
      </c>
    </row>
    <row r="820" spans="4:10" hidden="1" x14ac:dyDescent="0.25">
      <c r="D820" s="8">
        <f t="shared" si="165"/>
        <v>3995</v>
      </c>
      <c r="J820" s="56">
        <f t="shared" si="164"/>
        <v>3995</v>
      </c>
    </row>
    <row r="821" spans="4:10" hidden="1" x14ac:dyDescent="0.25">
      <c r="D821" s="8">
        <f t="shared" si="165"/>
        <v>3995</v>
      </c>
      <c r="J821" s="56">
        <f t="shared" si="164"/>
        <v>3995</v>
      </c>
    </row>
    <row r="822" spans="4:10" hidden="1" x14ac:dyDescent="0.25">
      <c r="D822" s="8">
        <f t="shared" si="165"/>
        <v>3995</v>
      </c>
      <c r="J822" s="56">
        <f t="shared" si="164"/>
        <v>3995</v>
      </c>
    </row>
    <row r="823" spans="4:10" hidden="1" x14ac:dyDescent="0.25">
      <c r="D823" s="8">
        <f t="shared" si="165"/>
        <v>3995</v>
      </c>
      <c r="J823" s="56">
        <f t="shared" si="164"/>
        <v>3995</v>
      </c>
    </row>
    <row r="824" spans="4:10" hidden="1" x14ac:dyDescent="0.25">
      <c r="D824" s="8">
        <f t="shared" si="165"/>
        <v>3995</v>
      </c>
      <c r="J824" s="56">
        <f t="shared" si="164"/>
        <v>3995</v>
      </c>
    </row>
    <row r="825" spans="4:10" hidden="1" x14ac:dyDescent="0.25">
      <c r="D825" s="8">
        <f t="shared" si="165"/>
        <v>3995</v>
      </c>
      <c r="J825" s="56">
        <f t="shared" si="164"/>
        <v>3995</v>
      </c>
    </row>
    <row r="826" spans="4:10" hidden="1" x14ac:dyDescent="0.25">
      <c r="D826" s="8">
        <f t="shared" si="165"/>
        <v>3995</v>
      </c>
      <c r="J826" s="56">
        <f t="shared" si="164"/>
        <v>3995</v>
      </c>
    </row>
    <row r="827" spans="4:10" hidden="1" x14ac:dyDescent="0.25">
      <c r="D827" s="8">
        <f t="shared" si="165"/>
        <v>3995</v>
      </c>
      <c r="J827" s="56">
        <f t="shared" si="164"/>
        <v>3995</v>
      </c>
    </row>
    <row r="828" spans="4:10" hidden="1" x14ac:dyDescent="0.25">
      <c r="D828" s="8">
        <f t="shared" si="165"/>
        <v>3995</v>
      </c>
      <c r="J828" s="56">
        <f t="shared" si="164"/>
        <v>3995</v>
      </c>
    </row>
    <row r="829" spans="4:10" hidden="1" x14ac:dyDescent="0.25">
      <c r="D829" s="8">
        <f t="shared" si="165"/>
        <v>3995</v>
      </c>
      <c r="J829" s="56">
        <f t="shared" si="164"/>
        <v>3995</v>
      </c>
    </row>
    <row r="830" spans="4:10" hidden="1" x14ac:dyDescent="0.25">
      <c r="D830" s="8">
        <f t="shared" si="165"/>
        <v>3995</v>
      </c>
      <c r="J830" s="56">
        <f t="shared" si="164"/>
        <v>3995</v>
      </c>
    </row>
    <row r="831" spans="4:10" hidden="1" x14ac:dyDescent="0.25">
      <c r="D831" s="8">
        <f t="shared" si="165"/>
        <v>3995</v>
      </c>
      <c r="J831" s="56">
        <f t="shared" si="164"/>
        <v>3995</v>
      </c>
    </row>
    <row r="832" spans="4:10" hidden="1" x14ac:dyDescent="0.25">
      <c r="D832" s="8">
        <f t="shared" si="165"/>
        <v>3995</v>
      </c>
      <c r="J832" s="56">
        <f t="shared" ref="J832:J858" si="166">D832+E832</f>
        <v>3995</v>
      </c>
    </row>
    <row r="833" spans="4:10" hidden="1" x14ac:dyDescent="0.25">
      <c r="D833" s="8">
        <f t="shared" si="165"/>
        <v>3995</v>
      </c>
      <c r="J833" s="56">
        <f t="shared" si="166"/>
        <v>3995</v>
      </c>
    </row>
    <row r="834" spans="4:10" hidden="1" x14ac:dyDescent="0.25">
      <c r="D834" s="8">
        <f t="shared" si="165"/>
        <v>3995</v>
      </c>
      <c r="J834" s="56">
        <f t="shared" si="166"/>
        <v>3995</v>
      </c>
    </row>
    <row r="835" spans="4:10" hidden="1" x14ac:dyDescent="0.25">
      <c r="D835" s="8">
        <f t="shared" si="165"/>
        <v>3995</v>
      </c>
      <c r="J835" s="56">
        <f t="shared" si="166"/>
        <v>3995</v>
      </c>
    </row>
    <row r="836" spans="4:10" hidden="1" x14ac:dyDescent="0.25">
      <c r="D836" s="8">
        <f t="shared" si="165"/>
        <v>3995</v>
      </c>
      <c r="J836" s="56">
        <f t="shared" si="166"/>
        <v>3995</v>
      </c>
    </row>
    <row r="837" spans="4:10" hidden="1" x14ac:dyDescent="0.25">
      <c r="D837" s="8">
        <f t="shared" si="165"/>
        <v>3995</v>
      </c>
      <c r="J837" s="56">
        <f t="shared" si="166"/>
        <v>3995</v>
      </c>
    </row>
    <row r="838" spans="4:10" hidden="1" x14ac:dyDescent="0.25">
      <c r="D838" s="8">
        <f t="shared" si="165"/>
        <v>3995</v>
      </c>
      <c r="J838" s="56">
        <f t="shared" si="166"/>
        <v>3995</v>
      </c>
    </row>
    <row r="839" spans="4:10" hidden="1" x14ac:dyDescent="0.25">
      <c r="D839" s="8">
        <f t="shared" si="165"/>
        <v>3995</v>
      </c>
      <c r="J839" s="56">
        <f t="shared" si="166"/>
        <v>3995</v>
      </c>
    </row>
    <row r="840" spans="4:10" hidden="1" x14ac:dyDescent="0.25">
      <c r="D840" s="8">
        <f t="shared" si="165"/>
        <v>3995</v>
      </c>
      <c r="J840" s="56">
        <f t="shared" si="166"/>
        <v>3995</v>
      </c>
    </row>
    <row r="841" spans="4:10" hidden="1" x14ac:dyDescent="0.25">
      <c r="D841" s="8">
        <f t="shared" si="165"/>
        <v>3995</v>
      </c>
      <c r="J841" s="56">
        <f t="shared" si="166"/>
        <v>3995</v>
      </c>
    </row>
    <row r="842" spans="4:10" hidden="1" x14ac:dyDescent="0.25">
      <c r="D842" s="8">
        <f t="shared" si="165"/>
        <v>3995</v>
      </c>
      <c r="J842" s="56">
        <f t="shared" si="166"/>
        <v>3995</v>
      </c>
    </row>
    <row r="843" spans="4:10" hidden="1" x14ac:dyDescent="0.25">
      <c r="D843" s="8">
        <f t="shared" si="165"/>
        <v>3995</v>
      </c>
      <c r="J843" s="56">
        <f t="shared" si="166"/>
        <v>3995</v>
      </c>
    </row>
    <row r="844" spans="4:10" hidden="1" x14ac:dyDescent="0.25">
      <c r="D844" s="8">
        <f t="shared" si="165"/>
        <v>3995</v>
      </c>
      <c r="J844" s="56">
        <f t="shared" si="166"/>
        <v>3995</v>
      </c>
    </row>
    <row r="845" spans="4:10" hidden="1" x14ac:dyDescent="0.25">
      <c r="D845" s="8">
        <f t="shared" si="165"/>
        <v>3995</v>
      </c>
      <c r="J845" s="56">
        <f t="shared" si="166"/>
        <v>3995</v>
      </c>
    </row>
    <row r="846" spans="4:10" hidden="1" x14ac:dyDescent="0.25">
      <c r="D846" s="8">
        <f t="shared" si="165"/>
        <v>3995</v>
      </c>
      <c r="J846" s="56">
        <f t="shared" si="166"/>
        <v>3995</v>
      </c>
    </row>
    <row r="847" spans="4:10" hidden="1" x14ac:dyDescent="0.25">
      <c r="D847" s="8">
        <f t="shared" si="165"/>
        <v>3995</v>
      </c>
      <c r="J847" s="56">
        <f t="shared" si="166"/>
        <v>3995</v>
      </c>
    </row>
    <row r="848" spans="4:10" hidden="1" x14ac:dyDescent="0.25">
      <c r="D848" s="8">
        <f t="shared" si="165"/>
        <v>3995</v>
      </c>
      <c r="J848" s="56">
        <f t="shared" si="166"/>
        <v>3995</v>
      </c>
    </row>
    <row r="849" spans="4:10" hidden="1" x14ac:dyDescent="0.25">
      <c r="D849" s="8">
        <f t="shared" si="165"/>
        <v>3995</v>
      </c>
      <c r="J849" s="56">
        <f t="shared" si="166"/>
        <v>3995</v>
      </c>
    </row>
    <row r="850" spans="4:10" hidden="1" x14ac:dyDescent="0.25">
      <c r="D850" s="8">
        <f t="shared" si="165"/>
        <v>3995</v>
      </c>
      <c r="J850" s="56">
        <f t="shared" si="166"/>
        <v>3995</v>
      </c>
    </row>
    <row r="851" spans="4:10" hidden="1" x14ac:dyDescent="0.25">
      <c r="D851" s="8">
        <f t="shared" si="165"/>
        <v>3995</v>
      </c>
      <c r="J851" s="56">
        <f t="shared" si="166"/>
        <v>3995</v>
      </c>
    </row>
    <row r="852" spans="4:10" hidden="1" x14ac:dyDescent="0.25">
      <c r="D852" s="8">
        <f t="shared" si="165"/>
        <v>3995</v>
      </c>
      <c r="J852" s="56">
        <f t="shared" si="166"/>
        <v>3995</v>
      </c>
    </row>
    <row r="853" spans="4:10" hidden="1" x14ac:dyDescent="0.25">
      <c r="D853" s="8">
        <f t="shared" si="165"/>
        <v>3995</v>
      </c>
      <c r="J853" s="56">
        <f t="shared" si="166"/>
        <v>3995</v>
      </c>
    </row>
    <row r="854" spans="4:10" hidden="1" x14ac:dyDescent="0.25">
      <c r="D854" s="8">
        <f t="shared" si="165"/>
        <v>3995</v>
      </c>
      <c r="J854" s="56">
        <f t="shared" si="166"/>
        <v>3995</v>
      </c>
    </row>
    <row r="855" spans="4:10" hidden="1" x14ac:dyDescent="0.25">
      <c r="D855" s="8">
        <f t="shared" si="165"/>
        <v>3995</v>
      </c>
      <c r="J855" s="56">
        <f t="shared" si="166"/>
        <v>3995</v>
      </c>
    </row>
    <row r="856" spans="4:10" hidden="1" x14ac:dyDescent="0.25">
      <c r="D856" s="8">
        <f t="shared" si="165"/>
        <v>3995</v>
      </c>
      <c r="J856" s="56">
        <f t="shared" si="166"/>
        <v>3995</v>
      </c>
    </row>
    <row r="857" spans="4:10" hidden="1" x14ac:dyDescent="0.25">
      <c r="D857" s="8">
        <f>J856</f>
        <v>3995</v>
      </c>
      <c r="J857" s="56">
        <f t="shared" si="166"/>
        <v>3995</v>
      </c>
    </row>
    <row r="858" spans="4:10" hidden="1" x14ac:dyDescent="0.25">
      <c r="D858" s="8">
        <f>J857</f>
        <v>3995</v>
      </c>
      <c r="J858" s="56">
        <f t="shared" si="166"/>
        <v>3995</v>
      </c>
    </row>
  </sheetData>
  <autoFilter ref="A1:M858">
    <filterColumn colId="5">
      <filters>
        <filter val="TRAN"/>
      </filters>
    </filterColumn>
  </autoFilter>
  <sortState ref="A118:M119">
    <sortCondition ref="I118:I1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filterMode="1"/>
  <dimension ref="A1:M868"/>
  <sheetViews>
    <sheetView workbookViewId="0">
      <pane ySplit="1" topLeftCell="A3" activePane="bottomLeft" state="frozen"/>
      <selection pane="bottomLeft" activeCell="J32" sqref="J32"/>
    </sheetView>
  </sheetViews>
  <sheetFormatPr defaultRowHeight="15" x14ac:dyDescent="0.25"/>
  <cols>
    <col min="1" max="1" width="9.85546875" style="8" customWidth="1"/>
    <col min="2" max="2" width="66.42578125" style="8" customWidth="1"/>
    <col min="3" max="3" width="15.5703125" style="8" customWidth="1"/>
    <col min="4" max="4" width="11.5703125" style="8" customWidth="1"/>
    <col min="5" max="5" width="9" style="8" customWidth="1"/>
    <col min="6" max="6" width="18.28515625" style="8" bestFit="1" customWidth="1"/>
    <col min="7" max="7" width="18.28515625" style="8" customWidth="1"/>
    <col min="8" max="8" width="15.140625" style="8" customWidth="1"/>
    <col min="9" max="9" width="10.7109375" style="30" customWidth="1"/>
    <col min="10" max="10" width="9.140625" style="8"/>
    <col min="11" max="11" width="11.5703125" style="110" customWidth="1"/>
    <col min="12" max="12" width="13.140625" style="110" customWidth="1"/>
    <col min="13" max="13" width="15.140625" style="110" customWidth="1"/>
    <col min="14" max="16384" width="9.140625" style="8"/>
  </cols>
  <sheetData>
    <row r="1" spans="1:13" ht="30" x14ac:dyDescent="0.2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24</v>
      </c>
      <c r="H1" s="23" t="s">
        <v>12</v>
      </c>
      <c r="I1" s="24" t="s">
        <v>6</v>
      </c>
      <c r="J1" s="23" t="s">
        <v>7</v>
      </c>
      <c r="K1" s="116" t="s">
        <v>8</v>
      </c>
      <c r="L1" s="116" t="s">
        <v>9</v>
      </c>
      <c r="M1" s="117" t="s">
        <v>10</v>
      </c>
    </row>
    <row r="2" spans="1:13" hidden="1" x14ac:dyDescent="0.25">
      <c r="A2" s="27" t="s">
        <v>11</v>
      </c>
      <c r="B2" s="28" t="s">
        <v>13</v>
      </c>
      <c r="C2" s="28" t="s">
        <v>29</v>
      </c>
      <c r="D2" s="28"/>
      <c r="E2" s="28">
        <v>1</v>
      </c>
      <c r="F2" s="28" t="s">
        <v>17</v>
      </c>
      <c r="G2" s="28" t="s">
        <v>18</v>
      </c>
      <c r="H2" s="28"/>
      <c r="I2" s="29">
        <v>43249</v>
      </c>
      <c r="J2" s="28">
        <f t="shared" ref="J2:J3" si="0">D2+E2</f>
        <v>1</v>
      </c>
      <c r="K2" s="92">
        <f>L2/J2</f>
        <v>58300</v>
      </c>
      <c r="L2" s="92">
        <f>E2*58300</f>
        <v>58300</v>
      </c>
      <c r="M2" s="101">
        <f>J2*K2</f>
        <v>58300</v>
      </c>
    </row>
    <row r="3" spans="1:13" ht="15.75" thickBot="1" x14ac:dyDescent="0.3">
      <c r="A3" s="12" t="s">
        <v>11</v>
      </c>
      <c r="B3" s="13" t="s">
        <v>13</v>
      </c>
      <c r="C3" s="13" t="s">
        <v>29</v>
      </c>
      <c r="D3" s="13">
        <f>J2</f>
        <v>1</v>
      </c>
      <c r="E3" s="13">
        <v>-1</v>
      </c>
      <c r="F3" s="13" t="s">
        <v>16</v>
      </c>
      <c r="G3" s="13"/>
      <c r="H3" s="13"/>
      <c r="I3" s="14">
        <v>43462</v>
      </c>
      <c r="J3" s="13">
        <f t="shared" si="0"/>
        <v>0</v>
      </c>
      <c r="K3" s="90">
        <f>IF(OR(F3="FPCO"),((M2+L3)/J3),K2)</f>
        <v>58300</v>
      </c>
      <c r="L3" s="104"/>
      <c r="M3" s="105">
        <f t="shared" ref="M3" si="1">J3*K3</f>
        <v>0</v>
      </c>
    </row>
    <row r="4" spans="1:13" hidden="1" x14ac:dyDescent="0.25">
      <c r="A4" s="122" t="s">
        <v>30</v>
      </c>
      <c r="B4" s="123" t="s">
        <v>31</v>
      </c>
      <c r="C4" s="123" t="s">
        <v>29</v>
      </c>
      <c r="D4" s="123">
        <v>95</v>
      </c>
      <c r="E4" s="123"/>
      <c r="F4" s="123" t="s">
        <v>14</v>
      </c>
      <c r="G4" s="123"/>
      <c r="H4" s="123"/>
      <c r="I4" s="124">
        <v>43100</v>
      </c>
      <c r="J4" s="123">
        <f t="shared" ref="J4:J18" si="2">D4+E4</f>
        <v>95</v>
      </c>
      <c r="K4" s="91">
        <f>M4/J4</f>
        <v>10710</v>
      </c>
      <c r="L4" s="118"/>
      <c r="M4" s="93">
        <v>1017450</v>
      </c>
    </row>
    <row r="5" spans="1:13" x14ac:dyDescent="0.25">
      <c r="A5" s="9" t="s">
        <v>30</v>
      </c>
      <c r="B5" s="10" t="s">
        <v>31</v>
      </c>
      <c r="C5" s="10" t="s">
        <v>29</v>
      </c>
      <c r="D5" s="10">
        <f t="shared" ref="D5:D18" si="3">J4</f>
        <v>95</v>
      </c>
      <c r="E5" s="10">
        <v>-1</v>
      </c>
      <c r="F5" s="10" t="s">
        <v>16</v>
      </c>
      <c r="G5" s="10"/>
      <c r="H5" s="10"/>
      <c r="I5" s="11">
        <v>43614</v>
      </c>
      <c r="J5" s="10">
        <f t="shared" si="2"/>
        <v>94</v>
      </c>
      <c r="K5" s="89">
        <f t="shared" ref="K5:K14" si="4">IF(OR(F5="FPCO"),((M4+L5)/J5),K4)</f>
        <v>10710</v>
      </c>
      <c r="L5" s="94"/>
      <c r="M5" s="95">
        <f t="shared" ref="M5:M18" si="5">J5*K5</f>
        <v>1006740</v>
      </c>
    </row>
    <row r="6" spans="1:13" ht="30" hidden="1" x14ac:dyDescent="0.25">
      <c r="A6" s="9" t="s">
        <v>30</v>
      </c>
      <c r="B6" s="10" t="s">
        <v>31</v>
      </c>
      <c r="C6" s="10" t="s">
        <v>29</v>
      </c>
      <c r="D6" s="10">
        <f t="shared" si="3"/>
        <v>94</v>
      </c>
      <c r="E6" s="10">
        <v>-9</v>
      </c>
      <c r="F6" s="10" t="s">
        <v>17</v>
      </c>
      <c r="G6" s="10"/>
      <c r="H6" s="10" t="s">
        <v>25</v>
      </c>
      <c r="I6" s="11">
        <v>43733</v>
      </c>
      <c r="J6" s="10">
        <f t="shared" si="2"/>
        <v>85</v>
      </c>
      <c r="K6" s="89">
        <f t="shared" si="4"/>
        <v>10710</v>
      </c>
      <c r="L6" s="94"/>
      <c r="M6" s="95">
        <f>J6*K6</f>
        <v>910350</v>
      </c>
    </row>
    <row r="7" spans="1:13" x14ac:dyDescent="0.25">
      <c r="A7" s="9" t="s">
        <v>30</v>
      </c>
      <c r="B7" s="10" t="s">
        <v>31</v>
      </c>
      <c r="C7" s="10" t="s">
        <v>29</v>
      </c>
      <c r="D7" s="10">
        <f t="shared" si="3"/>
        <v>85</v>
      </c>
      <c r="E7" s="10">
        <v>-2</v>
      </c>
      <c r="F7" s="10" t="s">
        <v>16</v>
      </c>
      <c r="G7" s="10"/>
      <c r="H7" s="10"/>
      <c r="I7" s="11">
        <v>43769</v>
      </c>
      <c r="J7" s="10">
        <f t="shared" si="2"/>
        <v>83</v>
      </c>
      <c r="K7" s="89">
        <f t="shared" si="4"/>
        <v>10710</v>
      </c>
      <c r="L7" s="94"/>
      <c r="M7" s="95">
        <f t="shared" si="5"/>
        <v>888930</v>
      </c>
    </row>
    <row r="8" spans="1:13" ht="30" hidden="1" x14ac:dyDescent="0.25">
      <c r="A8" s="9" t="s">
        <v>30</v>
      </c>
      <c r="B8" s="10" t="s">
        <v>31</v>
      </c>
      <c r="C8" s="10" t="s">
        <v>29</v>
      </c>
      <c r="D8" s="10">
        <f t="shared" si="3"/>
        <v>83</v>
      </c>
      <c r="E8" s="10">
        <v>-10</v>
      </c>
      <c r="F8" s="10" t="s">
        <v>17</v>
      </c>
      <c r="G8" s="10"/>
      <c r="H8" s="10" t="s">
        <v>19</v>
      </c>
      <c r="I8" s="11">
        <v>43782</v>
      </c>
      <c r="J8" s="10">
        <f t="shared" si="2"/>
        <v>73</v>
      </c>
      <c r="K8" s="89">
        <f t="shared" si="4"/>
        <v>10710</v>
      </c>
      <c r="L8" s="94"/>
      <c r="M8" s="95">
        <f t="shared" ref="M8:M15" si="6">J8*K8</f>
        <v>781830</v>
      </c>
    </row>
    <row r="9" spans="1:13" hidden="1" x14ac:dyDescent="0.25">
      <c r="A9" s="9" t="s">
        <v>30</v>
      </c>
      <c r="B9" s="10" t="s">
        <v>31</v>
      </c>
      <c r="C9" s="10" t="s">
        <v>29</v>
      </c>
      <c r="D9" s="10">
        <f t="shared" si="3"/>
        <v>73</v>
      </c>
      <c r="E9" s="10">
        <v>-8</v>
      </c>
      <c r="F9" s="10" t="s">
        <v>17</v>
      </c>
      <c r="G9" s="10"/>
      <c r="H9" s="10" t="s">
        <v>22</v>
      </c>
      <c r="I9" s="11">
        <v>43857</v>
      </c>
      <c r="J9" s="10">
        <f t="shared" si="2"/>
        <v>65</v>
      </c>
      <c r="K9" s="89">
        <f t="shared" si="4"/>
        <v>10710</v>
      </c>
      <c r="L9" s="94"/>
      <c r="M9" s="95">
        <f t="shared" si="6"/>
        <v>696150</v>
      </c>
    </row>
    <row r="10" spans="1:13" ht="30" hidden="1" x14ac:dyDescent="0.25">
      <c r="A10" s="9" t="s">
        <v>30</v>
      </c>
      <c r="B10" s="10" t="s">
        <v>31</v>
      </c>
      <c r="C10" s="10" t="s">
        <v>29</v>
      </c>
      <c r="D10" s="10">
        <f t="shared" si="3"/>
        <v>65</v>
      </c>
      <c r="E10" s="10">
        <v>-8</v>
      </c>
      <c r="F10" s="10" t="s">
        <v>17</v>
      </c>
      <c r="G10" s="10"/>
      <c r="H10" s="10" t="s">
        <v>25</v>
      </c>
      <c r="I10" s="11">
        <v>43858</v>
      </c>
      <c r="J10" s="10">
        <f t="shared" si="2"/>
        <v>57</v>
      </c>
      <c r="K10" s="89">
        <f t="shared" si="4"/>
        <v>10710</v>
      </c>
      <c r="L10" s="94"/>
      <c r="M10" s="95">
        <f t="shared" si="6"/>
        <v>610470</v>
      </c>
    </row>
    <row r="11" spans="1:13" ht="30" hidden="1" x14ac:dyDescent="0.25">
      <c r="A11" s="9" t="s">
        <v>30</v>
      </c>
      <c r="B11" s="10" t="s">
        <v>31</v>
      </c>
      <c r="C11" s="10" t="s">
        <v>29</v>
      </c>
      <c r="D11" s="10">
        <f t="shared" si="3"/>
        <v>57</v>
      </c>
      <c r="E11" s="10">
        <v>-8</v>
      </c>
      <c r="F11" s="10" t="s">
        <v>17</v>
      </c>
      <c r="G11" s="10"/>
      <c r="H11" s="10" t="s">
        <v>19</v>
      </c>
      <c r="I11" s="11">
        <v>43858</v>
      </c>
      <c r="J11" s="10">
        <f t="shared" si="2"/>
        <v>49</v>
      </c>
      <c r="K11" s="89">
        <f t="shared" si="4"/>
        <v>10710</v>
      </c>
      <c r="L11" s="94"/>
      <c r="M11" s="95">
        <f t="shared" si="6"/>
        <v>524790</v>
      </c>
    </row>
    <row r="12" spans="1:13" ht="30" hidden="1" x14ac:dyDescent="0.25">
      <c r="A12" s="9" t="s">
        <v>30</v>
      </c>
      <c r="B12" s="10" t="s">
        <v>31</v>
      </c>
      <c r="C12" s="10" t="s">
        <v>29</v>
      </c>
      <c r="D12" s="10">
        <f t="shared" si="3"/>
        <v>49</v>
      </c>
      <c r="E12" s="10">
        <v>-8</v>
      </c>
      <c r="F12" s="10" t="s">
        <v>17</v>
      </c>
      <c r="G12" s="10"/>
      <c r="H12" s="10" t="s">
        <v>28</v>
      </c>
      <c r="I12" s="11">
        <v>43858</v>
      </c>
      <c r="J12" s="10">
        <f t="shared" si="2"/>
        <v>41</v>
      </c>
      <c r="K12" s="89">
        <f t="shared" si="4"/>
        <v>10710</v>
      </c>
      <c r="L12" s="94"/>
      <c r="M12" s="95">
        <f t="shared" si="6"/>
        <v>439110</v>
      </c>
    </row>
    <row r="13" spans="1:13" ht="30" hidden="1" x14ac:dyDescent="0.25">
      <c r="A13" s="9" t="s">
        <v>30</v>
      </c>
      <c r="B13" s="10" t="s">
        <v>31</v>
      </c>
      <c r="C13" s="10" t="s">
        <v>29</v>
      </c>
      <c r="D13" s="10">
        <f t="shared" si="3"/>
        <v>41</v>
      </c>
      <c r="E13" s="10">
        <v>-8</v>
      </c>
      <c r="F13" s="10" t="s">
        <v>17</v>
      </c>
      <c r="G13" s="10"/>
      <c r="H13" s="10" t="s">
        <v>32</v>
      </c>
      <c r="I13" s="11">
        <v>43858</v>
      </c>
      <c r="J13" s="10">
        <f t="shared" si="2"/>
        <v>33</v>
      </c>
      <c r="K13" s="89">
        <f t="shared" si="4"/>
        <v>10710</v>
      </c>
      <c r="L13" s="94"/>
      <c r="M13" s="95">
        <f t="shared" si="6"/>
        <v>353430</v>
      </c>
    </row>
    <row r="14" spans="1:13" ht="30" hidden="1" x14ac:dyDescent="0.25">
      <c r="A14" s="9" t="s">
        <v>30</v>
      </c>
      <c r="B14" s="10" t="s">
        <v>31</v>
      </c>
      <c r="C14" s="10" t="s">
        <v>29</v>
      </c>
      <c r="D14" s="10">
        <f t="shared" si="3"/>
        <v>33</v>
      </c>
      <c r="E14" s="10">
        <v>-8</v>
      </c>
      <c r="F14" s="10" t="s">
        <v>17</v>
      </c>
      <c r="G14" s="10"/>
      <c r="H14" s="10" t="s">
        <v>20</v>
      </c>
      <c r="I14" s="11">
        <v>43858</v>
      </c>
      <c r="J14" s="10">
        <f t="shared" si="2"/>
        <v>25</v>
      </c>
      <c r="K14" s="89">
        <f t="shared" si="4"/>
        <v>10710</v>
      </c>
      <c r="L14" s="94"/>
      <c r="M14" s="95">
        <f t="shared" si="6"/>
        <v>267750</v>
      </c>
    </row>
    <row r="15" spans="1:13" hidden="1" x14ac:dyDescent="0.25">
      <c r="A15" s="9" t="s">
        <v>30</v>
      </c>
      <c r="B15" s="10" t="s">
        <v>31</v>
      </c>
      <c r="C15" s="10" t="s">
        <v>29</v>
      </c>
      <c r="D15" s="10">
        <f t="shared" si="3"/>
        <v>25</v>
      </c>
      <c r="E15" s="10">
        <v>24</v>
      </c>
      <c r="F15" s="10" t="s">
        <v>17</v>
      </c>
      <c r="G15" s="10" t="s">
        <v>18</v>
      </c>
      <c r="H15" s="10"/>
      <c r="I15" s="11">
        <v>43878</v>
      </c>
      <c r="J15" s="10">
        <f t="shared" si="2"/>
        <v>49</v>
      </c>
      <c r="K15" s="89">
        <f>((M14+L15)/J15)</f>
        <v>9386.9149659863961</v>
      </c>
      <c r="L15" s="94">
        <f>E15*8008.70138888889</f>
        <v>192208.83333333334</v>
      </c>
      <c r="M15" s="95">
        <f t="shared" si="6"/>
        <v>459958.83333333343</v>
      </c>
    </row>
    <row r="16" spans="1:13" x14ac:dyDescent="0.25">
      <c r="A16" s="9" t="s">
        <v>30</v>
      </c>
      <c r="B16" s="10" t="s">
        <v>31</v>
      </c>
      <c r="C16" s="10" t="s">
        <v>29</v>
      </c>
      <c r="D16" s="10">
        <f t="shared" si="3"/>
        <v>49</v>
      </c>
      <c r="E16" s="10">
        <v>-1</v>
      </c>
      <c r="F16" s="10" t="s">
        <v>16</v>
      </c>
      <c r="G16" s="10"/>
      <c r="H16" s="10"/>
      <c r="I16" s="11">
        <v>43882</v>
      </c>
      <c r="J16" s="10">
        <f t="shared" si="2"/>
        <v>48</v>
      </c>
      <c r="K16" s="89">
        <f>IF(OR(F16="FPCO"),((M15+L16)/J16),K15)</f>
        <v>9386.9149659863961</v>
      </c>
      <c r="L16" s="94"/>
      <c r="M16" s="95">
        <f t="shared" si="5"/>
        <v>450571.91836734698</v>
      </c>
    </row>
    <row r="17" spans="1:13" x14ac:dyDescent="0.25">
      <c r="A17" s="9" t="s">
        <v>30</v>
      </c>
      <c r="B17" s="10" t="s">
        <v>31</v>
      </c>
      <c r="C17" s="10" t="s">
        <v>29</v>
      </c>
      <c r="D17" s="10">
        <f t="shared" si="3"/>
        <v>48</v>
      </c>
      <c r="E17" s="10">
        <v>-1</v>
      </c>
      <c r="F17" s="10" t="s">
        <v>16</v>
      </c>
      <c r="G17" s="10"/>
      <c r="H17" s="10"/>
      <c r="I17" s="11">
        <v>43900</v>
      </c>
      <c r="J17" s="10">
        <f t="shared" si="2"/>
        <v>47</v>
      </c>
      <c r="K17" s="89">
        <f>IF(OR(F17="FPCO"),((M16+L17)/J17),K16)</f>
        <v>9386.9149659863961</v>
      </c>
      <c r="L17" s="94"/>
      <c r="M17" s="95">
        <f t="shared" si="5"/>
        <v>441185.00340136059</v>
      </c>
    </row>
    <row r="18" spans="1:13" x14ac:dyDescent="0.25">
      <c r="A18" s="44" t="s">
        <v>30</v>
      </c>
      <c r="B18" s="36" t="s">
        <v>31</v>
      </c>
      <c r="C18" s="36" t="s">
        <v>29</v>
      </c>
      <c r="D18" s="36">
        <f t="shared" si="3"/>
        <v>47</v>
      </c>
      <c r="E18" s="36">
        <v>-2</v>
      </c>
      <c r="F18" s="36" t="s">
        <v>16</v>
      </c>
      <c r="G18" s="36"/>
      <c r="H18" s="36"/>
      <c r="I18" s="37">
        <v>43948</v>
      </c>
      <c r="J18" s="36">
        <f t="shared" si="2"/>
        <v>45</v>
      </c>
      <c r="K18" s="89">
        <f>IF(OR(F18="FPCO"),((M17+L18)/J18),K17)</f>
        <v>9386.9149659863961</v>
      </c>
      <c r="L18" s="94"/>
      <c r="M18" s="95">
        <f t="shared" si="5"/>
        <v>422411.17346938781</v>
      </c>
    </row>
    <row r="19" spans="1:13" hidden="1" x14ac:dyDescent="0.25">
      <c r="A19" s="27" t="s">
        <v>37</v>
      </c>
      <c r="B19" s="28" t="s">
        <v>38</v>
      </c>
      <c r="C19" s="28" t="s">
        <v>29</v>
      </c>
      <c r="D19" s="28">
        <v>10</v>
      </c>
      <c r="E19" s="28"/>
      <c r="F19" s="28" t="s">
        <v>14</v>
      </c>
      <c r="G19" s="28"/>
      <c r="H19" s="28"/>
      <c r="I19" s="29">
        <v>43100</v>
      </c>
      <c r="J19" s="28">
        <f t="shared" ref="J19:J61" si="7">D19+E19</f>
        <v>10</v>
      </c>
      <c r="K19" s="92">
        <f>M19/J19</f>
        <v>81158</v>
      </c>
      <c r="L19" s="92"/>
      <c r="M19" s="101">
        <v>811580</v>
      </c>
    </row>
    <row r="20" spans="1:13" hidden="1" x14ac:dyDescent="0.25">
      <c r="A20" s="9" t="s">
        <v>37</v>
      </c>
      <c r="B20" s="10" t="s">
        <v>38</v>
      </c>
      <c r="C20" s="10" t="s">
        <v>29</v>
      </c>
      <c r="D20" s="10">
        <f t="shared" ref="D20:D27" si="8">J19</f>
        <v>10</v>
      </c>
      <c r="E20" s="10">
        <v>5</v>
      </c>
      <c r="F20" s="10" t="s">
        <v>17</v>
      </c>
      <c r="G20" s="10" t="s">
        <v>18</v>
      </c>
      <c r="H20" s="10"/>
      <c r="I20" s="11">
        <v>43249</v>
      </c>
      <c r="J20" s="10">
        <f t="shared" si="7"/>
        <v>15</v>
      </c>
      <c r="K20" s="94">
        <f>((M19+L20)/J20)</f>
        <v>80483.666666666672</v>
      </c>
      <c r="L20" s="94">
        <f>E20*79135</f>
        <v>395675</v>
      </c>
      <c r="M20" s="95">
        <f>J20*K20</f>
        <v>1207255</v>
      </c>
    </row>
    <row r="21" spans="1:13" hidden="1" x14ac:dyDescent="0.25">
      <c r="A21" s="9" t="s">
        <v>37</v>
      </c>
      <c r="B21" s="10" t="s">
        <v>38</v>
      </c>
      <c r="C21" s="10" t="s">
        <v>29</v>
      </c>
      <c r="D21" s="10">
        <f t="shared" si="8"/>
        <v>15</v>
      </c>
      <c r="E21" s="10">
        <v>5</v>
      </c>
      <c r="F21" s="10" t="s">
        <v>17</v>
      </c>
      <c r="G21" s="10" t="s">
        <v>18</v>
      </c>
      <c r="H21" s="10"/>
      <c r="I21" s="11">
        <v>43461</v>
      </c>
      <c r="J21" s="10">
        <f t="shared" si="7"/>
        <v>20</v>
      </c>
      <c r="K21" s="94">
        <f>((M20+L21)/J21)</f>
        <v>80470.698717948719</v>
      </c>
      <c r="L21" s="94">
        <f>E21*80431.7948717949</f>
        <v>402158.97435897449</v>
      </c>
      <c r="M21" s="95">
        <f>J21*K21</f>
        <v>1609413.9743589745</v>
      </c>
    </row>
    <row r="22" spans="1:13" x14ac:dyDescent="0.25">
      <c r="A22" s="9" t="s">
        <v>37</v>
      </c>
      <c r="B22" s="10" t="s">
        <v>38</v>
      </c>
      <c r="C22" s="10" t="s">
        <v>29</v>
      </c>
      <c r="D22" s="10">
        <f t="shared" si="8"/>
        <v>20</v>
      </c>
      <c r="E22" s="10">
        <v>-5</v>
      </c>
      <c r="F22" s="10" t="s">
        <v>16</v>
      </c>
      <c r="G22" s="10"/>
      <c r="H22" s="10"/>
      <c r="I22" s="11">
        <v>43462</v>
      </c>
      <c r="J22" s="10">
        <f t="shared" si="7"/>
        <v>15</v>
      </c>
      <c r="K22" s="94">
        <f t="shared" ref="K22:K27" si="9">IF(OR(F22="FPCO"),((M21+L22)/J22),K21)</f>
        <v>80470.698717948719</v>
      </c>
      <c r="L22" s="94"/>
      <c r="M22" s="95">
        <f t="shared" ref="M22:M27" si="10">J22*K22</f>
        <v>1207060.4807692308</v>
      </c>
    </row>
    <row r="23" spans="1:13" x14ac:dyDescent="0.25">
      <c r="A23" s="9" t="s">
        <v>37</v>
      </c>
      <c r="B23" s="10" t="s">
        <v>38</v>
      </c>
      <c r="C23" s="10" t="s">
        <v>29</v>
      </c>
      <c r="D23" s="10">
        <f t="shared" si="8"/>
        <v>15</v>
      </c>
      <c r="E23" s="10">
        <v>-5</v>
      </c>
      <c r="F23" s="10" t="s">
        <v>16</v>
      </c>
      <c r="G23" s="10"/>
      <c r="H23" s="10"/>
      <c r="I23" s="11">
        <v>43528</v>
      </c>
      <c r="J23" s="10">
        <f t="shared" si="7"/>
        <v>10</v>
      </c>
      <c r="K23" s="94">
        <f t="shared" si="9"/>
        <v>80470.698717948719</v>
      </c>
      <c r="L23" s="94"/>
      <c r="M23" s="95">
        <f t="shared" si="10"/>
        <v>804706.98717948725</v>
      </c>
    </row>
    <row r="24" spans="1:13" x14ac:dyDescent="0.25">
      <c r="A24" s="9" t="s">
        <v>37</v>
      </c>
      <c r="B24" s="10" t="s">
        <v>38</v>
      </c>
      <c r="C24" s="10" t="s">
        <v>29</v>
      </c>
      <c r="D24" s="10">
        <f t="shared" si="8"/>
        <v>10</v>
      </c>
      <c r="E24" s="10">
        <v>-5</v>
      </c>
      <c r="F24" s="10" t="s">
        <v>16</v>
      </c>
      <c r="G24" s="10"/>
      <c r="H24" s="10"/>
      <c r="I24" s="11">
        <v>43581</v>
      </c>
      <c r="J24" s="10">
        <f t="shared" si="7"/>
        <v>5</v>
      </c>
      <c r="K24" s="94">
        <f t="shared" si="9"/>
        <v>80470.698717948719</v>
      </c>
      <c r="L24" s="94"/>
      <c r="M24" s="95">
        <f t="shared" si="10"/>
        <v>402353.49358974362</v>
      </c>
    </row>
    <row r="25" spans="1:13" x14ac:dyDescent="0.25">
      <c r="A25" s="9" t="s">
        <v>37</v>
      </c>
      <c r="B25" s="10" t="s">
        <v>38</v>
      </c>
      <c r="C25" s="10" t="s">
        <v>29</v>
      </c>
      <c r="D25" s="10">
        <f t="shared" si="8"/>
        <v>5</v>
      </c>
      <c r="E25" s="10">
        <v>-1</v>
      </c>
      <c r="F25" s="10" t="s">
        <v>16</v>
      </c>
      <c r="G25" s="10"/>
      <c r="H25" s="10"/>
      <c r="I25" s="11">
        <v>43648</v>
      </c>
      <c r="J25" s="10">
        <f t="shared" si="7"/>
        <v>4</v>
      </c>
      <c r="K25" s="94">
        <f t="shared" si="9"/>
        <v>80470.698717948719</v>
      </c>
      <c r="L25" s="94"/>
      <c r="M25" s="95">
        <f t="shared" si="10"/>
        <v>321882.79487179487</v>
      </c>
    </row>
    <row r="26" spans="1:13" hidden="1" x14ac:dyDescent="0.25">
      <c r="A26" s="9" t="s">
        <v>37</v>
      </c>
      <c r="B26" s="10" t="s">
        <v>38</v>
      </c>
      <c r="C26" s="10" t="s">
        <v>29</v>
      </c>
      <c r="D26" s="10">
        <f t="shared" si="8"/>
        <v>4</v>
      </c>
      <c r="E26" s="10">
        <v>2</v>
      </c>
      <c r="F26" s="10" t="s">
        <v>17</v>
      </c>
      <c r="G26" s="10" t="s">
        <v>18</v>
      </c>
      <c r="H26" s="10"/>
      <c r="I26" s="11">
        <v>43970</v>
      </c>
      <c r="J26" s="10">
        <f t="shared" si="7"/>
        <v>6</v>
      </c>
      <c r="K26" s="94">
        <f>((M25+L26)/J26)</f>
        <v>74934.91025641025</v>
      </c>
      <c r="L26" s="94">
        <f>E26*63863.3333333333</f>
        <v>127726.6666666666</v>
      </c>
      <c r="M26" s="95">
        <f>J26*K26</f>
        <v>449609.4615384615</v>
      </c>
    </row>
    <row r="27" spans="1:13" x14ac:dyDescent="0.25">
      <c r="A27" s="44" t="s">
        <v>37</v>
      </c>
      <c r="B27" s="36" t="s">
        <v>38</v>
      </c>
      <c r="C27" s="36" t="s">
        <v>29</v>
      </c>
      <c r="D27" s="10">
        <f t="shared" si="8"/>
        <v>6</v>
      </c>
      <c r="E27" s="36">
        <v>-1</v>
      </c>
      <c r="F27" s="36" t="s">
        <v>16</v>
      </c>
      <c r="G27" s="36"/>
      <c r="H27" s="36"/>
      <c r="I27" s="37">
        <v>43978</v>
      </c>
      <c r="J27" s="36">
        <f t="shared" si="7"/>
        <v>5</v>
      </c>
      <c r="K27" s="94">
        <f t="shared" si="9"/>
        <v>74934.91025641025</v>
      </c>
      <c r="L27" s="94"/>
      <c r="M27" s="95">
        <f t="shared" si="10"/>
        <v>374674.55128205125</v>
      </c>
    </row>
    <row r="28" spans="1:13" hidden="1" x14ac:dyDescent="0.25">
      <c r="A28" s="27" t="s">
        <v>39</v>
      </c>
      <c r="B28" s="28" t="s">
        <v>40</v>
      </c>
      <c r="C28" s="28" t="s">
        <v>29</v>
      </c>
      <c r="D28" s="28">
        <v>4</v>
      </c>
      <c r="E28" s="28"/>
      <c r="F28" s="28" t="s">
        <v>14</v>
      </c>
      <c r="G28" s="28"/>
      <c r="H28" s="28"/>
      <c r="I28" s="29">
        <v>43100</v>
      </c>
      <c r="J28" s="28">
        <f t="shared" si="7"/>
        <v>4</v>
      </c>
      <c r="K28" s="92">
        <f>M28/J28</f>
        <v>202895</v>
      </c>
      <c r="L28" s="92"/>
      <c r="M28" s="101">
        <v>811580</v>
      </c>
    </row>
    <row r="29" spans="1:13" hidden="1" x14ac:dyDescent="0.25">
      <c r="A29" s="9" t="s">
        <v>39</v>
      </c>
      <c r="B29" s="10" t="s">
        <v>40</v>
      </c>
      <c r="C29" s="10" t="s">
        <v>29</v>
      </c>
      <c r="D29" s="10">
        <f t="shared" ref="D29:D34" si="11">J28</f>
        <v>4</v>
      </c>
      <c r="E29" s="10">
        <v>5</v>
      </c>
      <c r="F29" s="10" t="s">
        <v>17</v>
      </c>
      <c r="G29" s="10" t="s">
        <v>18</v>
      </c>
      <c r="H29" s="10"/>
      <c r="I29" s="11">
        <v>43249</v>
      </c>
      <c r="J29" s="10">
        <f t="shared" si="7"/>
        <v>9</v>
      </c>
      <c r="K29" s="94">
        <f>((M28+L29)/J29)</f>
        <v>135131.11111111112</v>
      </c>
      <c r="L29" s="94">
        <f>E29*80920</f>
        <v>404600</v>
      </c>
      <c r="M29" s="95">
        <f>J29*K29</f>
        <v>1216180</v>
      </c>
    </row>
    <row r="30" spans="1:13" hidden="1" x14ac:dyDescent="0.25">
      <c r="A30" s="9" t="s">
        <v>39</v>
      </c>
      <c r="B30" s="10" t="s">
        <v>40</v>
      </c>
      <c r="C30" s="10" t="s">
        <v>29</v>
      </c>
      <c r="D30" s="10">
        <f t="shared" si="11"/>
        <v>9</v>
      </c>
      <c r="E30" s="10">
        <v>2</v>
      </c>
      <c r="F30" s="10" t="s">
        <v>17</v>
      </c>
      <c r="G30" s="10" t="s">
        <v>18</v>
      </c>
      <c r="H30" s="10"/>
      <c r="I30" s="11">
        <v>43453</v>
      </c>
      <c r="J30" s="10">
        <f t="shared" si="7"/>
        <v>11</v>
      </c>
      <c r="K30" s="94">
        <f t="shared" ref="K30" si="12">((M29+L30)/J30)</f>
        <v>125274.54545454546</v>
      </c>
      <c r="L30" s="94">
        <f t="shared" ref="L30:L31" si="13">E30*80920</f>
        <v>161840</v>
      </c>
      <c r="M30" s="95">
        <f>J30*K30</f>
        <v>1378020</v>
      </c>
    </row>
    <row r="31" spans="1:13" hidden="1" x14ac:dyDescent="0.25">
      <c r="A31" s="9" t="s">
        <v>39</v>
      </c>
      <c r="B31" s="10" t="s">
        <v>40</v>
      </c>
      <c r="C31" s="10" t="s">
        <v>29</v>
      </c>
      <c r="D31" s="10">
        <f t="shared" si="11"/>
        <v>11</v>
      </c>
      <c r="E31" s="10">
        <v>2</v>
      </c>
      <c r="F31" s="10" t="s">
        <v>17</v>
      </c>
      <c r="G31" s="10" t="s">
        <v>18</v>
      </c>
      <c r="H31" s="10"/>
      <c r="I31" s="11">
        <v>43453</v>
      </c>
      <c r="J31" s="10">
        <f t="shared" si="7"/>
        <v>13</v>
      </c>
      <c r="K31" s="94">
        <f>((M30+L31)/J31)</f>
        <v>118450.76923076923</v>
      </c>
      <c r="L31" s="94">
        <f t="shared" si="13"/>
        <v>161840</v>
      </c>
      <c r="M31" s="95">
        <f>J31*K31</f>
        <v>1539860</v>
      </c>
    </row>
    <row r="32" spans="1:13" x14ac:dyDescent="0.25">
      <c r="A32" s="9" t="s">
        <v>39</v>
      </c>
      <c r="B32" s="10" t="s">
        <v>40</v>
      </c>
      <c r="C32" s="10" t="s">
        <v>29</v>
      </c>
      <c r="D32" s="10">
        <f t="shared" si="11"/>
        <v>13</v>
      </c>
      <c r="E32" s="10">
        <v>-5</v>
      </c>
      <c r="F32" s="10" t="s">
        <v>16</v>
      </c>
      <c r="G32" s="10"/>
      <c r="H32" s="10"/>
      <c r="I32" s="11">
        <v>43462</v>
      </c>
      <c r="J32" s="10">
        <f t="shared" si="7"/>
        <v>8</v>
      </c>
      <c r="K32" s="94">
        <f t="shared" ref="K32:K34" si="14">IF(OR(F32="FPCO"),((M31+L32)/J32),K31)</f>
        <v>118450.76923076923</v>
      </c>
      <c r="L32" s="94"/>
      <c r="M32" s="95">
        <f t="shared" ref="M32:M34" si="15">J32*K32</f>
        <v>947606.15384615387</v>
      </c>
    </row>
    <row r="33" spans="1:13" x14ac:dyDescent="0.25">
      <c r="A33" s="9" t="s">
        <v>39</v>
      </c>
      <c r="B33" s="10" t="s">
        <v>40</v>
      </c>
      <c r="C33" s="10" t="s">
        <v>29</v>
      </c>
      <c r="D33" s="10">
        <f t="shared" si="11"/>
        <v>8</v>
      </c>
      <c r="E33" s="10">
        <v>-4</v>
      </c>
      <c r="F33" s="10" t="s">
        <v>16</v>
      </c>
      <c r="G33" s="10"/>
      <c r="H33" s="10"/>
      <c r="I33" s="11">
        <v>43528</v>
      </c>
      <c r="J33" s="10">
        <f t="shared" si="7"/>
        <v>4</v>
      </c>
      <c r="K33" s="94">
        <f t="shared" si="14"/>
        <v>118450.76923076923</v>
      </c>
      <c r="L33" s="94"/>
      <c r="M33" s="95">
        <f t="shared" si="15"/>
        <v>473803.07692307694</v>
      </c>
    </row>
    <row r="34" spans="1:13" x14ac:dyDescent="0.25">
      <c r="A34" s="44" t="s">
        <v>39</v>
      </c>
      <c r="B34" s="36" t="s">
        <v>40</v>
      </c>
      <c r="C34" s="36" t="s">
        <v>29</v>
      </c>
      <c r="D34" s="36">
        <f t="shared" si="11"/>
        <v>4</v>
      </c>
      <c r="E34" s="36">
        <v>-4</v>
      </c>
      <c r="F34" s="36" t="s">
        <v>16</v>
      </c>
      <c r="G34" s="36"/>
      <c r="H34" s="36"/>
      <c r="I34" s="37">
        <v>43581</v>
      </c>
      <c r="J34" s="36">
        <f t="shared" si="7"/>
        <v>0</v>
      </c>
      <c r="K34" s="94">
        <f t="shared" si="14"/>
        <v>118450.76923076923</v>
      </c>
      <c r="L34" s="94"/>
      <c r="M34" s="95">
        <f t="shared" si="15"/>
        <v>0</v>
      </c>
    </row>
    <row r="35" spans="1:13" hidden="1" x14ac:dyDescent="0.25">
      <c r="A35" s="27" t="s">
        <v>51</v>
      </c>
      <c r="B35" s="28" t="s">
        <v>52</v>
      </c>
      <c r="C35" s="28" t="s">
        <v>29</v>
      </c>
      <c r="D35" s="28">
        <v>19</v>
      </c>
      <c r="E35" s="28"/>
      <c r="F35" s="28" t="s">
        <v>14</v>
      </c>
      <c r="G35" s="28"/>
      <c r="H35" s="28"/>
      <c r="I35" s="29">
        <v>43100</v>
      </c>
      <c r="J35" s="28">
        <f t="shared" si="7"/>
        <v>19</v>
      </c>
      <c r="K35" s="92">
        <f>M35/J35</f>
        <v>82391.84210526316</v>
      </c>
      <c r="L35" s="92"/>
      <c r="M35" s="101">
        <v>1565445</v>
      </c>
    </row>
    <row r="36" spans="1:13" hidden="1" x14ac:dyDescent="0.25">
      <c r="A36" s="9" t="s">
        <v>51</v>
      </c>
      <c r="B36" s="10" t="s">
        <v>52</v>
      </c>
      <c r="C36" s="10" t="s">
        <v>29</v>
      </c>
      <c r="D36" s="10">
        <f t="shared" ref="D36:D41" si="16">J35</f>
        <v>19</v>
      </c>
      <c r="E36" s="10">
        <v>10</v>
      </c>
      <c r="F36" s="10" t="s">
        <v>17</v>
      </c>
      <c r="G36" s="10" t="s">
        <v>18</v>
      </c>
      <c r="H36" s="10"/>
      <c r="I36" s="11">
        <v>43287</v>
      </c>
      <c r="J36" s="10">
        <f t="shared" si="7"/>
        <v>29</v>
      </c>
      <c r="K36" s="94">
        <f>((M35+L36)/J36)</f>
        <v>82294.655172413797</v>
      </c>
      <c r="L36" s="94">
        <f>E36*82110</f>
        <v>821100</v>
      </c>
      <c r="M36" s="95">
        <f>J36*K36</f>
        <v>2386545</v>
      </c>
    </row>
    <row r="37" spans="1:13" hidden="1" x14ac:dyDescent="0.25">
      <c r="A37" s="9" t="s">
        <v>51</v>
      </c>
      <c r="B37" s="10" t="s">
        <v>52</v>
      </c>
      <c r="C37" s="10" t="s">
        <v>29</v>
      </c>
      <c r="D37" s="10">
        <f t="shared" si="16"/>
        <v>29</v>
      </c>
      <c r="E37" s="10">
        <v>4</v>
      </c>
      <c r="F37" s="10" t="s">
        <v>17</v>
      </c>
      <c r="G37" s="10" t="s">
        <v>18</v>
      </c>
      <c r="H37" s="10"/>
      <c r="I37" s="11">
        <v>43453</v>
      </c>
      <c r="J37" s="10">
        <f t="shared" si="7"/>
        <v>33</v>
      </c>
      <c r="K37" s="94">
        <f t="shared" ref="K37:K38" si="17">((M36+L37)/J37)</f>
        <v>82262.183195592283</v>
      </c>
      <c r="L37" s="94">
        <f>E37*82026.7613636364</f>
        <v>328107.04545454559</v>
      </c>
      <c r="M37" s="95">
        <f>J37*K37</f>
        <v>2714652.0454545454</v>
      </c>
    </row>
    <row r="38" spans="1:13" hidden="1" x14ac:dyDescent="0.25">
      <c r="A38" s="9" t="s">
        <v>51</v>
      </c>
      <c r="B38" s="10" t="s">
        <v>52</v>
      </c>
      <c r="C38" s="10" t="s">
        <v>29</v>
      </c>
      <c r="D38" s="10">
        <f t="shared" si="16"/>
        <v>33</v>
      </c>
      <c r="E38" s="10">
        <v>5</v>
      </c>
      <c r="F38" s="10" t="s">
        <v>17</v>
      </c>
      <c r="G38" s="10" t="s">
        <v>18</v>
      </c>
      <c r="H38" s="10"/>
      <c r="I38" s="11">
        <v>43461</v>
      </c>
      <c r="J38" s="10">
        <f t="shared" si="7"/>
        <v>38</v>
      </c>
      <c r="K38" s="94">
        <f t="shared" si="17"/>
        <v>82231.20663875599</v>
      </c>
      <c r="L38" s="94">
        <f>E38*82026.7613636364</f>
        <v>410133.806818182</v>
      </c>
      <c r="M38" s="95">
        <f>J38*K38</f>
        <v>3124785.8522727275</v>
      </c>
    </row>
    <row r="39" spans="1:13" x14ac:dyDescent="0.25">
      <c r="A39" s="9" t="s">
        <v>51</v>
      </c>
      <c r="B39" s="10" t="s">
        <v>52</v>
      </c>
      <c r="C39" s="10" t="s">
        <v>29</v>
      </c>
      <c r="D39" s="10">
        <f t="shared" si="16"/>
        <v>38</v>
      </c>
      <c r="E39" s="10">
        <v>-5</v>
      </c>
      <c r="F39" s="10" t="s">
        <v>16</v>
      </c>
      <c r="G39" s="10"/>
      <c r="H39" s="10"/>
      <c r="I39" s="11">
        <v>43462</v>
      </c>
      <c r="J39" s="10">
        <f t="shared" si="7"/>
        <v>33</v>
      </c>
      <c r="K39" s="94">
        <f t="shared" ref="K39" si="18">IF(OR(F39="FPCO"),((M38+L39)/J39),K38)</f>
        <v>82231.20663875599</v>
      </c>
      <c r="L39" s="94"/>
      <c r="M39" s="95">
        <f t="shared" ref="M39" si="19">J39*K39</f>
        <v>2713629.8190789479</v>
      </c>
    </row>
    <row r="40" spans="1:13" hidden="1" x14ac:dyDescent="0.25">
      <c r="A40" s="9" t="s">
        <v>51</v>
      </c>
      <c r="B40" s="10" t="s">
        <v>52</v>
      </c>
      <c r="C40" s="10" t="s">
        <v>29</v>
      </c>
      <c r="D40" s="10">
        <f t="shared" si="16"/>
        <v>33</v>
      </c>
      <c r="E40" s="10">
        <v>4</v>
      </c>
      <c r="F40" s="10" t="s">
        <v>17</v>
      </c>
      <c r="G40" s="10" t="s">
        <v>18</v>
      </c>
      <c r="H40" s="10"/>
      <c r="I40" s="11">
        <v>43516</v>
      </c>
      <c r="J40" s="10">
        <f t="shared" si="7"/>
        <v>37</v>
      </c>
      <c r="K40" s="94">
        <f t="shared" ref="K40" si="20">((M39+L40)/J40)</f>
        <v>82209.104446851168</v>
      </c>
      <c r="L40" s="94">
        <f>E40*82026.7613636364</f>
        <v>328107.04545454559</v>
      </c>
      <c r="M40" s="95">
        <f>J40*K40</f>
        <v>3041736.8645334933</v>
      </c>
    </row>
    <row r="41" spans="1:13" x14ac:dyDescent="0.25">
      <c r="A41" s="9" t="s">
        <v>51</v>
      </c>
      <c r="B41" s="10" t="s">
        <v>52</v>
      </c>
      <c r="C41" s="10" t="s">
        <v>29</v>
      </c>
      <c r="D41" s="10">
        <f t="shared" si="16"/>
        <v>37</v>
      </c>
      <c r="E41" s="10">
        <v>-14</v>
      </c>
      <c r="F41" s="10" t="s">
        <v>16</v>
      </c>
      <c r="G41" s="10"/>
      <c r="H41" s="10"/>
      <c r="I41" s="11">
        <v>43528</v>
      </c>
      <c r="J41" s="10">
        <f t="shared" si="7"/>
        <v>23</v>
      </c>
      <c r="K41" s="94">
        <f t="shared" ref="K41:K45" si="21">IF(OR(F41="FPCO"),((M40+L41)/J41),K40)</f>
        <v>82209.104446851168</v>
      </c>
      <c r="L41" s="94"/>
      <c r="M41" s="95">
        <f t="shared" ref="M41:M45" si="22">J41*K41</f>
        <v>1890809.402277577</v>
      </c>
    </row>
    <row r="42" spans="1:13" x14ac:dyDescent="0.25">
      <c r="A42" s="9" t="s">
        <v>51</v>
      </c>
      <c r="B42" s="10" t="s">
        <v>52</v>
      </c>
      <c r="C42" s="10" t="s">
        <v>29</v>
      </c>
      <c r="D42" s="10">
        <f>J41</f>
        <v>23</v>
      </c>
      <c r="E42" s="10">
        <v>-1</v>
      </c>
      <c r="F42" s="10" t="s">
        <v>16</v>
      </c>
      <c r="G42" s="10"/>
      <c r="H42" s="10"/>
      <c r="I42" s="11">
        <v>43558</v>
      </c>
      <c r="J42" s="10">
        <f t="shared" si="7"/>
        <v>22</v>
      </c>
      <c r="K42" s="94">
        <f t="shared" si="21"/>
        <v>82209.104446851168</v>
      </c>
      <c r="L42" s="94"/>
      <c r="M42" s="95">
        <f t="shared" si="22"/>
        <v>1808600.2978307258</v>
      </c>
    </row>
    <row r="43" spans="1:13" x14ac:dyDescent="0.25">
      <c r="A43" s="9" t="s">
        <v>51</v>
      </c>
      <c r="B43" s="10" t="s">
        <v>52</v>
      </c>
      <c r="C43" s="10" t="s">
        <v>29</v>
      </c>
      <c r="D43" s="10">
        <f>J42</f>
        <v>22</v>
      </c>
      <c r="E43" s="10">
        <v>-17</v>
      </c>
      <c r="F43" s="10" t="s">
        <v>16</v>
      </c>
      <c r="G43" s="10"/>
      <c r="H43" s="10"/>
      <c r="I43" s="11">
        <v>43581</v>
      </c>
      <c r="J43" s="10">
        <f t="shared" si="7"/>
        <v>5</v>
      </c>
      <c r="K43" s="94">
        <f t="shared" si="21"/>
        <v>82209.104446851168</v>
      </c>
      <c r="L43" s="94"/>
      <c r="M43" s="95">
        <f t="shared" si="22"/>
        <v>411045.52223425586</v>
      </c>
    </row>
    <row r="44" spans="1:13" x14ac:dyDescent="0.25">
      <c r="A44" s="9" t="s">
        <v>51</v>
      </c>
      <c r="B44" s="10" t="s">
        <v>52</v>
      </c>
      <c r="C44" s="10" t="s">
        <v>29</v>
      </c>
      <c r="D44" s="10">
        <f>J43</f>
        <v>5</v>
      </c>
      <c r="E44" s="10">
        <v>-3</v>
      </c>
      <c r="F44" s="10" t="s">
        <v>16</v>
      </c>
      <c r="G44" s="10"/>
      <c r="H44" s="10"/>
      <c r="I44" s="11">
        <v>43650</v>
      </c>
      <c r="J44" s="10">
        <f t="shared" si="7"/>
        <v>2</v>
      </c>
      <c r="K44" s="94">
        <f t="shared" si="21"/>
        <v>82209.104446851168</v>
      </c>
      <c r="L44" s="94"/>
      <c r="M44" s="95">
        <f t="shared" si="22"/>
        <v>164418.20889370234</v>
      </c>
    </row>
    <row r="45" spans="1:13" x14ac:dyDescent="0.25">
      <c r="A45" s="44" t="s">
        <v>51</v>
      </c>
      <c r="B45" s="36" t="s">
        <v>52</v>
      </c>
      <c r="C45" s="36" t="s">
        <v>29</v>
      </c>
      <c r="D45" s="10">
        <f>J44</f>
        <v>2</v>
      </c>
      <c r="E45" s="36">
        <v>-2</v>
      </c>
      <c r="F45" s="36" t="s">
        <v>16</v>
      </c>
      <c r="G45" s="36"/>
      <c r="H45" s="36"/>
      <c r="I45" s="37">
        <v>43769</v>
      </c>
      <c r="J45" s="36">
        <f t="shared" si="7"/>
        <v>0</v>
      </c>
      <c r="K45" s="94">
        <f t="shared" si="21"/>
        <v>82209.104446851168</v>
      </c>
      <c r="L45" s="94"/>
      <c r="M45" s="95">
        <f t="shared" si="22"/>
        <v>0</v>
      </c>
    </row>
    <row r="46" spans="1:13" hidden="1" x14ac:dyDescent="0.25">
      <c r="A46" s="27" t="s">
        <v>60</v>
      </c>
      <c r="B46" s="28" t="s">
        <v>61</v>
      </c>
      <c r="C46" s="28" t="s">
        <v>29</v>
      </c>
      <c r="D46" s="28">
        <v>1</v>
      </c>
      <c r="E46" s="28"/>
      <c r="F46" s="28" t="s">
        <v>14</v>
      </c>
      <c r="G46" s="28"/>
      <c r="H46" s="28"/>
      <c r="I46" s="29">
        <v>43100</v>
      </c>
      <c r="J46" s="28">
        <f t="shared" si="7"/>
        <v>1</v>
      </c>
      <c r="K46" s="92">
        <f>M46/J46</f>
        <v>38080</v>
      </c>
      <c r="L46" s="92"/>
      <c r="M46" s="101">
        <v>38080</v>
      </c>
    </row>
    <row r="47" spans="1:13" hidden="1" x14ac:dyDescent="0.25">
      <c r="A47" s="9" t="s">
        <v>60</v>
      </c>
      <c r="B47" s="10" t="s">
        <v>61</v>
      </c>
      <c r="C47" s="10" t="s">
        <v>29</v>
      </c>
      <c r="D47" s="10">
        <f>J46</f>
        <v>1</v>
      </c>
      <c r="E47" s="10">
        <v>1</v>
      </c>
      <c r="F47" s="10" t="s">
        <v>17</v>
      </c>
      <c r="G47" s="10" t="s">
        <v>18</v>
      </c>
      <c r="H47" s="10"/>
      <c r="I47" s="11">
        <v>43453</v>
      </c>
      <c r="J47" s="10">
        <f t="shared" si="7"/>
        <v>2</v>
      </c>
      <c r="K47" s="94">
        <f>((M46+L47)/J47)</f>
        <v>38080</v>
      </c>
      <c r="L47" s="94">
        <f>E47*38080</f>
        <v>38080</v>
      </c>
      <c r="M47" s="95">
        <f>J47*K47</f>
        <v>76160</v>
      </c>
    </row>
    <row r="48" spans="1:13" x14ac:dyDescent="0.25">
      <c r="A48" s="9" t="s">
        <v>60</v>
      </c>
      <c r="B48" s="10" t="s">
        <v>61</v>
      </c>
      <c r="C48" s="10" t="s">
        <v>29</v>
      </c>
      <c r="D48" s="10">
        <f>J47</f>
        <v>2</v>
      </c>
      <c r="E48" s="10">
        <v>-1</v>
      </c>
      <c r="F48" s="10" t="s">
        <v>16</v>
      </c>
      <c r="G48" s="10"/>
      <c r="H48" s="10"/>
      <c r="I48" s="11">
        <v>43528</v>
      </c>
      <c r="J48" s="10">
        <f t="shared" si="7"/>
        <v>1</v>
      </c>
      <c r="K48" s="94">
        <f t="shared" ref="K48:K49" si="23">IF(OR(F48="FPCO"),((M47+L48)/J48),K47)</f>
        <v>38080</v>
      </c>
      <c r="L48" s="94"/>
      <c r="M48" s="95">
        <f t="shared" ref="M48:M49" si="24">J48*K48</f>
        <v>38080</v>
      </c>
    </row>
    <row r="49" spans="1:13" x14ac:dyDescent="0.25">
      <c r="A49" s="44" t="s">
        <v>60</v>
      </c>
      <c r="B49" s="36" t="s">
        <v>61</v>
      </c>
      <c r="C49" s="36" t="s">
        <v>29</v>
      </c>
      <c r="D49" s="36">
        <f>J48</f>
        <v>1</v>
      </c>
      <c r="E49" s="36">
        <v>-1</v>
      </c>
      <c r="F49" s="36" t="s">
        <v>16</v>
      </c>
      <c r="G49" s="36"/>
      <c r="H49" s="36"/>
      <c r="I49" s="37">
        <v>43581</v>
      </c>
      <c r="J49" s="36">
        <f t="shared" si="7"/>
        <v>0</v>
      </c>
      <c r="K49" s="94">
        <f t="shared" si="23"/>
        <v>38080</v>
      </c>
      <c r="L49" s="94"/>
      <c r="M49" s="95">
        <f t="shared" si="24"/>
        <v>0</v>
      </c>
    </row>
    <row r="50" spans="1:13" hidden="1" x14ac:dyDescent="0.25">
      <c r="A50" s="27" t="s">
        <v>62</v>
      </c>
      <c r="B50" s="28" t="s">
        <v>63</v>
      </c>
      <c r="C50" s="28" t="s">
        <v>29</v>
      </c>
      <c r="D50" s="28">
        <v>5</v>
      </c>
      <c r="E50" s="28"/>
      <c r="F50" s="28" t="s">
        <v>14</v>
      </c>
      <c r="G50" s="28"/>
      <c r="H50" s="28"/>
      <c r="I50" s="29">
        <v>43100</v>
      </c>
      <c r="J50" s="2">
        <f t="shared" si="7"/>
        <v>5</v>
      </c>
      <c r="K50" s="92">
        <f>M50/J50</f>
        <v>7640</v>
      </c>
      <c r="L50" s="92"/>
      <c r="M50" s="101">
        <v>38200</v>
      </c>
    </row>
    <row r="51" spans="1:13" hidden="1" x14ac:dyDescent="0.25">
      <c r="A51" s="9" t="s">
        <v>62</v>
      </c>
      <c r="B51" s="10" t="s">
        <v>63</v>
      </c>
      <c r="C51" s="10" t="s">
        <v>29</v>
      </c>
      <c r="D51" s="10">
        <f>J50</f>
        <v>5</v>
      </c>
      <c r="E51" s="10">
        <v>5</v>
      </c>
      <c r="F51" s="10" t="s">
        <v>17</v>
      </c>
      <c r="G51" s="10" t="s">
        <v>18</v>
      </c>
      <c r="H51" s="10"/>
      <c r="I51" s="11">
        <v>43453</v>
      </c>
      <c r="J51" s="17">
        <f t="shared" si="7"/>
        <v>10</v>
      </c>
      <c r="K51" s="94">
        <f>((M50+L51)/J51)</f>
        <v>7640</v>
      </c>
      <c r="L51" s="94">
        <f>E51*7640</f>
        <v>38200</v>
      </c>
      <c r="M51" s="95">
        <f>J51*K51</f>
        <v>76400</v>
      </c>
    </row>
    <row r="52" spans="1:13" x14ac:dyDescent="0.25">
      <c r="A52" s="9" t="s">
        <v>62</v>
      </c>
      <c r="B52" s="10" t="s">
        <v>63</v>
      </c>
      <c r="C52" s="10" t="s">
        <v>29</v>
      </c>
      <c r="D52" s="10">
        <f>J51</f>
        <v>10</v>
      </c>
      <c r="E52" s="10">
        <v>-5</v>
      </c>
      <c r="F52" s="10" t="s">
        <v>16</v>
      </c>
      <c r="G52" s="10"/>
      <c r="H52" s="10"/>
      <c r="I52" s="11">
        <v>43528</v>
      </c>
      <c r="J52" s="17">
        <f t="shared" si="7"/>
        <v>5</v>
      </c>
      <c r="K52" s="94">
        <f t="shared" ref="K52:K53" si="25">IF(OR(F52="FPCO"),((M51+L52)/J52),K51)</f>
        <v>7640</v>
      </c>
      <c r="L52" s="94"/>
      <c r="M52" s="95">
        <f t="shared" ref="M52:M53" si="26">J52*K52</f>
        <v>38200</v>
      </c>
    </row>
    <row r="53" spans="1:13" x14ac:dyDescent="0.25">
      <c r="A53" s="44" t="s">
        <v>62</v>
      </c>
      <c r="B53" s="36" t="s">
        <v>63</v>
      </c>
      <c r="C53" s="36" t="s">
        <v>29</v>
      </c>
      <c r="D53" s="36">
        <f>J52</f>
        <v>5</v>
      </c>
      <c r="E53" s="36">
        <v>-5</v>
      </c>
      <c r="F53" s="36" t="s">
        <v>16</v>
      </c>
      <c r="G53" s="36"/>
      <c r="H53" s="36"/>
      <c r="I53" s="37">
        <v>43581</v>
      </c>
      <c r="J53" s="41">
        <f t="shared" si="7"/>
        <v>0</v>
      </c>
      <c r="K53" s="94">
        <f t="shared" si="25"/>
        <v>7640</v>
      </c>
      <c r="L53" s="94"/>
      <c r="M53" s="95">
        <f t="shared" si="26"/>
        <v>0</v>
      </c>
    </row>
    <row r="54" spans="1:13" hidden="1" x14ac:dyDescent="0.25">
      <c r="A54" s="27" t="s">
        <v>66</v>
      </c>
      <c r="B54" s="28" t="s">
        <v>67</v>
      </c>
      <c r="C54" s="28" t="s">
        <v>29</v>
      </c>
      <c r="D54" s="28">
        <v>5</v>
      </c>
      <c r="E54" s="28"/>
      <c r="F54" s="28" t="s">
        <v>14</v>
      </c>
      <c r="G54" s="28"/>
      <c r="H54" s="28"/>
      <c r="I54" s="29">
        <v>43100</v>
      </c>
      <c r="J54" s="2">
        <f t="shared" si="7"/>
        <v>5</v>
      </c>
      <c r="K54" s="92">
        <f>M54/J54</f>
        <v>74057.600000000006</v>
      </c>
      <c r="L54" s="92"/>
      <c r="M54" s="101">
        <v>370288</v>
      </c>
    </row>
    <row r="55" spans="1:13" hidden="1" x14ac:dyDescent="0.25">
      <c r="A55" s="9" t="s">
        <v>66</v>
      </c>
      <c r="B55" s="10" t="s">
        <v>67</v>
      </c>
      <c r="C55" s="10" t="s">
        <v>29</v>
      </c>
      <c r="D55" s="10">
        <f t="shared" ref="D55:D65" si="27">J54</f>
        <v>5</v>
      </c>
      <c r="E55" s="10">
        <v>3</v>
      </c>
      <c r="F55" s="10" t="s">
        <v>17</v>
      </c>
      <c r="G55" s="10" t="s">
        <v>18</v>
      </c>
      <c r="H55" s="10"/>
      <c r="I55" s="11">
        <v>43249</v>
      </c>
      <c r="J55" s="17">
        <f t="shared" si="7"/>
        <v>8</v>
      </c>
      <c r="K55" s="94">
        <f>((M54+L55)/J55)</f>
        <v>72347</v>
      </c>
      <c r="L55" s="94">
        <f>E55*69496</f>
        <v>208488</v>
      </c>
      <c r="M55" s="95">
        <f>J55*K55</f>
        <v>578776</v>
      </c>
    </row>
    <row r="56" spans="1:13" hidden="1" x14ac:dyDescent="0.25">
      <c r="A56" s="9" t="s">
        <v>66</v>
      </c>
      <c r="B56" s="10" t="s">
        <v>67</v>
      </c>
      <c r="C56" s="10" t="s">
        <v>29</v>
      </c>
      <c r="D56" s="10">
        <f t="shared" si="27"/>
        <v>8</v>
      </c>
      <c r="E56" s="10">
        <v>2</v>
      </c>
      <c r="F56" s="10" t="s">
        <v>17</v>
      </c>
      <c r="G56" s="10" t="s">
        <v>18</v>
      </c>
      <c r="H56" s="10"/>
      <c r="I56" s="11">
        <v>43461</v>
      </c>
      <c r="J56" s="17">
        <f t="shared" si="7"/>
        <v>10</v>
      </c>
      <c r="K56" s="94">
        <f>((M55+L56)/J56)</f>
        <v>71792.587292277633</v>
      </c>
      <c r="L56" s="94">
        <f>E56*69574.9364613881</f>
        <v>139149.87292277621</v>
      </c>
      <c r="M56" s="95">
        <f>J56*K56</f>
        <v>717925.87292277627</v>
      </c>
    </row>
    <row r="57" spans="1:13" x14ac:dyDescent="0.25">
      <c r="A57" s="9" t="s">
        <v>66</v>
      </c>
      <c r="B57" s="10" t="s">
        <v>67</v>
      </c>
      <c r="C57" s="10" t="s">
        <v>29</v>
      </c>
      <c r="D57" s="10">
        <f t="shared" si="27"/>
        <v>10</v>
      </c>
      <c r="E57" s="10">
        <v>-2</v>
      </c>
      <c r="F57" s="10" t="s">
        <v>16</v>
      </c>
      <c r="G57" s="10"/>
      <c r="H57" s="10"/>
      <c r="I57" s="11">
        <v>43462</v>
      </c>
      <c r="J57" s="17">
        <f t="shared" si="7"/>
        <v>8</v>
      </c>
      <c r="K57" s="94">
        <f t="shared" ref="K57:K61" si="28">IF(OR(F57="FPCO"),((M56+L57)/J57),K56)</f>
        <v>71792.587292277633</v>
      </c>
      <c r="L57" s="94"/>
      <c r="M57" s="95">
        <f t="shared" ref="M57:M61" si="29">J57*K57</f>
        <v>574340.69833822106</v>
      </c>
    </row>
    <row r="58" spans="1:13" x14ac:dyDescent="0.25">
      <c r="A58" s="9" t="s">
        <v>66</v>
      </c>
      <c r="B58" s="10" t="s">
        <v>67</v>
      </c>
      <c r="C58" s="10" t="s">
        <v>29</v>
      </c>
      <c r="D58" s="10">
        <f t="shared" si="27"/>
        <v>8</v>
      </c>
      <c r="E58" s="10">
        <v>-3</v>
      </c>
      <c r="F58" s="10" t="s">
        <v>16</v>
      </c>
      <c r="G58" s="10"/>
      <c r="H58" s="10"/>
      <c r="I58" s="11">
        <v>43528</v>
      </c>
      <c r="J58" s="17">
        <f t="shared" si="7"/>
        <v>5</v>
      </c>
      <c r="K58" s="94">
        <f t="shared" si="28"/>
        <v>71792.587292277633</v>
      </c>
      <c r="L58" s="94"/>
      <c r="M58" s="95">
        <f t="shared" si="29"/>
        <v>358962.93646138813</v>
      </c>
    </row>
    <row r="59" spans="1:13" x14ac:dyDescent="0.25">
      <c r="A59" s="9" t="s">
        <v>66</v>
      </c>
      <c r="B59" s="10" t="s">
        <v>67</v>
      </c>
      <c r="C59" s="10" t="s">
        <v>29</v>
      </c>
      <c r="D59" s="10">
        <f t="shared" si="27"/>
        <v>5</v>
      </c>
      <c r="E59" s="10">
        <v>-3</v>
      </c>
      <c r="F59" s="10" t="s">
        <v>16</v>
      </c>
      <c r="G59" s="10"/>
      <c r="H59" s="10"/>
      <c r="I59" s="11">
        <v>43581</v>
      </c>
      <c r="J59" s="17">
        <f t="shared" si="7"/>
        <v>2</v>
      </c>
      <c r="K59" s="94">
        <f t="shared" si="28"/>
        <v>71792.587292277633</v>
      </c>
      <c r="L59" s="94"/>
      <c r="M59" s="95">
        <f t="shared" si="29"/>
        <v>143585.17458455527</v>
      </c>
    </row>
    <row r="60" spans="1:13" x14ac:dyDescent="0.25">
      <c r="A60" s="9" t="s">
        <v>66</v>
      </c>
      <c r="B60" s="10" t="s">
        <v>67</v>
      </c>
      <c r="C60" s="10" t="s">
        <v>29</v>
      </c>
      <c r="D60" s="10">
        <f t="shared" si="27"/>
        <v>2</v>
      </c>
      <c r="E60" s="10">
        <v>-1</v>
      </c>
      <c r="F60" s="10" t="s">
        <v>16</v>
      </c>
      <c r="G60" s="10"/>
      <c r="H60" s="10"/>
      <c r="I60" s="11">
        <v>43882</v>
      </c>
      <c r="J60" s="17">
        <f t="shared" si="7"/>
        <v>1</v>
      </c>
      <c r="K60" s="94">
        <f t="shared" si="28"/>
        <v>71792.587292277633</v>
      </c>
      <c r="L60" s="94"/>
      <c r="M60" s="95">
        <f t="shared" si="29"/>
        <v>71792.587292277633</v>
      </c>
    </row>
    <row r="61" spans="1:13" x14ac:dyDescent="0.25">
      <c r="A61" s="44" t="s">
        <v>66</v>
      </c>
      <c r="B61" s="36" t="s">
        <v>67</v>
      </c>
      <c r="C61" s="36" t="s">
        <v>29</v>
      </c>
      <c r="D61" s="10">
        <f t="shared" si="27"/>
        <v>1</v>
      </c>
      <c r="E61" s="36">
        <v>-1</v>
      </c>
      <c r="F61" s="36" t="s">
        <v>16</v>
      </c>
      <c r="G61" s="36"/>
      <c r="H61" s="36"/>
      <c r="I61" s="37">
        <v>43909</v>
      </c>
      <c r="J61" s="41">
        <f t="shared" si="7"/>
        <v>0</v>
      </c>
      <c r="K61" s="94">
        <f t="shared" si="28"/>
        <v>71792.587292277633</v>
      </c>
      <c r="L61" s="94"/>
      <c r="M61" s="95">
        <f t="shared" si="29"/>
        <v>0</v>
      </c>
    </row>
    <row r="62" spans="1:13" hidden="1" x14ac:dyDescent="0.25">
      <c r="A62" s="27" t="s">
        <v>79</v>
      </c>
      <c r="B62" s="28" t="s">
        <v>80</v>
      </c>
      <c r="C62" s="28" t="s">
        <v>29</v>
      </c>
      <c r="D62" s="28">
        <f t="shared" si="27"/>
        <v>0</v>
      </c>
      <c r="E62" s="28">
        <v>1</v>
      </c>
      <c r="F62" s="28" t="s">
        <v>17</v>
      </c>
      <c r="G62" s="28" t="s">
        <v>18</v>
      </c>
      <c r="H62" s="28"/>
      <c r="I62" s="29">
        <v>43249</v>
      </c>
      <c r="J62" s="2">
        <f>D62+E62</f>
        <v>1</v>
      </c>
      <c r="K62" s="92">
        <f>L62/J62</f>
        <v>16240</v>
      </c>
      <c r="L62" s="92">
        <f>E62*16240</f>
        <v>16240</v>
      </c>
      <c r="M62" s="101">
        <f>J62*K62</f>
        <v>16240</v>
      </c>
    </row>
    <row r="63" spans="1:13" x14ac:dyDescent="0.25">
      <c r="A63" s="44" t="s">
        <v>79</v>
      </c>
      <c r="B63" s="36" t="s">
        <v>80</v>
      </c>
      <c r="C63" s="36" t="s">
        <v>29</v>
      </c>
      <c r="D63" s="36">
        <f t="shared" si="27"/>
        <v>1</v>
      </c>
      <c r="E63" s="36">
        <v>-1</v>
      </c>
      <c r="F63" s="36" t="s">
        <v>16</v>
      </c>
      <c r="G63" s="36"/>
      <c r="H63" s="36"/>
      <c r="I63" s="37">
        <v>43462</v>
      </c>
      <c r="J63" s="41">
        <f>D63+E63</f>
        <v>0</v>
      </c>
      <c r="K63" s="102">
        <f t="shared" ref="K63:K65" si="30">IF(OR(F63="FPCO"),((M62+L63)/J63),K62)</f>
        <v>16240</v>
      </c>
      <c r="L63" s="102"/>
      <c r="M63" s="103">
        <f t="shared" ref="M63:M65" si="31">J63*K63</f>
        <v>0</v>
      </c>
    </row>
    <row r="64" spans="1:13" ht="30" hidden="1" x14ac:dyDescent="0.25">
      <c r="A64" s="27" t="s">
        <v>83</v>
      </c>
      <c r="B64" s="28" t="s">
        <v>84</v>
      </c>
      <c r="C64" s="28" t="s">
        <v>29</v>
      </c>
      <c r="D64" s="28">
        <f t="shared" si="27"/>
        <v>0</v>
      </c>
      <c r="E64" s="28">
        <v>1</v>
      </c>
      <c r="F64" s="28" t="s">
        <v>17</v>
      </c>
      <c r="G64" s="28" t="s">
        <v>25</v>
      </c>
      <c r="H64" s="28"/>
      <c r="I64" s="29">
        <v>43537</v>
      </c>
      <c r="J64" s="2">
        <f>D64+E64</f>
        <v>1</v>
      </c>
      <c r="K64" s="92">
        <f>L64/J64</f>
        <v>63860.7223587224</v>
      </c>
      <c r="L64" s="92">
        <f>E64*63860.7223587224</f>
        <v>63860.7223587224</v>
      </c>
      <c r="M64" s="101">
        <f>J64*K64</f>
        <v>63860.7223587224</v>
      </c>
    </row>
    <row r="65" spans="1:13" x14ac:dyDescent="0.25">
      <c r="A65" s="44" t="s">
        <v>83</v>
      </c>
      <c r="B65" s="36" t="s">
        <v>84</v>
      </c>
      <c r="C65" s="36" t="s">
        <v>29</v>
      </c>
      <c r="D65" s="36">
        <f t="shared" si="27"/>
        <v>1</v>
      </c>
      <c r="E65" s="36">
        <v>-1</v>
      </c>
      <c r="F65" s="36" t="s">
        <v>16</v>
      </c>
      <c r="G65" s="36"/>
      <c r="H65" s="36"/>
      <c r="I65" s="37">
        <v>43579</v>
      </c>
      <c r="J65" s="41">
        <f>D65+E65</f>
        <v>0</v>
      </c>
      <c r="K65" s="102">
        <f t="shared" si="30"/>
        <v>63860.7223587224</v>
      </c>
      <c r="L65" s="102"/>
      <c r="M65" s="103">
        <f t="shared" si="31"/>
        <v>0</v>
      </c>
    </row>
    <row r="66" spans="1:13" hidden="1" x14ac:dyDescent="0.25">
      <c r="A66" s="27" t="s">
        <v>89</v>
      </c>
      <c r="B66" s="28" t="s">
        <v>90</v>
      </c>
      <c r="C66" s="28" t="s">
        <v>29</v>
      </c>
      <c r="D66" s="28">
        <v>5</v>
      </c>
      <c r="E66" s="28"/>
      <c r="F66" s="28" t="s">
        <v>14</v>
      </c>
      <c r="G66" s="28"/>
      <c r="H66" s="28"/>
      <c r="I66" s="29">
        <v>43100</v>
      </c>
      <c r="J66" s="2">
        <f t="shared" ref="J66:J71" si="32">D66+E66</f>
        <v>5</v>
      </c>
      <c r="K66" s="114">
        <f>M66/J66</f>
        <v>40600</v>
      </c>
      <c r="L66" s="114"/>
      <c r="M66" s="121">
        <v>203000</v>
      </c>
    </row>
    <row r="67" spans="1:13" hidden="1" x14ac:dyDescent="0.25">
      <c r="A67" s="9" t="s">
        <v>89</v>
      </c>
      <c r="B67" s="10" t="s">
        <v>90</v>
      </c>
      <c r="C67" s="10" t="s">
        <v>29</v>
      </c>
      <c r="D67" s="10">
        <f t="shared" ref="D67:D74" si="33">J66</f>
        <v>5</v>
      </c>
      <c r="E67" s="10">
        <v>5</v>
      </c>
      <c r="F67" s="10" t="s">
        <v>17</v>
      </c>
      <c r="G67" s="10" t="s">
        <v>18</v>
      </c>
      <c r="H67" s="10"/>
      <c r="I67" s="11">
        <v>43434</v>
      </c>
      <c r="J67" s="17">
        <f t="shared" si="32"/>
        <v>10</v>
      </c>
      <c r="K67" s="94">
        <f>((M66+L67)/J67)</f>
        <v>32559.090909090901</v>
      </c>
      <c r="L67" s="94">
        <f>E67*24518.1818181818</f>
        <v>122590.909090909</v>
      </c>
      <c r="M67" s="95">
        <f>J67*K67</f>
        <v>325590.909090909</v>
      </c>
    </row>
    <row r="68" spans="1:13" x14ac:dyDescent="0.25">
      <c r="A68" s="9" t="s">
        <v>89</v>
      </c>
      <c r="B68" s="10" t="s">
        <v>90</v>
      </c>
      <c r="C68" s="10" t="s">
        <v>29</v>
      </c>
      <c r="D68" s="10">
        <f t="shared" si="33"/>
        <v>10</v>
      </c>
      <c r="E68" s="10">
        <v>-5</v>
      </c>
      <c r="F68" s="10" t="s">
        <v>16</v>
      </c>
      <c r="G68" s="10"/>
      <c r="H68" s="10"/>
      <c r="I68" s="11">
        <v>43462</v>
      </c>
      <c r="J68" s="17">
        <f t="shared" si="32"/>
        <v>5</v>
      </c>
      <c r="K68" s="94">
        <f t="shared" ref="K68" si="34">IF(OR(F68="FPCO"),((M67+L68)/J68),K67)</f>
        <v>32559.090909090901</v>
      </c>
      <c r="L68" s="94"/>
      <c r="M68" s="95">
        <f t="shared" ref="M68" si="35">J68*K68</f>
        <v>162795.4545454545</v>
      </c>
    </row>
    <row r="69" spans="1:13" hidden="1" x14ac:dyDescent="0.25">
      <c r="A69" s="9" t="s">
        <v>89</v>
      </c>
      <c r="B69" s="10" t="s">
        <v>90</v>
      </c>
      <c r="C69" s="10" t="s">
        <v>29</v>
      </c>
      <c r="D69" s="10">
        <f t="shared" si="33"/>
        <v>5</v>
      </c>
      <c r="E69" s="10">
        <v>161</v>
      </c>
      <c r="F69" s="10" t="s">
        <v>17</v>
      </c>
      <c r="G69" s="10" t="s">
        <v>18</v>
      </c>
      <c r="H69" s="10"/>
      <c r="I69" s="11">
        <v>43516</v>
      </c>
      <c r="J69" s="17">
        <f t="shared" si="32"/>
        <v>166</v>
      </c>
      <c r="K69" s="94">
        <f>((M68+L69)/J69)</f>
        <v>24760.377875136895</v>
      </c>
      <c r="L69" s="94">
        <f>E69*24518.1818181818</f>
        <v>3947427.2727272701</v>
      </c>
      <c r="M69" s="95">
        <f>J69*K69</f>
        <v>4110222.7272727247</v>
      </c>
    </row>
    <row r="70" spans="1:13" x14ac:dyDescent="0.25">
      <c r="A70" s="9" t="s">
        <v>89</v>
      </c>
      <c r="B70" s="10" t="s">
        <v>90</v>
      </c>
      <c r="C70" s="10" t="s">
        <v>29</v>
      </c>
      <c r="D70" s="10">
        <f t="shared" si="33"/>
        <v>166</v>
      </c>
      <c r="E70" s="10">
        <v>-161</v>
      </c>
      <c r="F70" s="10" t="s">
        <v>16</v>
      </c>
      <c r="G70" s="10"/>
      <c r="H70" s="10"/>
      <c r="I70" s="11">
        <v>43581</v>
      </c>
      <c r="J70" s="17">
        <f t="shared" si="32"/>
        <v>5</v>
      </c>
      <c r="K70" s="94">
        <f t="shared" ref="K70:K71" si="36">IF(OR(F70="FPCO"),((M69+L70)/J70),K69)</f>
        <v>24760.377875136895</v>
      </c>
      <c r="L70" s="94"/>
      <c r="M70" s="95">
        <f t="shared" ref="M70:M71" si="37">J70*K70</f>
        <v>123801.88937568448</v>
      </c>
    </row>
    <row r="71" spans="1:13" ht="15.75" thickBot="1" x14ac:dyDescent="0.3">
      <c r="A71" s="12" t="s">
        <v>89</v>
      </c>
      <c r="B71" s="13" t="s">
        <v>90</v>
      </c>
      <c r="C71" s="13" t="s">
        <v>29</v>
      </c>
      <c r="D71" s="13">
        <f t="shared" si="33"/>
        <v>5</v>
      </c>
      <c r="E71" s="13">
        <v>-5</v>
      </c>
      <c r="F71" s="13" t="s">
        <v>16</v>
      </c>
      <c r="G71" s="13"/>
      <c r="H71" s="13"/>
      <c r="I71" s="14">
        <v>43882</v>
      </c>
      <c r="J71" s="20">
        <f t="shared" si="32"/>
        <v>0</v>
      </c>
      <c r="K71" s="104">
        <f t="shared" si="36"/>
        <v>24760.377875136895</v>
      </c>
      <c r="L71" s="104"/>
      <c r="M71" s="105">
        <f t="shared" si="37"/>
        <v>0</v>
      </c>
    </row>
    <row r="72" spans="1:13" hidden="1" x14ac:dyDescent="0.25">
      <c r="A72" s="27" t="s">
        <v>99</v>
      </c>
      <c r="B72" s="28" t="s">
        <v>100</v>
      </c>
      <c r="C72" s="28" t="s">
        <v>29</v>
      </c>
      <c r="D72" s="28">
        <f t="shared" si="33"/>
        <v>0</v>
      </c>
      <c r="E72" s="28">
        <v>5</v>
      </c>
      <c r="F72" s="28" t="s">
        <v>17</v>
      </c>
      <c r="G72" s="28" t="s">
        <v>18</v>
      </c>
      <c r="H72" s="28"/>
      <c r="I72" s="29">
        <v>43462</v>
      </c>
      <c r="J72" s="2">
        <f t="shared" ref="J72:J101" si="38">D72+E72</f>
        <v>5</v>
      </c>
      <c r="K72" s="92">
        <f>L72/J72</f>
        <v>83593.531428571398</v>
      </c>
      <c r="L72" s="92">
        <f>E72*83593.5314285714</f>
        <v>417967.65714285697</v>
      </c>
      <c r="M72" s="101">
        <f>J72*K72</f>
        <v>417967.65714285697</v>
      </c>
    </row>
    <row r="73" spans="1:13" hidden="1" x14ac:dyDescent="0.25">
      <c r="A73" s="9" t="s">
        <v>99</v>
      </c>
      <c r="B73" s="10" t="s">
        <v>100</v>
      </c>
      <c r="C73" s="10" t="s">
        <v>29</v>
      </c>
      <c r="D73" s="10">
        <f t="shared" si="33"/>
        <v>5</v>
      </c>
      <c r="E73" s="10">
        <v>5</v>
      </c>
      <c r="F73" s="10" t="s">
        <v>17</v>
      </c>
      <c r="G73" s="10" t="s">
        <v>18</v>
      </c>
      <c r="H73" s="10"/>
      <c r="I73" s="11">
        <v>43516</v>
      </c>
      <c r="J73" s="17">
        <f t="shared" si="38"/>
        <v>10</v>
      </c>
      <c r="K73" s="94">
        <f>((M72+L73)/J73)</f>
        <v>83593.531428571398</v>
      </c>
      <c r="L73" s="94">
        <f>E73*83593.5314285714</f>
        <v>417967.65714285697</v>
      </c>
      <c r="M73" s="95">
        <f>J73*K73</f>
        <v>835935.31428571395</v>
      </c>
    </row>
    <row r="74" spans="1:13" x14ac:dyDescent="0.25">
      <c r="A74" s="9" t="s">
        <v>99</v>
      </c>
      <c r="B74" s="10" t="s">
        <v>100</v>
      </c>
      <c r="C74" s="10" t="s">
        <v>29</v>
      </c>
      <c r="D74" s="10">
        <f t="shared" si="33"/>
        <v>10</v>
      </c>
      <c r="E74" s="10">
        <v>-10</v>
      </c>
      <c r="F74" s="10" t="s">
        <v>16</v>
      </c>
      <c r="G74" s="10"/>
      <c r="H74" s="10"/>
      <c r="I74" s="11">
        <v>43670</v>
      </c>
      <c r="J74" s="17">
        <f t="shared" si="38"/>
        <v>0</v>
      </c>
      <c r="K74" s="94">
        <f>IF(OR(F74="FPCO"),((M73+L74)/J74),K73)</f>
        <v>83593.531428571398</v>
      </c>
      <c r="L74" s="94"/>
      <c r="M74" s="95">
        <f t="shared" ref="M74:M79" si="39">J74*K74</f>
        <v>0</v>
      </c>
    </row>
    <row r="75" spans="1:13" hidden="1" x14ac:dyDescent="0.25">
      <c r="A75" s="9" t="s">
        <v>99</v>
      </c>
      <c r="B75" s="10" t="s">
        <v>100</v>
      </c>
      <c r="C75" s="10" t="s">
        <v>29</v>
      </c>
      <c r="D75" s="10">
        <f>J74</f>
        <v>0</v>
      </c>
      <c r="E75" s="10">
        <v>10</v>
      </c>
      <c r="F75" s="10" t="s">
        <v>17</v>
      </c>
      <c r="G75" s="10" t="s">
        <v>18</v>
      </c>
      <c r="H75" s="10"/>
      <c r="I75" s="11">
        <v>43831</v>
      </c>
      <c r="J75" s="17">
        <f t="shared" si="38"/>
        <v>10</v>
      </c>
      <c r="K75" s="94">
        <f t="shared" ref="K75:K76" si="40">((M74+L75)/J75)</f>
        <v>77958.9983193277</v>
      </c>
      <c r="L75" s="94">
        <f>E75*77958.9983193277</f>
        <v>779589.98319327703</v>
      </c>
      <c r="M75" s="95">
        <f>J75*K75</f>
        <v>779589.98319327703</v>
      </c>
    </row>
    <row r="76" spans="1:13" hidden="1" x14ac:dyDescent="0.25">
      <c r="A76" s="9" t="s">
        <v>99</v>
      </c>
      <c r="B76" s="10" t="s">
        <v>100</v>
      </c>
      <c r="C76" s="10" t="s">
        <v>29</v>
      </c>
      <c r="D76" s="10">
        <f>J75</f>
        <v>10</v>
      </c>
      <c r="E76" s="10">
        <v>10</v>
      </c>
      <c r="F76" s="10" t="s">
        <v>17</v>
      </c>
      <c r="G76" s="10" t="s">
        <v>18</v>
      </c>
      <c r="H76" s="10"/>
      <c r="I76" s="11">
        <v>43859</v>
      </c>
      <c r="J76" s="17">
        <f t="shared" si="38"/>
        <v>20</v>
      </c>
      <c r="K76" s="94">
        <f t="shared" si="40"/>
        <v>77958.9983193277</v>
      </c>
      <c r="L76" s="94">
        <f>E76*77958.9983193277</f>
        <v>779589.98319327703</v>
      </c>
      <c r="M76" s="95">
        <f>J76*K76</f>
        <v>1559179.9663865541</v>
      </c>
    </row>
    <row r="77" spans="1:13" x14ac:dyDescent="0.25">
      <c r="A77" s="9" t="s">
        <v>99</v>
      </c>
      <c r="B77" s="10" t="s">
        <v>100</v>
      </c>
      <c r="C77" s="10" t="s">
        <v>29</v>
      </c>
      <c r="D77" s="10">
        <f>J76</f>
        <v>20</v>
      </c>
      <c r="E77" s="10">
        <v>-10</v>
      </c>
      <c r="F77" s="10" t="s">
        <v>16</v>
      </c>
      <c r="G77" s="10"/>
      <c r="H77" s="10"/>
      <c r="I77" s="11">
        <v>43882</v>
      </c>
      <c r="J77" s="17">
        <f t="shared" si="38"/>
        <v>10</v>
      </c>
      <c r="K77" s="94">
        <f t="shared" ref="K77:K79" si="41">IF(OR(F77="FPCO"),((M76+L77)/J77),K76)</f>
        <v>77958.9983193277</v>
      </c>
      <c r="L77" s="94"/>
      <c r="M77" s="95">
        <f t="shared" si="39"/>
        <v>779589.98319327703</v>
      </c>
    </row>
    <row r="78" spans="1:13" x14ac:dyDescent="0.25">
      <c r="A78" s="9" t="s">
        <v>99</v>
      </c>
      <c r="B78" s="10" t="s">
        <v>100</v>
      </c>
      <c r="C78" s="10" t="s">
        <v>29</v>
      </c>
      <c r="D78" s="10">
        <f>J77</f>
        <v>10</v>
      </c>
      <c r="E78" s="10">
        <v>-7</v>
      </c>
      <c r="F78" s="10" t="s">
        <v>16</v>
      </c>
      <c r="G78" s="10"/>
      <c r="H78" s="10"/>
      <c r="I78" s="11">
        <v>44039</v>
      </c>
      <c r="J78" s="17">
        <f t="shared" si="38"/>
        <v>3</v>
      </c>
      <c r="K78" s="94">
        <f t="shared" si="41"/>
        <v>77958.9983193277</v>
      </c>
      <c r="L78" s="94"/>
      <c r="M78" s="95">
        <f t="shared" si="39"/>
        <v>233876.99495798309</v>
      </c>
    </row>
    <row r="79" spans="1:13" x14ac:dyDescent="0.25">
      <c r="A79" s="44" t="s">
        <v>99</v>
      </c>
      <c r="B79" s="36" t="s">
        <v>100</v>
      </c>
      <c r="C79" s="36" t="s">
        <v>29</v>
      </c>
      <c r="D79" s="36">
        <f>J78</f>
        <v>3</v>
      </c>
      <c r="E79" s="36">
        <v>-3</v>
      </c>
      <c r="F79" s="36" t="s">
        <v>16</v>
      </c>
      <c r="G79" s="36"/>
      <c r="H79" s="36"/>
      <c r="I79" s="37">
        <v>44133</v>
      </c>
      <c r="J79" s="41">
        <f t="shared" si="38"/>
        <v>0</v>
      </c>
      <c r="K79" s="94">
        <f t="shared" si="41"/>
        <v>77958.9983193277</v>
      </c>
      <c r="L79" s="94"/>
      <c r="M79" s="95">
        <f t="shared" si="39"/>
        <v>0</v>
      </c>
    </row>
    <row r="80" spans="1:13" hidden="1" x14ac:dyDescent="0.25">
      <c r="A80" s="27" t="s">
        <v>101</v>
      </c>
      <c r="B80" s="28" t="s">
        <v>102</v>
      </c>
      <c r="C80" s="28" t="s">
        <v>29</v>
      </c>
      <c r="D80" s="28">
        <v>20</v>
      </c>
      <c r="E80" s="28"/>
      <c r="F80" s="28" t="s">
        <v>14</v>
      </c>
      <c r="G80" s="28"/>
      <c r="H80" s="28"/>
      <c r="I80" s="29">
        <v>43100</v>
      </c>
      <c r="J80" s="2">
        <f t="shared" si="38"/>
        <v>20</v>
      </c>
      <c r="K80" s="114">
        <f>M80/J80</f>
        <v>8969.65</v>
      </c>
      <c r="L80" s="114"/>
      <c r="M80" s="121">
        <v>179393</v>
      </c>
    </row>
    <row r="81" spans="1:13" hidden="1" x14ac:dyDescent="0.25">
      <c r="A81" s="9" t="s">
        <v>101</v>
      </c>
      <c r="B81" s="10" t="s">
        <v>102</v>
      </c>
      <c r="C81" s="10" t="s">
        <v>29</v>
      </c>
      <c r="D81" s="10">
        <f t="shared" ref="D81:D89" si="42">J80</f>
        <v>20</v>
      </c>
      <c r="E81" s="10">
        <v>3</v>
      </c>
      <c r="F81" s="10" t="s">
        <v>17</v>
      </c>
      <c r="G81" s="10" t="s">
        <v>18</v>
      </c>
      <c r="H81" s="10"/>
      <c r="I81" s="11">
        <v>43306</v>
      </c>
      <c r="J81" s="17">
        <f t="shared" si="38"/>
        <v>23</v>
      </c>
      <c r="K81" s="94">
        <f>((M80+L81)/J81)</f>
        <v>8299</v>
      </c>
      <c r="L81" s="94">
        <f>E81*3828</f>
        <v>11484</v>
      </c>
      <c r="M81" s="95">
        <f>J81*K81</f>
        <v>190877</v>
      </c>
    </row>
    <row r="82" spans="1:13" x14ac:dyDescent="0.25">
      <c r="A82" s="9" t="s">
        <v>101</v>
      </c>
      <c r="B82" s="10" t="s">
        <v>102</v>
      </c>
      <c r="C82" s="10" t="s">
        <v>29</v>
      </c>
      <c r="D82" s="10">
        <f t="shared" si="42"/>
        <v>23</v>
      </c>
      <c r="E82" s="10">
        <v>-3</v>
      </c>
      <c r="F82" s="10" t="s">
        <v>16</v>
      </c>
      <c r="G82" s="10"/>
      <c r="H82" s="10"/>
      <c r="I82" s="11">
        <v>43528</v>
      </c>
      <c r="J82" s="17">
        <f t="shared" si="38"/>
        <v>20</v>
      </c>
      <c r="K82" s="94">
        <f t="shared" ref="K82" si="43">IF(OR(F82="FPCO"),((M81+L82)/J82),K81)</f>
        <v>8299</v>
      </c>
      <c r="L82" s="94"/>
      <c r="M82" s="95">
        <f t="shared" ref="M82" si="44">J82*K82</f>
        <v>165980</v>
      </c>
    </row>
    <row r="83" spans="1:13" ht="30" hidden="1" x14ac:dyDescent="0.25">
      <c r="A83" s="9" t="s">
        <v>101</v>
      </c>
      <c r="B83" s="10" t="s">
        <v>102</v>
      </c>
      <c r="C83" s="10" t="s">
        <v>29</v>
      </c>
      <c r="D83" s="10">
        <f t="shared" si="42"/>
        <v>20</v>
      </c>
      <c r="E83" s="10">
        <v>5</v>
      </c>
      <c r="F83" s="10" t="s">
        <v>17</v>
      </c>
      <c r="G83" s="10" t="s">
        <v>25</v>
      </c>
      <c r="H83" s="10"/>
      <c r="I83" s="11">
        <v>43537</v>
      </c>
      <c r="J83" s="17">
        <f t="shared" si="38"/>
        <v>25</v>
      </c>
      <c r="K83" s="94">
        <f>((M82+L83)/J83)</f>
        <v>6977.0162162162151</v>
      </c>
      <c r="L83" s="94">
        <f>E83*1689.08108108108</f>
        <v>8445.4054054053995</v>
      </c>
      <c r="M83" s="95">
        <f>J83*K83</f>
        <v>174425.40540540538</v>
      </c>
    </row>
    <row r="84" spans="1:13" x14ac:dyDescent="0.25">
      <c r="A84" s="9" t="s">
        <v>101</v>
      </c>
      <c r="B84" s="10" t="s">
        <v>102</v>
      </c>
      <c r="C84" s="10" t="s">
        <v>29</v>
      </c>
      <c r="D84" s="10">
        <f t="shared" si="42"/>
        <v>25</v>
      </c>
      <c r="E84" s="10">
        <v>-5</v>
      </c>
      <c r="F84" s="10" t="s">
        <v>16</v>
      </c>
      <c r="G84" s="10"/>
      <c r="H84" s="10"/>
      <c r="I84" s="11">
        <v>43579</v>
      </c>
      <c r="J84" s="17">
        <f t="shared" si="38"/>
        <v>20</v>
      </c>
      <c r="K84" s="94">
        <f t="shared" ref="K84:K89" si="45">IF(OR(F84="FPCO"),((M83+L84)/J84),K83)</f>
        <v>6977.0162162162151</v>
      </c>
      <c r="L84" s="94"/>
      <c r="M84" s="95">
        <f t="shared" ref="M84:M89" si="46">J84*K84</f>
        <v>139540.32432432429</v>
      </c>
    </row>
    <row r="85" spans="1:13" x14ac:dyDescent="0.25">
      <c r="A85" s="9" t="s">
        <v>101</v>
      </c>
      <c r="B85" s="10" t="s">
        <v>102</v>
      </c>
      <c r="C85" s="10" t="s">
        <v>29</v>
      </c>
      <c r="D85" s="10">
        <f t="shared" si="42"/>
        <v>20</v>
      </c>
      <c r="E85" s="10">
        <v>-1</v>
      </c>
      <c r="F85" s="10" t="s">
        <v>16</v>
      </c>
      <c r="G85" s="10"/>
      <c r="H85" s="10"/>
      <c r="I85" s="11">
        <v>43649</v>
      </c>
      <c r="J85" s="17">
        <f t="shared" si="38"/>
        <v>19</v>
      </c>
      <c r="K85" s="94">
        <f t="shared" si="45"/>
        <v>6977.0162162162151</v>
      </c>
      <c r="L85" s="94"/>
      <c r="M85" s="95">
        <f t="shared" si="46"/>
        <v>132563.30810810809</v>
      </c>
    </row>
    <row r="86" spans="1:13" x14ac:dyDescent="0.25">
      <c r="A86" s="9" t="s">
        <v>101</v>
      </c>
      <c r="B86" s="10" t="s">
        <v>102</v>
      </c>
      <c r="C86" s="10" t="s">
        <v>29</v>
      </c>
      <c r="D86" s="10">
        <f t="shared" si="42"/>
        <v>19</v>
      </c>
      <c r="E86" s="10">
        <v>-3</v>
      </c>
      <c r="F86" s="10" t="s">
        <v>16</v>
      </c>
      <c r="G86" s="10"/>
      <c r="H86" s="10"/>
      <c r="I86" s="11">
        <v>43670</v>
      </c>
      <c r="J86" s="17">
        <f t="shared" si="38"/>
        <v>16</v>
      </c>
      <c r="K86" s="94">
        <f t="shared" si="45"/>
        <v>6977.0162162162151</v>
      </c>
      <c r="L86" s="94"/>
      <c r="M86" s="95">
        <f t="shared" si="46"/>
        <v>111632.25945945944</v>
      </c>
    </row>
    <row r="87" spans="1:13" x14ac:dyDescent="0.25">
      <c r="A87" s="9" t="s">
        <v>101</v>
      </c>
      <c r="B87" s="10" t="s">
        <v>102</v>
      </c>
      <c r="C87" s="10" t="s">
        <v>29</v>
      </c>
      <c r="D87" s="10">
        <f t="shared" si="42"/>
        <v>16</v>
      </c>
      <c r="E87" s="10">
        <v>-1</v>
      </c>
      <c r="F87" s="10" t="s">
        <v>16</v>
      </c>
      <c r="G87" s="10"/>
      <c r="H87" s="10"/>
      <c r="I87" s="11">
        <v>43756</v>
      </c>
      <c r="J87" s="17">
        <f t="shared" si="38"/>
        <v>15</v>
      </c>
      <c r="K87" s="94">
        <f t="shared" si="45"/>
        <v>6977.0162162162151</v>
      </c>
      <c r="L87" s="94"/>
      <c r="M87" s="95">
        <f t="shared" si="46"/>
        <v>104655.24324324323</v>
      </c>
    </row>
    <row r="88" spans="1:13" x14ac:dyDescent="0.25">
      <c r="A88" s="9" t="s">
        <v>101</v>
      </c>
      <c r="B88" s="10" t="s">
        <v>102</v>
      </c>
      <c r="C88" s="10" t="s">
        <v>29</v>
      </c>
      <c r="D88" s="10">
        <f t="shared" si="42"/>
        <v>15</v>
      </c>
      <c r="E88" s="10">
        <v>-3</v>
      </c>
      <c r="F88" s="10" t="s">
        <v>16</v>
      </c>
      <c r="G88" s="10"/>
      <c r="H88" s="10"/>
      <c r="I88" s="11">
        <v>44039</v>
      </c>
      <c r="J88" s="17">
        <f t="shared" si="38"/>
        <v>12</v>
      </c>
      <c r="K88" s="94">
        <f t="shared" si="45"/>
        <v>6977.0162162162151</v>
      </c>
      <c r="L88" s="94"/>
      <c r="M88" s="95">
        <f t="shared" si="46"/>
        <v>83724.194594594577</v>
      </c>
    </row>
    <row r="89" spans="1:13" x14ac:dyDescent="0.25">
      <c r="A89" s="44" t="s">
        <v>101</v>
      </c>
      <c r="B89" s="36" t="s">
        <v>102</v>
      </c>
      <c r="C89" s="36" t="s">
        <v>29</v>
      </c>
      <c r="D89" s="36">
        <f t="shared" si="42"/>
        <v>12</v>
      </c>
      <c r="E89" s="36">
        <v>-3</v>
      </c>
      <c r="F89" s="36" t="s">
        <v>16</v>
      </c>
      <c r="G89" s="36"/>
      <c r="H89" s="36"/>
      <c r="I89" s="37">
        <v>44133</v>
      </c>
      <c r="J89" s="41">
        <f t="shared" si="38"/>
        <v>9</v>
      </c>
      <c r="K89" s="94">
        <f t="shared" si="45"/>
        <v>6977.0162162162151</v>
      </c>
      <c r="L89" s="94"/>
      <c r="M89" s="95">
        <f t="shared" si="46"/>
        <v>62793.145945945937</v>
      </c>
    </row>
    <row r="90" spans="1:13" hidden="1" x14ac:dyDescent="0.25">
      <c r="A90" s="27" t="s">
        <v>105</v>
      </c>
      <c r="B90" s="28" t="s">
        <v>106</v>
      </c>
      <c r="C90" s="28" t="s">
        <v>29</v>
      </c>
      <c r="D90" s="28">
        <v>29</v>
      </c>
      <c r="E90" s="28"/>
      <c r="F90" s="28" t="s">
        <v>14</v>
      </c>
      <c r="G90" s="28"/>
      <c r="H90" s="28"/>
      <c r="I90" s="29">
        <v>43100</v>
      </c>
      <c r="J90" s="2">
        <f t="shared" si="38"/>
        <v>29</v>
      </c>
      <c r="K90" s="106">
        <f>M90/J90</f>
        <v>212857.58620689655</v>
      </c>
      <c r="L90" s="106"/>
      <c r="M90" s="107">
        <v>6172870</v>
      </c>
    </row>
    <row r="91" spans="1:13" hidden="1" x14ac:dyDescent="0.25">
      <c r="A91" s="9" t="s">
        <v>105</v>
      </c>
      <c r="B91" s="10" t="s">
        <v>106</v>
      </c>
      <c r="C91" s="10" t="s">
        <v>29</v>
      </c>
      <c r="D91" s="10">
        <f t="shared" ref="D91:D101" si="47">J90</f>
        <v>29</v>
      </c>
      <c r="E91" s="10">
        <v>2</v>
      </c>
      <c r="F91" s="10" t="s">
        <v>17</v>
      </c>
      <c r="G91" s="10" t="s">
        <v>18</v>
      </c>
      <c r="H91" s="10"/>
      <c r="I91" s="11">
        <v>43215</v>
      </c>
      <c r="J91" s="17">
        <f t="shared" si="38"/>
        <v>31</v>
      </c>
      <c r="K91" s="99">
        <f>((M90+L91)/J91)</f>
        <v>200725.81184386334</v>
      </c>
      <c r="L91" s="99">
        <f>E91*24815.0835798817</f>
        <v>49630.167159763398</v>
      </c>
      <c r="M91" s="100">
        <f>J91*K91</f>
        <v>6222500.1671597632</v>
      </c>
    </row>
    <row r="92" spans="1:13" x14ac:dyDescent="0.25">
      <c r="A92" s="9" t="s">
        <v>105</v>
      </c>
      <c r="B92" s="10" t="s">
        <v>106</v>
      </c>
      <c r="C92" s="10" t="s">
        <v>29</v>
      </c>
      <c r="D92" s="10">
        <f t="shared" si="47"/>
        <v>31</v>
      </c>
      <c r="E92" s="10">
        <v>-2</v>
      </c>
      <c r="F92" s="10" t="s">
        <v>16</v>
      </c>
      <c r="G92" s="10"/>
      <c r="H92" s="10"/>
      <c r="I92" s="11">
        <v>43528</v>
      </c>
      <c r="J92" s="17">
        <f t="shared" si="38"/>
        <v>29</v>
      </c>
      <c r="K92" s="99">
        <f t="shared" ref="K92:K99" si="48">IF(OR(F92="FPCO"),((M91+L92)/J92),K91)</f>
        <v>200725.81184386334</v>
      </c>
      <c r="L92" s="99"/>
      <c r="M92" s="100">
        <f t="shared" ref="M92:M99" si="49">J92*K92</f>
        <v>5821048.5434720367</v>
      </c>
    </row>
    <row r="93" spans="1:13" x14ac:dyDescent="0.25">
      <c r="A93" s="9" t="s">
        <v>105</v>
      </c>
      <c r="B93" s="10" t="s">
        <v>106</v>
      </c>
      <c r="C93" s="10" t="s">
        <v>29</v>
      </c>
      <c r="D93" s="10">
        <f t="shared" si="47"/>
        <v>29</v>
      </c>
      <c r="E93" s="10">
        <v>-9</v>
      </c>
      <c r="F93" s="10" t="s">
        <v>16</v>
      </c>
      <c r="G93" s="10"/>
      <c r="H93" s="10"/>
      <c r="I93" s="11">
        <v>43558</v>
      </c>
      <c r="J93" s="17">
        <f t="shared" si="38"/>
        <v>20</v>
      </c>
      <c r="K93" s="99">
        <f t="shared" si="48"/>
        <v>200725.81184386334</v>
      </c>
      <c r="L93" s="99"/>
      <c r="M93" s="100">
        <f t="shared" si="49"/>
        <v>4014516.2368772668</v>
      </c>
    </row>
    <row r="94" spans="1:13" hidden="1" x14ac:dyDescent="0.25">
      <c r="A94" s="9" t="s">
        <v>105</v>
      </c>
      <c r="B94" s="10" t="s">
        <v>106</v>
      </c>
      <c r="C94" s="10" t="s">
        <v>29</v>
      </c>
      <c r="D94" s="10">
        <f t="shared" si="47"/>
        <v>20</v>
      </c>
      <c r="E94" s="10">
        <v>1350</v>
      </c>
      <c r="F94" s="10" t="s">
        <v>17</v>
      </c>
      <c r="G94" s="10" t="s">
        <v>18</v>
      </c>
      <c r="H94" s="10"/>
      <c r="I94" s="11">
        <v>43635</v>
      </c>
      <c r="J94" s="17">
        <f t="shared" si="38"/>
        <v>1370</v>
      </c>
      <c r="K94" s="99">
        <f>((M93+L94)/J94)</f>
        <v>27383.123408552965</v>
      </c>
      <c r="L94" s="99">
        <f>E94*24815.0835798817</f>
        <v>33500362.832840294</v>
      </c>
      <c r="M94" s="100">
        <f>J94*K94</f>
        <v>37514879.069717564</v>
      </c>
    </row>
    <row r="95" spans="1:13" x14ac:dyDescent="0.25">
      <c r="A95" s="9" t="s">
        <v>105</v>
      </c>
      <c r="B95" s="10" t="s">
        <v>106</v>
      </c>
      <c r="C95" s="10" t="s">
        <v>29</v>
      </c>
      <c r="D95" s="10">
        <f t="shared" si="47"/>
        <v>1370</v>
      </c>
      <c r="E95" s="10">
        <v>-18</v>
      </c>
      <c r="F95" s="10" t="s">
        <v>16</v>
      </c>
      <c r="G95" s="10"/>
      <c r="H95" s="10"/>
      <c r="I95" s="11">
        <v>43649</v>
      </c>
      <c r="J95" s="17">
        <f t="shared" si="38"/>
        <v>1352</v>
      </c>
      <c r="K95" s="99">
        <f t="shared" si="48"/>
        <v>27383.123408552965</v>
      </c>
      <c r="L95" s="99"/>
      <c r="M95" s="100">
        <f t="shared" si="49"/>
        <v>37021982.848363608</v>
      </c>
    </row>
    <row r="96" spans="1:13" x14ac:dyDescent="0.25">
      <c r="A96" s="9" t="s">
        <v>105</v>
      </c>
      <c r="B96" s="10" t="s">
        <v>106</v>
      </c>
      <c r="C96" s="10" t="s">
        <v>29</v>
      </c>
      <c r="D96" s="10">
        <f t="shared" si="47"/>
        <v>1352</v>
      </c>
      <c r="E96" s="10">
        <v>-452</v>
      </c>
      <c r="F96" s="10" t="s">
        <v>16</v>
      </c>
      <c r="G96" s="10"/>
      <c r="H96" s="10"/>
      <c r="I96" s="11">
        <v>43649</v>
      </c>
      <c r="J96" s="17">
        <f t="shared" si="38"/>
        <v>900</v>
      </c>
      <c r="K96" s="99">
        <f t="shared" si="48"/>
        <v>27383.123408552965</v>
      </c>
      <c r="L96" s="99"/>
      <c r="M96" s="100">
        <f t="shared" si="49"/>
        <v>24644811.06769767</v>
      </c>
    </row>
    <row r="97" spans="1:13" hidden="1" x14ac:dyDescent="0.25">
      <c r="A97" s="9" t="s">
        <v>105</v>
      </c>
      <c r="B97" s="10" t="s">
        <v>106</v>
      </c>
      <c r="C97" s="10" t="s">
        <v>29</v>
      </c>
      <c r="D97" s="10">
        <f t="shared" si="47"/>
        <v>900</v>
      </c>
      <c r="E97" s="10">
        <v>1800</v>
      </c>
      <c r="F97" s="10" t="s">
        <v>17</v>
      </c>
      <c r="G97" s="10" t="s">
        <v>26</v>
      </c>
      <c r="H97" s="10"/>
      <c r="I97" s="11">
        <v>43676</v>
      </c>
      <c r="J97" s="17">
        <f t="shared" si="38"/>
        <v>2700</v>
      </c>
      <c r="K97" s="99">
        <f>((M96+L97)/J97)</f>
        <v>10057.670765813949</v>
      </c>
      <c r="L97" s="99">
        <f>E97*1394.94444444444</f>
        <v>2510899.9999999921</v>
      </c>
      <c r="M97" s="100">
        <f>J97*K97</f>
        <v>27155711.067697663</v>
      </c>
    </row>
    <row r="98" spans="1:13" hidden="1" x14ac:dyDescent="0.25">
      <c r="A98" s="9" t="s">
        <v>105</v>
      </c>
      <c r="B98" s="10" t="s">
        <v>106</v>
      </c>
      <c r="C98" s="10" t="s">
        <v>29</v>
      </c>
      <c r="D98" s="10">
        <f t="shared" si="47"/>
        <v>2700</v>
      </c>
      <c r="E98" s="10">
        <v>-1800</v>
      </c>
      <c r="F98" s="10" t="s">
        <v>17</v>
      </c>
      <c r="G98" s="10"/>
      <c r="H98" s="10" t="s">
        <v>18</v>
      </c>
      <c r="I98" s="11">
        <v>43683</v>
      </c>
      <c r="J98" s="17">
        <f t="shared" si="38"/>
        <v>900</v>
      </c>
      <c r="K98" s="99">
        <f t="shared" si="48"/>
        <v>10057.670765813949</v>
      </c>
      <c r="L98" s="99"/>
      <c r="M98" s="100">
        <f>J98*K98</f>
        <v>9051903.6892325543</v>
      </c>
    </row>
    <row r="99" spans="1:13" x14ac:dyDescent="0.25">
      <c r="A99" s="9" t="s">
        <v>105</v>
      </c>
      <c r="B99" s="10" t="s">
        <v>106</v>
      </c>
      <c r="C99" s="10" t="s">
        <v>29</v>
      </c>
      <c r="D99" s="10">
        <f t="shared" si="47"/>
        <v>900</v>
      </c>
      <c r="E99" s="10">
        <v>-900</v>
      </c>
      <c r="F99" s="10" t="s">
        <v>16</v>
      </c>
      <c r="G99" s="10"/>
      <c r="H99" s="10"/>
      <c r="I99" s="11">
        <v>43697</v>
      </c>
      <c r="J99" s="17">
        <f t="shared" si="38"/>
        <v>0</v>
      </c>
      <c r="K99" s="99">
        <f t="shared" si="48"/>
        <v>10057.670765813949</v>
      </c>
      <c r="L99" s="99"/>
      <c r="M99" s="100">
        <f t="shared" si="49"/>
        <v>0</v>
      </c>
    </row>
    <row r="100" spans="1:13" hidden="1" x14ac:dyDescent="0.25">
      <c r="A100" s="9" t="s">
        <v>105</v>
      </c>
      <c r="B100" s="10" t="s">
        <v>106</v>
      </c>
      <c r="C100" s="10" t="s">
        <v>29</v>
      </c>
      <c r="D100" s="10">
        <f t="shared" si="47"/>
        <v>0</v>
      </c>
      <c r="E100" s="10">
        <v>1350</v>
      </c>
      <c r="F100" s="10" t="s">
        <v>17</v>
      </c>
      <c r="G100" s="10" t="s">
        <v>18</v>
      </c>
      <c r="H100" s="10"/>
      <c r="I100" s="11">
        <v>44154</v>
      </c>
      <c r="J100" s="17">
        <f t="shared" si="38"/>
        <v>1350</v>
      </c>
      <c r="K100" s="99">
        <f>((M99+L100)/J100)</f>
        <v>6088.0662162402896</v>
      </c>
      <c r="L100" s="99">
        <f>E100*6088.06621624029</f>
        <v>8218889.3919243906</v>
      </c>
      <c r="M100" s="100">
        <f>J100*K100</f>
        <v>8218889.3919243906</v>
      </c>
    </row>
    <row r="101" spans="1:13" hidden="1" x14ac:dyDescent="0.25">
      <c r="A101" s="44" t="s">
        <v>105</v>
      </c>
      <c r="B101" s="36" t="s">
        <v>106</v>
      </c>
      <c r="C101" s="36" t="s">
        <v>29</v>
      </c>
      <c r="D101" s="36">
        <f t="shared" si="47"/>
        <v>1350</v>
      </c>
      <c r="E101" s="36">
        <v>1800</v>
      </c>
      <c r="F101" s="36" t="s">
        <v>17</v>
      </c>
      <c r="G101" s="36" t="s">
        <v>18</v>
      </c>
      <c r="H101" s="36"/>
      <c r="I101" s="37">
        <v>44154</v>
      </c>
      <c r="J101" s="41">
        <f t="shared" si="38"/>
        <v>3150</v>
      </c>
      <c r="K101" s="99">
        <f>((M100+L101)/J101)</f>
        <v>6088.0662162402887</v>
      </c>
      <c r="L101" s="99">
        <f>E101*6088.06621624029</f>
        <v>10958519.189232521</v>
      </c>
      <c r="M101" s="100">
        <f>J101*K101</f>
        <v>19177408.581156909</v>
      </c>
    </row>
    <row r="102" spans="1:13" hidden="1" x14ac:dyDescent="0.25">
      <c r="A102" s="27" t="s">
        <v>111</v>
      </c>
      <c r="B102" s="28" t="s">
        <v>112</v>
      </c>
      <c r="C102" s="28" t="s">
        <v>29</v>
      </c>
      <c r="D102" s="28"/>
      <c r="E102" s="28">
        <v>200</v>
      </c>
      <c r="F102" s="28" t="s">
        <v>17</v>
      </c>
      <c r="G102" s="28" t="s">
        <v>26</v>
      </c>
      <c r="H102" s="28"/>
      <c r="I102" s="29">
        <v>43676</v>
      </c>
      <c r="J102" s="2">
        <f>D102+E102</f>
        <v>200</v>
      </c>
      <c r="K102" s="92">
        <f>L102/J102</f>
        <v>3141.6</v>
      </c>
      <c r="L102" s="92">
        <f>E102*3141.6</f>
        <v>628320</v>
      </c>
      <c r="M102" s="101">
        <f>J102*K102</f>
        <v>628320</v>
      </c>
    </row>
    <row r="103" spans="1:13" hidden="1" x14ac:dyDescent="0.25">
      <c r="A103" s="44" t="s">
        <v>111</v>
      </c>
      <c r="B103" s="36" t="s">
        <v>112</v>
      </c>
      <c r="C103" s="36" t="s">
        <v>29</v>
      </c>
      <c r="D103" s="36">
        <f>J102</f>
        <v>200</v>
      </c>
      <c r="E103" s="36">
        <v>-200</v>
      </c>
      <c r="F103" s="36" t="s">
        <v>17</v>
      </c>
      <c r="G103" s="36"/>
      <c r="H103" s="36" t="s">
        <v>18</v>
      </c>
      <c r="I103" s="37">
        <v>43683</v>
      </c>
      <c r="J103" s="41">
        <f>D103+E103</f>
        <v>0</v>
      </c>
      <c r="K103" s="94">
        <f t="shared" ref="K103" si="50">IF(OR(F103="FPCO"),((M102+L103)/J103),K102)</f>
        <v>3141.6</v>
      </c>
      <c r="L103" s="94"/>
      <c r="M103" s="95">
        <f>J103*K103</f>
        <v>0</v>
      </c>
    </row>
    <row r="104" spans="1:13" hidden="1" x14ac:dyDescent="0.25">
      <c r="A104" s="27" t="s">
        <v>123</v>
      </c>
      <c r="B104" s="28" t="s">
        <v>124</v>
      </c>
      <c r="C104" s="28" t="s">
        <v>29</v>
      </c>
      <c r="D104" s="28">
        <f t="shared" ref="D104:D109" si="51">J103</f>
        <v>0</v>
      </c>
      <c r="E104" s="28">
        <v>1</v>
      </c>
      <c r="F104" s="28" t="s">
        <v>14</v>
      </c>
      <c r="G104" s="28"/>
      <c r="H104" s="28"/>
      <c r="I104" s="29">
        <v>43100</v>
      </c>
      <c r="J104" s="2">
        <f t="shared" ref="J104:J109" si="52">D104+E104</f>
        <v>1</v>
      </c>
      <c r="K104" s="106">
        <f>M104/J104</f>
        <v>112434</v>
      </c>
      <c r="L104" s="106"/>
      <c r="M104" s="107">
        <v>112434</v>
      </c>
    </row>
    <row r="105" spans="1:13" hidden="1" x14ac:dyDescent="0.25">
      <c r="A105" s="9" t="s">
        <v>123</v>
      </c>
      <c r="B105" s="10" t="s">
        <v>124</v>
      </c>
      <c r="C105" s="10" t="s">
        <v>29</v>
      </c>
      <c r="D105" s="10">
        <f t="shared" si="51"/>
        <v>1</v>
      </c>
      <c r="E105" s="10">
        <v>2</v>
      </c>
      <c r="F105" s="10" t="s">
        <v>17</v>
      </c>
      <c r="G105" s="10" t="s">
        <v>18</v>
      </c>
      <c r="H105" s="10"/>
      <c r="I105" s="11">
        <v>43249</v>
      </c>
      <c r="J105" s="17">
        <f t="shared" si="52"/>
        <v>3</v>
      </c>
      <c r="K105" s="99">
        <f>((M104+L105)/J105)</f>
        <v>112434</v>
      </c>
      <c r="L105" s="99">
        <f>E105*112434</f>
        <v>224868</v>
      </c>
      <c r="M105" s="100">
        <f>J105*K105</f>
        <v>337302</v>
      </c>
    </row>
    <row r="106" spans="1:13" hidden="1" x14ac:dyDescent="0.25">
      <c r="A106" s="9" t="s">
        <v>123</v>
      </c>
      <c r="B106" s="10" t="s">
        <v>124</v>
      </c>
      <c r="C106" s="10" t="s">
        <v>29</v>
      </c>
      <c r="D106" s="10">
        <f t="shared" si="51"/>
        <v>3</v>
      </c>
      <c r="E106" s="10">
        <v>1</v>
      </c>
      <c r="F106" s="10" t="s">
        <v>17</v>
      </c>
      <c r="G106" s="10" t="s">
        <v>18</v>
      </c>
      <c r="H106" s="10"/>
      <c r="I106" s="11">
        <v>43453</v>
      </c>
      <c r="J106" s="17">
        <f t="shared" si="52"/>
        <v>4</v>
      </c>
      <c r="K106" s="99">
        <f>((M105+L106)/J106)</f>
        <v>112434</v>
      </c>
      <c r="L106" s="99">
        <f>E106*112434</f>
        <v>112434</v>
      </c>
      <c r="M106" s="100">
        <f>J106*K106</f>
        <v>449736</v>
      </c>
    </row>
    <row r="107" spans="1:13" x14ac:dyDescent="0.25">
      <c r="A107" s="9" t="s">
        <v>123</v>
      </c>
      <c r="B107" s="10" t="s">
        <v>124</v>
      </c>
      <c r="C107" s="10" t="s">
        <v>29</v>
      </c>
      <c r="D107" s="10">
        <f t="shared" si="51"/>
        <v>4</v>
      </c>
      <c r="E107" s="10">
        <v>-2</v>
      </c>
      <c r="F107" s="10" t="s">
        <v>16</v>
      </c>
      <c r="G107" s="10"/>
      <c r="H107" s="10"/>
      <c r="I107" s="11">
        <v>43462</v>
      </c>
      <c r="J107" s="17">
        <f t="shared" si="52"/>
        <v>2</v>
      </c>
      <c r="K107" s="99">
        <f t="shared" ref="K107:K109" si="53">IF(OR(F107="FPCO"),((M106+L107)/J107),K106)</f>
        <v>112434</v>
      </c>
      <c r="L107" s="99"/>
      <c r="M107" s="100">
        <f t="shared" ref="M107:M109" si="54">J107*K107</f>
        <v>224868</v>
      </c>
    </row>
    <row r="108" spans="1:13" x14ac:dyDescent="0.25">
      <c r="A108" s="9" t="s">
        <v>123</v>
      </c>
      <c r="B108" s="10" t="s">
        <v>124</v>
      </c>
      <c r="C108" s="10" t="s">
        <v>29</v>
      </c>
      <c r="D108" s="10">
        <f t="shared" si="51"/>
        <v>2</v>
      </c>
      <c r="E108" s="10">
        <v>-1</v>
      </c>
      <c r="F108" s="10" t="s">
        <v>16</v>
      </c>
      <c r="G108" s="10"/>
      <c r="H108" s="10"/>
      <c r="I108" s="11">
        <v>43528</v>
      </c>
      <c r="J108" s="17">
        <f t="shared" si="52"/>
        <v>1</v>
      </c>
      <c r="K108" s="99">
        <f t="shared" si="53"/>
        <v>112434</v>
      </c>
      <c r="L108" s="99"/>
      <c r="M108" s="100">
        <f t="shared" si="54"/>
        <v>112434</v>
      </c>
    </row>
    <row r="109" spans="1:13" x14ac:dyDescent="0.25">
      <c r="A109" s="44" t="s">
        <v>123</v>
      </c>
      <c r="B109" s="36" t="s">
        <v>124</v>
      </c>
      <c r="C109" s="36" t="s">
        <v>29</v>
      </c>
      <c r="D109" s="36">
        <f t="shared" si="51"/>
        <v>1</v>
      </c>
      <c r="E109" s="36">
        <v>-1</v>
      </c>
      <c r="F109" s="36" t="s">
        <v>16</v>
      </c>
      <c r="G109" s="36"/>
      <c r="H109" s="36"/>
      <c r="I109" s="37">
        <v>43587</v>
      </c>
      <c r="J109" s="41">
        <f t="shared" si="52"/>
        <v>0</v>
      </c>
      <c r="K109" s="99">
        <f t="shared" si="53"/>
        <v>112434</v>
      </c>
      <c r="L109" s="99"/>
      <c r="M109" s="100">
        <f t="shared" si="54"/>
        <v>0</v>
      </c>
    </row>
    <row r="110" spans="1:13" hidden="1" x14ac:dyDescent="0.25">
      <c r="A110" s="27" t="s">
        <v>129</v>
      </c>
      <c r="B110" s="28" t="s">
        <v>130</v>
      </c>
      <c r="C110" s="28" t="s">
        <v>29</v>
      </c>
      <c r="D110" s="28">
        <f>J109</f>
        <v>0</v>
      </c>
      <c r="E110" s="28">
        <v>3000</v>
      </c>
      <c r="F110" s="28" t="s">
        <v>17</v>
      </c>
      <c r="G110" s="28" t="s">
        <v>18</v>
      </c>
      <c r="H110" s="28"/>
      <c r="I110" s="29">
        <v>43462</v>
      </c>
      <c r="J110" s="2">
        <f>D110+E110</f>
        <v>3000</v>
      </c>
      <c r="K110" s="92">
        <v>455.94019406057043</v>
      </c>
      <c r="L110" s="92">
        <f>E110*455.94019406057</f>
        <v>1367820.5821817101</v>
      </c>
      <c r="M110" s="101">
        <f>J110*K110</f>
        <v>1367820.5821817112</v>
      </c>
    </row>
    <row r="111" spans="1:13" x14ac:dyDescent="0.25">
      <c r="A111" s="44" t="s">
        <v>129</v>
      </c>
      <c r="B111" s="36" t="s">
        <v>130</v>
      </c>
      <c r="C111" s="36" t="s">
        <v>29</v>
      </c>
      <c r="D111" s="36">
        <f>J110</f>
        <v>3000</v>
      </c>
      <c r="E111" s="36">
        <v>-3000</v>
      </c>
      <c r="F111" s="36" t="s">
        <v>16</v>
      </c>
      <c r="G111" s="36"/>
      <c r="H111" s="36"/>
      <c r="I111" s="37">
        <v>43587</v>
      </c>
      <c r="J111" s="41">
        <f>D111+E111</f>
        <v>0</v>
      </c>
      <c r="K111" s="99">
        <f t="shared" ref="K111" si="55">IF(OR(F111="FPCO"),((M110+L111)/J111),K110)</f>
        <v>455.94019406057043</v>
      </c>
      <c r="L111" s="99"/>
      <c r="M111" s="100">
        <f t="shared" ref="M111" si="56">J111*K111</f>
        <v>0</v>
      </c>
    </row>
    <row r="112" spans="1:13" hidden="1" x14ac:dyDescent="0.25">
      <c r="A112" s="27" t="s">
        <v>131</v>
      </c>
      <c r="B112" s="28" t="s">
        <v>132</v>
      </c>
      <c r="C112" s="28" t="s">
        <v>29</v>
      </c>
      <c r="D112" s="28">
        <f>J111</f>
        <v>0</v>
      </c>
      <c r="E112" s="28">
        <v>2000</v>
      </c>
      <c r="F112" s="28" t="s">
        <v>17</v>
      </c>
      <c r="G112" s="28" t="s">
        <v>18</v>
      </c>
      <c r="H112" s="28"/>
      <c r="I112" s="29">
        <v>43462</v>
      </c>
      <c r="J112" s="2">
        <f t="shared" ref="J112:J129" si="57">D112+E112</f>
        <v>2000</v>
      </c>
      <c r="K112" s="92">
        <v>166.28174264731493</v>
      </c>
      <c r="L112" s="92">
        <f>K112*E112</f>
        <v>332563.48529462988</v>
      </c>
      <c r="M112" s="101">
        <f>J112*K112</f>
        <v>332563.48529462988</v>
      </c>
    </row>
    <row r="113" spans="1:13" x14ac:dyDescent="0.25">
      <c r="A113" s="44" t="s">
        <v>131</v>
      </c>
      <c r="B113" s="36" t="s">
        <v>132</v>
      </c>
      <c r="C113" s="36" t="s">
        <v>29</v>
      </c>
      <c r="D113" s="36">
        <f>J112</f>
        <v>2000</v>
      </c>
      <c r="E113" s="36">
        <v>-2000</v>
      </c>
      <c r="F113" s="36" t="s">
        <v>16</v>
      </c>
      <c r="G113" s="36"/>
      <c r="H113" s="36"/>
      <c r="I113" s="37">
        <v>43587</v>
      </c>
      <c r="J113" s="41">
        <f t="shared" si="57"/>
        <v>0</v>
      </c>
      <c r="K113" s="99">
        <f t="shared" ref="K113" si="58">IF(OR(F113="FPCO"),((M112+L113)/J113),K112)</f>
        <v>166.28174264731493</v>
      </c>
      <c r="L113" s="99"/>
      <c r="M113" s="100">
        <f t="shared" ref="M113" si="59">J113*K113</f>
        <v>0</v>
      </c>
    </row>
    <row r="114" spans="1:13" hidden="1" x14ac:dyDescent="0.25">
      <c r="A114" s="27" t="s">
        <v>135</v>
      </c>
      <c r="B114" s="28" t="s">
        <v>136</v>
      </c>
      <c r="C114" s="28" t="s">
        <v>29</v>
      </c>
      <c r="D114" s="28">
        <v>100</v>
      </c>
      <c r="E114" s="28"/>
      <c r="F114" s="28" t="s">
        <v>14</v>
      </c>
      <c r="G114" s="28"/>
      <c r="H114" s="28"/>
      <c r="I114" s="29">
        <v>43100</v>
      </c>
      <c r="J114" s="2">
        <f t="shared" si="57"/>
        <v>100</v>
      </c>
      <c r="K114" s="106">
        <f>M114/J114</f>
        <v>2179.4899999999998</v>
      </c>
      <c r="L114" s="106"/>
      <c r="M114" s="107">
        <v>217949</v>
      </c>
    </row>
    <row r="115" spans="1:13" hidden="1" x14ac:dyDescent="0.25">
      <c r="A115" s="9" t="s">
        <v>135</v>
      </c>
      <c r="B115" s="10" t="s">
        <v>136</v>
      </c>
      <c r="C115" s="10" t="s">
        <v>29</v>
      </c>
      <c r="D115" s="10">
        <f t="shared" ref="D115:D125" si="60">J114</f>
        <v>100</v>
      </c>
      <c r="E115" s="10">
        <v>2</v>
      </c>
      <c r="F115" s="10" t="s">
        <v>17</v>
      </c>
      <c r="G115" s="10" t="s">
        <v>18</v>
      </c>
      <c r="H115" s="10"/>
      <c r="I115" s="11">
        <v>43249</v>
      </c>
      <c r="J115" s="17">
        <f t="shared" si="57"/>
        <v>102</v>
      </c>
      <c r="K115" s="99">
        <f>((M114+L115)/J115)</f>
        <v>2218.453784783032</v>
      </c>
      <c r="L115" s="99">
        <f>E115*4166.64302393462</f>
        <v>8333.2860478692401</v>
      </c>
      <c r="M115" s="100">
        <f t="shared" ref="M115:M124" si="61">J115*K115</f>
        <v>226282.28604786927</v>
      </c>
    </row>
    <row r="116" spans="1:13" hidden="1" x14ac:dyDescent="0.25">
      <c r="A116" s="9" t="s">
        <v>135</v>
      </c>
      <c r="B116" s="10" t="s">
        <v>136</v>
      </c>
      <c r="C116" s="10" t="s">
        <v>29</v>
      </c>
      <c r="D116" s="10">
        <f t="shared" si="60"/>
        <v>102</v>
      </c>
      <c r="E116" s="10">
        <v>25</v>
      </c>
      <c r="F116" s="10" t="s">
        <v>17</v>
      </c>
      <c r="G116" s="10" t="s">
        <v>18</v>
      </c>
      <c r="H116" s="10"/>
      <c r="I116" s="11">
        <v>43462</v>
      </c>
      <c r="J116" s="17">
        <f t="shared" si="57"/>
        <v>127</v>
      </c>
      <c r="K116" s="99">
        <f>((M115+L116)/J116)</f>
        <v>2601.9556035136593</v>
      </c>
      <c r="L116" s="99">
        <f t="shared" ref="L116:L124" si="62">E116*4166.64302393462</f>
        <v>104166.0755983655</v>
      </c>
      <c r="M116" s="100">
        <f t="shared" si="61"/>
        <v>330448.36164623476</v>
      </c>
    </row>
    <row r="117" spans="1:13" hidden="1" x14ac:dyDescent="0.25">
      <c r="A117" s="9" t="s">
        <v>135</v>
      </c>
      <c r="B117" s="10" t="s">
        <v>136</v>
      </c>
      <c r="C117" s="10" t="s">
        <v>29</v>
      </c>
      <c r="D117" s="10">
        <f t="shared" si="60"/>
        <v>127</v>
      </c>
      <c r="E117" s="10">
        <v>25</v>
      </c>
      <c r="F117" s="10" t="s">
        <v>17</v>
      </c>
      <c r="G117" s="10" t="s">
        <v>18</v>
      </c>
      <c r="H117" s="10"/>
      <c r="I117" s="11">
        <v>43462</v>
      </c>
      <c r="J117" s="17">
        <f t="shared" si="57"/>
        <v>152</v>
      </c>
      <c r="K117" s="99">
        <f>((M116+L117)/J117)</f>
        <v>2859.3055081881598</v>
      </c>
      <c r="L117" s="99">
        <f t="shared" si="62"/>
        <v>104166.0755983655</v>
      </c>
      <c r="M117" s="100">
        <f t="shared" si="61"/>
        <v>434614.43724460027</v>
      </c>
    </row>
    <row r="118" spans="1:13" hidden="1" x14ac:dyDescent="0.25">
      <c r="A118" s="9" t="s">
        <v>135</v>
      </c>
      <c r="B118" s="10" t="s">
        <v>136</v>
      </c>
      <c r="C118" s="10" t="s">
        <v>29</v>
      </c>
      <c r="D118" s="10">
        <f t="shared" si="60"/>
        <v>152</v>
      </c>
      <c r="E118" s="10">
        <v>14</v>
      </c>
      <c r="F118" s="10" t="s">
        <v>17</v>
      </c>
      <c r="G118" s="10" t="s">
        <v>18</v>
      </c>
      <c r="H118" s="10"/>
      <c r="I118" s="11">
        <v>43516</v>
      </c>
      <c r="J118" s="17">
        <f t="shared" si="57"/>
        <v>166</v>
      </c>
      <c r="K118" s="99">
        <f>((M117+L118)/J118)</f>
        <v>2969.5628890342464</v>
      </c>
      <c r="L118" s="99">
        <f t="shared" si="62"/>
        <v>58333.002335084682</v>
      </c>
      <c r="M118" s="100">
        <f t="shared" si="61"/>
        <v>492947.43957968493</v>
      </c>
    </row>
    <row r="119" spans="1:13" hidden="1" x14ac:dyDescent="0.25">
      <c r="A119" s="9" t="s">
        <v>135</v>
      </c>
      <c r="B119" s="10" t="s">
        <v>136</v>
      </c>
      <c r="C119" s="10" t="s">
        <v>29</v>
      </c>
      <c r="D119" s="10">
        <f t="shared" si="60"/>
        <v>166</v>
      </c>
      <c r="E119" s="10">
        <v>23</v>
      </c>
      <c r="F119" s="10" t="s">
        <v>17</v>
      </c>
      <c r="G119" s="10" t="s">
        <v>18</v>
      </c>
      <c r="H119" s="10"/>
      <c r="I119" s="11">
        <v>43516</v>
      </c>
      <c r="J119" s="17">
        <f t="shared" si="57"/>
        <v>189</v>
      </c>
      <c r="K119" s="99">
        <f>((M118+L119)/J119)</f>
        <v>3115.2393075670966</v>
      </c>
      <c r="L119" s="99">
        <f>E119*4166.64302393462</f>
        <v>95832.789550496265</v>
      </c>
      <c r="M119" s="100">
        <f t="shared" si="61"/>
        <v>588780.22913018125</v>
      </c>
    </row>
    <row r="120" spans="1:13" hidden="1" x14ac:dyDescent="0.25">
      <c r="A120" s="9" t="s">
        <v>135</v>
      </c>
      <c r="B120" s="10" t="s">
        <v>136</v>
      </c>
      <c r="C120" s="10" t="s">
        <v>29</v>
      </c>
      <c r="D120" s="10">
        <f t="shared" si="60"/>
        <v>189</v>
      </c>
      <c r="E120" s="10">
        <v>63</v>
      </c>
      <c r="F120" s="10" t="s">
        <v>17</v>
      </c>
      <c r="G120" s="10" t="s">
        <v>18</v>
      </c>
      <c r="H120" s="10"/>
      <c r="I120" s="11">
        <v>43516</v>
      </c>
      <c r="J120" s="17">
        <f t="shared" si="57"/>
        <v>252</v>
      </c>
      <c r="K120" s="99">
        <f t="shared" ref="K120:K124" si="63">((M119+L120)/J120)</f>
        <v>3378.0902366589776</v>
      </c>
      <c r="L120" s="99">
        <f t="shared" si="62"/>
        <v>262498.51050788106</v>
      </c>
      <c r="M120" s="100">
        <f t="shared" si="61"/>
        <v>851278.73963806231</v>
      </c>
    </row>
    <row r="121" spans="1:13" hidden="1" x14ac:dyDescent="0.25">
      <c r="A121" s="9" t="s">
        <v>135</v>
      </c>
      <c r="B121" s="10" t="s">
        <v>136</v>
      </c>
      <c r="C121" s="10" t="s">
        <v>29</v>
      </c>
      <c r="D121" s="10">
        <f t="shared" si="60"/>
        <v>252</v>
      </c>
      <c r="E121" s="10">
        <v>2</v>
      </c>
      <c r="F121" s="10" t="s">
        <v>17</v>
      </c>
      <c r="G121" s="10" t="s">
        <v>18</v>
      </c>
      <c r="H121" s="10"/>
      <c r="I121" s="11">
        <v>43516</v>
      </c>
      <c r="J121" s="17">
        <f t="shared" si="57"/>
        <v>254</v>
      </c>
      <c r="K121" s="99">
        <f t="shared" si="63"/>
        <v>3384.2993137241401</v>
      </c>
      <c r="L121" s="99">
        <f t="shared" si="62"/>
        <v>8333.2860478692401</v>
      </c>
      <c r="M121" s="100">
        <f t="shared" si="61"/>
        <v>859612.02568593156</v>
      </c>
    </row>
    <row r="122" spans="1:13" hidden="1" x14ac:dyDescent="0.25">
      <c r="A122" s="9" t="s">
        <v>135</v>
      </c>
      <c r="B122" s="10" t="s">
        <v>136</v>
      </c>
      <c r="C122" s="10" t="s">
        <v>29</v>
      </c>
      <c r="D122" s="10">
        <f t="shared" si="60"/>
        <v>254</v>
      </c>
      <c r="E122" s="10">
        <v>40</v>
      </c>
      <c r="F122" s="10" t="s">
        <v>17</v>
      </c>
      <c r="G122" s="10" t="s">
        <v>18</v>
      </c>
      <c r="H122" s="10"/>
      <c r="I122" s="11">
        <v>43516</v>
      </c>
      <c r="J122" s="17">
        <f t="shared" si="57"/>
        <v>294</v>
      </c>
      <c r="K122" s="99">
        <f t="shared" si="63"/>
        <v>3490.7406348412119</v>
      </c>
      <c r="L122" s="99">
        <f t="shared" si="62"/>
        <v>166665.72095738479</v>
      </c>
      <c r="M122" s="100">
        <f t="shared" si="61"/>
        <v>1026277.7466433163</v>
      </c>
    </row>
    <row r="123" spans="1:13" hidden="1" x14ac:dyDescent="0.25">
      <c r="A123" s="9" t="s">
        <v>135</v>
      </c>
      <c r="B123" s="10" t="s">
        <v>136</v>
      </c>
      <c r="C123" s="10" t="s">
        <v>29</v>
      </c>
      <c r="D123" s="10">
        <f t="shared" si="60"/>
        <v>294</v>
      </c>
      <c r="E123" s="10">
        <v>61</v>
      </c>
      <c r="F123" s="10" t="s">
        <v>17</v>
      </c>
      <c r="G123" s="10" t="s">
        <v>18</v>
      </c>
      <c r="H123" s="10"/>
      <c r="I123" s="11">
        <v>43516</v>
      </c>
      <c r="J123" s="17">
        <f t="shared" si="57"/>
        <v>355</v>
      </c>
      <c r="K123" s="99">
        <f t="shared" si="63"/>
        <v>3606.8816087417699</v>
      </c>
      <c r="L123" s="99">
        <f t="shared" si="62"/>
        <v>254165.22446001181</v>
      </c>
      <c r="M123" s="100">
        <f t="shared" si="61"/>
        <v>1280442.9711033283</v>
      </c>
    </row>
    <row r="124" spans="1:13" hidden="1" x14ac:dyDescent="0.25">
      <c r="A124" s="9" t="s">
        <v>135</v>
      </c>
      <c r="B124" s="10" t="s">
        <v>136</v>
      </c>
      <c r="C124" s="10" t="s">
        <v>29</v>
      </c>
      <c r="D124" s="10">
        <f t="shared" si="60"/>
        <v>355</v>
      </c>
      <c r="E124" s="10">
        <v>18</v>
      </c>
      <c r="F124" s="10" t="s">
        <v>17</v>
      </c>
      <c r="G124" s="10" t="s">
        <v>18</v>
      </c>
      <c r="H124" s="10"/>
      <c r="I124" s="11">
        <v>43516</v>
      </c>
      <c r="J124" s="17">
        <f t="shared" si="57"/>
        <v>373</v>
      </c>
      <c r="K124" s="99">
        <f t="shared" si="63"/>
        <v>3633.8942239521484</v>
      </c>
      <c r="L124" s="99">
        <f t="shared" si="62"/>
        <v>74999.574430823166</v>
      </c>
      <c r="M124" s="100">
        <f t="shared" si="61"/>
        <v>1355442.5455341514</v>
      </c>
    </row>
    <row r="125" spans="1:13" x14ac:dyDescent="0.25">
      <c r="A125" s="9" t="s">
        <v>135</v>
      </c>
      <c r="B125" s="10" t="s">
        <v>136</v>
      </c>
      <c r="C125" s="10" t="s">
        <v>29</v>
      </c>
      <c r="D125" s="10">
        <f t="shared" si="60"/>
        <v>373</v>
      </c>
      <c r="E125" s="10">
        <v>-2</v>
      </c>
      <c r="F125" s="10" t="s">
        <v>16</v>
      </c>
      <c r="G125" s="10"/>
      <c r="H125" s="10"/>
      <c r="I125" s="11">
        <v>43528</v>
      </c>
      <c r="J125" s="17">
        <f t="shared" si="57"/>
        <v>371</v>
      </c>
      <c r="K125" s="94">
        <f t="shared" ref="K125" si="64">IF(OR(F125="FPCO"),((M124+L125)/J125),K124)</f>
        <v>3633.8942239521484</v>
      </c>
      <c r="L125" s="94"/>
      <c r="M125" s="95">
        <f t="shared" ref="M125" si="65">J125*K125</f>
        <v>1348174.757086247</v>
      </c>
    </row>
    <row r="126" spans="1:13" hidden="1" x14ac:dyDescent="0.25">
      <c r="A126" s="9" t="s">
        <v>135</v>
      </c>
      <c r="B126" s="10" t="s">
        <v>136</v>
      </c>
      <c r="C126" s="10" t="s">
        <v>29</v>
      </c>
      <c r="D126" s="10">
        <f>J125</f>
        <v>371</v>
      </c>
      <c r="E126" s="10">
        <v>50</v>
      </c>
      <c r="F126" s="10" t="s">
        <v>17</v>
      </c>
      <c r="G126" s="10" t="s">
        <v>26</v>
      </c>
      <c r="H126" s="10"/>
      <c r="I126" s="11">
        <v>43538</v>
      </c>
      <c r="J126" s="17">
        <f t="shared" si="57"/>
        <v>421</v>
      </c>
      <c r="K126" s="99">
        <f>((M125+L126)/J126)</f>
        <v>3377.5647436727959</v>
      </c>
      <c r="L126" s="99">
        <f>E126*1475.6</f>
        <v>73780</v>
      </c>
      <c r="M126" s="100">
        <f>J126*K126</f>
        <v>1421954.757086247</v>
      </c>
    </row>
    <row r="127" spans="1:13" x14ac:dyDescent="0.25">
      <c r="A127" s="9" t="s">
        <v>135</v>
      </c>
      <c r="B127" s="10" t="s">
        <v>136</v>
      </c>
      <c r="C127" s="10" t="s">
        <v>29</v>
      </c>
      <c r="D127" s="10">
        <f>J126</f>
        <v>421</v>
      </c>
      <c r="E127" s="10">
        <v>-273</v>
      </c>
      <c r="F127" s="10" t="s">
        <v>16</v>
      </c>
      <c r="G127" s="10"/>
      <c r="H127" s="10"/>
      <c r="I127" s="11">
        <v>43767</v>
      </c>
      <c r="J127" s="17">
        <f t="shared" si="57"/>
        <v>148</v>
      </c>
      <c r="K127" s="94">
        <f t="shared" ref="K127:K129" si="66">IF(OR(F127="FPCO"),((M126+L127)/J127),K126)</f>
        <v>3377.5647436727959</v>
      </c>
      <c r="L127" s="94"/>
      <c r="M127" s="95">
        <f t="shared" ref="M127:M129" si="67">J127*K127</f>
        <v>499879.58206357376</v>
      </c>
    </row>
    <row r="128" spans="1:13" x14ac:dyDescent="0.25">
      <c r="A128" s="9" t="s">
        <v>135</v>
      </c>
      <c r="B128" s="10" t="s">
        <v>136</v>
      </c>
      <c r="C128" s="10" t="s">
        <v>29</v>
      </c>
      <c r="D128" s="10">
        <f>J127</f>
        <v>148</v>
      </c>
      <c r="E128" s="10">
        <v>-50</v>
      </c>
      <c r="F128" s="10" t="s">
        <v>16</v>
      </c>
      <c r="G128" s="10"/>
      <c r="H128" s="10"/>
      <c r="I128" s="11">
        <v>43882</v>
      </c>
      <c r="J128" s="17">
        <f t="shared" si="57"/>
        <v>98</v>
      </c>
      <c r="K128" s="94">
        <f t="shared" si="66"/>
        <v>3377.5647436727959</v>
      </c>
      <c r="L128" s="94"/>
      <c r="M128" s="95">
        <f t="shared" si="67"/>
        <v>331001.34487993398</v>
      </c>
    </row>
    <row r="129" spans="1:13" x14ac:dyDescent="0.25">
      <c r="A129" s="44" t="s">
        <v>135</v>
      </c>
      <c r="B129" s="36" t="s">
        <v>136</v>
      </c>
      <c r="C129" s="36" t="s">
        <v>29</v>
      </c>
      <c r="D129" s="36">
        <f>J128</f>
        <v>98</v>
      </c>
      <c r="E129" s="36">
        <v>-98</v>
      </c>
      <c r="F129" s="36" t="s">
        <v>16</v>
      </c>
      <c r="G129" s="36"/>
      <c r="H129" s="36"/>
      <c r="I129" s="37">
        <v>43882</v>
      </c>
      <c r="J129" s="41">
        <f t="shared" si="57"/>
        <v>0</v>
      </c>
      <c r="K129" s="102">
        <f t="shared" si="66"/>
        <v>3377.5647436727959</v>
      </c>
      <c r="L129" s="102"/>
      <c r="M129" s="103">
        <f t="shared" si="67"/>
        <v>0</v>
      </c>
    </row>
    <row r="130" spans="1:13" hidden="1" x14ac:dyDescent="0.25">
      <c r="A130" s="27" t="s">
        <v>137</v>
      </c>
      <c r="B130" s="28" t="s">
        <v>138</v>
      </c>
      <c r="C130" s="28" t="s">
        <v>29</v>
      </c>
      <c r="D130" s="28"/>
      <c r="E130" s="28">
        <v>50</v>
      </c>
      <c r="F130" s="28" t="s">
        <v>17</v>
      </c>
      <c r="G130" s="28" t="s">
        <v>18</v>
      </c>
      <c r="H130" s="28"/>
      <c r="I130" s="29">
        <v>43462</v>
      </c>
      <c r="J130" s="2">
        <f t="shared" ref="J130:J141" si="68">D130+E130</f>
        <v>50</v>
      </c>
      <c r="K130" s="92">
        <v>3047.6087921847247</v>
      </c>
      <c r="L130" s="92">
        <f>K130*E130</f>
        <v>152380.43960923623</v>
      </c>
      <c r="M130" s="101">
        <f>J130*K130</f>
        <v>152380.43960923623</v>
      </c>
    </row>
    <row r="131" spans="1:13" x14ac:dyDescent="0.25">
      <c r="A131" s="44" t="s">
        <v>137</v>
      </c>
      <c r="B131" s="36" t="s">
        <v>138</v>
      </c>
      <c r="C131" s="36" t="s">
        <v>29</v>
      </c>
      <c r="D131" s="36">
        <f>J130</f>
        <v>50</v>
      </c>
      <c r="E131" s="36">
        <v>-50</v>
      </c>
      <c r="F131" s="36" t="s">
        <v>16</v>
      </c>
      <c r="G131" s="36"/>
      <c r="H131" s="36"/>
      <c r="I131" s="37">
        <v>43767</v>
      </c>
      <c r="J131" s="41">
        <f t="shared" si="68"/>
        <v>0</v>
      </c>
      <c r="K131" s="99">
        <f t="shared" ref="K131" si="69">IF(OR(F131="FPCO"),((M130+L131)/J131),K130)</f>
        <v>3047.6087921847247</v>
      </c>
      <c r="L131" s="99"/>
      <c r="M131" s="100">
        <f t="shared" ref="M131" si="70">J131*K131</f>
        <v>0</v>
      </c>
    </row>
    <row r="132" spans="1:13" hidden="1" x14ac:dyDescent="0.25">
      <c r="A132" s="27" t="s">
        <v>141</v>
      </c>
      <c r="B132" s="28" t="s">
        <v>142</v>
      </c>
      <c r="C132" s="28" t="s">
        <v>29</v>
      </c>
      <c r="D132" s="28">
        <f>J131</f>
        <v>0</v>
      </c>
      <c r="E132" s="28">
        <v>100</v>
      </c>
      <c r="F132" s="28" t="s">
        <v>17</v>
      </c>
      <c r="G132" s="28" t="s">
        <v>18</v>
      </c>
      <c r="H132" s="28"/>
      <c r="I132" s="29">
        <v>43462</v>
      </c>
      <c r="J132" s="2">
        <f t="shared" si="68"/>
        <v>100</v>
      </c>
      <c r="K132" s="92">
        <v>44196.6</v>
      </c>
      <c r="L132" s="92">
        <f>K132*E132</f>
        <v>4419660</v>
      </c>
      <c r="M132" s="101">
        <f>J132*K132</f>
        <v>4419660</v>
      </c>
    </row>
    <row r="133" spans="1:13" x14ac:dyDescent="0.25">
      <c r="A133" s="44" t="s">
        <v>141</v>
      </c>
      <c r="B133" s="36" t="s">
        <v>142</v>
      </c>
      <c r="C133" s="36" t="s">
        <v>29</v>
      </c>
      <c r="D133" s="36">
        <f>J132</f>
        <v>100</v>
      </c>
      <c r="E133" s="36">
        <v>-100</v>
      </c>
      <c r="F133" s="36" t="s">
        <v>16</v>
      </c>
      <c r="G133" s="36"/>
      <c r="H133" s="36"/>
      <c r="I133" s="37">
        <v>43676</v>
      </c>
      <c r="J133" s="41">
        <f t="shared" si="68"/>
        <v>0</v>
      </c>
      <c r="K133" s="99">
        <f>IF(OR(F133="FPCO"),((M132+L133)/J133),K132)</f>
        <v>44196.6</v>
      </c>
      <c r="L133" s="99"/>
      <c r="M133" s="100">
        <f t="shared" ref="M133" si="71">J133*K133</f>
        <v>0</v>
      </c>
    </row>
    <row r="134" spans="1:13" hidden="1" x14ac:dyDescent="0.25">
      <c r="A134" s="27" t="s">
        <v>147</v>
      </c>
      <c r="B134" s="28" t="s">
        <v>148</v>
      </c>
      <c r="C134" s="28" t="s">
        <v>29</v>
      </c>
      <c r="D134" s="28"/>
      <c r="E134" s="28">
        <v>100</v>
      </c>
      <c r="F134" s="28" t="s">
        <v>17</v>
      </c>
      <c r="G134" s="28" t="s">
        <v>18</v>
      </c>
      <c r="H134" s="28"/>
      <c r="I134" s="29">
        <v>44089</v>
      </c>
      <c r="J134" s="2">
        <f t="shared" si="68"/>
        <v>100</v>
      </c>
      <c r="K134" s="92">
        <v>655.7</v>
      </c>
      <c r="L134" s="92">
        <f>K134*E134</f>
        <v>65570</v>
      </c>
      <c r="M134" s="101">
        <f>J134*K134</f>
        <v>65570</v>
      </c>
    </row>
    <row r="135" spans="1:13" x14ac:dyDescent="0.25">
      <c r="A135" s="44" t="s">
        <v>147</v>
      </c>
      <c r="B135" s="36" t="s">
        <v>148</v>
      </c>
      <c r="C135" s="36" t="s">
        <v>29</v>
      </c>
      <c r="D135" s="36">
        <f t="shared" ref="D135:D141" si="72">J134</f>
        <v>100</v>
      </c>
      <c r="E135" s="36">
        <v>-100</v>
      </c>
      <c r="F135" s="36" t="s">
        <v>16</v>
      </c>
      <c r="G135" s="36"/>
      <c r="H135" s="36"/>
      <c r="I135" s="37">
        <v>44117</v>
      </c>
      <c r="J135" s="41">
        <f t="shared" si="68"/>
        <v>0</v>
      </c>
      <c r="K135" s="99">
        <f t="shared" ref="K135" si="73">IF(OR(F135="FPCO"),((M134+L135)/J135),K134)</f>
        <v>655.7</v>
      </c>
      <c r="L135" s="99"/>
      <c r="M135" s="100">
        <f t="shared" ref="M135" si="74">J135*K135</f>
        <v>0</v>
      </c>
    </row>
    <row r="136" spans="1:13" hidden="1" x14ac:dyDescent="0.25">
      <c r="A136" s="27" t="s">
        <v>159</v>
      </c>
      <c r="B136" s="28" t="s">
        <v>160</v>
      </c>
      <c r="C136" s="28" t="s">
        <v>29</v>
      </c>
      <c r="D136" s="28">
        <v>12</v>
      </c>
      <c r="E136" s="28"/>
      <c r="F136" s="28" t="s">
        <v>14</v>
      </c>
      <c r="G136" s="28"/>
      <c r="H136" s="28"/>
      <c r="I136" s="29">
        <v>43100</v>
      </c>
      <c r="J136" s="2">
        <f t="shared" si="68"/>
        <v>12</v>
      </c>
      <c r="K136" s="106">
        <f>M136/J136</f>
        <v>19040</v>
      </c>
      <c r="L136" s="106"/>
      <c r="M136" s="107">
        <v>228480</v>
      </c>
    </row>
    <row r="137" spans="1:13" x14ac:dyDescent="0.25">
      <c r="A137" s="44" t="s">
        <v>159</v>
      </c>
      <c r="B137" s="36" t="s">
        <v>160</v>
      </c>
      <c r="C137" s="36" t="s">
        <v>29</v>
      </c>
      <c r="D137" s="36">
        <f t="shared" si="72"/>
        <v>12</v>
      </c>
      <c r="E137" s="36">
        <v>-2</v>
      </c>
      <c r="F137" s="36" t="s">
        <v>16</v>
      </c>
      <c r="G137" s="36"/>
      <c r="H137" s="36"/>
      <c r="I137" s="37">
        <v>43651</v>
      </c>
      <c r="J137" s="41">
        <f t="shared" si="68"/>
        <v>10</v>
      </c>
      <c r="K137" s="99">
        <f t="shared" ref="K137" si="75">IF(OR(F137="FPCO"),((M136+L137)/J137),K136)</f>
        <v>19040</v>
      </c>
      <c r="L137" s="99"/>
      <c r="M137" s="100">
        <f t="shared" ref="M137" si="76">J137*K137</f>
        <v>190400</v>
      </c>
    </row>
    <row r="138" spans="1:13" hidden="1" x14ac:dyDescent="0.25">
      <c r="A138" s="27" t="s">
        <v>165</v>
      </c>
      <c r="B138" s="28" t="s">
        <v>166</v>
      </c>
      <c r="C138" s="28" t="s">
        <v>29</v>
      </c>
      <c r="D138" s="28">
        <v>1</v>
      </c>
      <c r="E138" s="28"/>
      <c r="F138" s="28" t="s">
        <v>14</v>
      </c>
      <c r="G138" s="28"/>
      <c r="H138" s="28"/>
      <c r="I138" s="29">
        <v>43100</v>
      </c>
      <c r="J138" s="2">
        <f t="shared" si="68"/>
        <v>1</v>
      </c>
      <c r="K138" s="106">
        <f>M138/J138</f>
        <v>3570</v>
      </c>
      <c r="L138" s="106"/>
      <c r="M138" s="107">
        <v>3570</v>
      </c>
    </row>
    <row r="139" spans="1:13" hidden="1" x14ac:dyDescent="0.25">
      <c r="A139" s="9" t="s">
        <v>165</v>
      </c>
      <c r="B139" s="10" t="s">
        <v>166</v>
      </c>
      <c r="C139" s="10" t="s">
        <v>29</v>
      </c>
      <c r="D139" s="10">
        <f t="shared" si="72"/>
        <v>1</v>
      </c>
      <c r="E139" s="10">
        <v>1</v>
      </c>
      <c r="F139" s="10" t="s">
        <v>17</v>
      </c>
      <c r="G139" s="10" t="s">
        <v>18</v>
      </c>
      <c r="H139" s="10"/>
      <c r="I139" s="11">
        <v>43453</v>
      </c>
      <c r="J139" s="17">
        <f t="shared" si="68"/>
        <v>2</v>
      </c>
      <c r="K139" s="99">
        <f>((M138+L139)/J139)</f>
        <v>3570</v>
      </c>
      <c r="L139" s="99">
        <f>E139*3570</f>
        <v>3570</v>
      </c>
      <c r="M139" s="100">
        <f>J139*K139</f>
        <v>7140</v>
      </c>
    </row>
    <row r="140" spans="1:13" x14ac:dyDescent="0.25">
      <c r="A140" s="9" t="s">
        <v>165</v>
      </c>
      <c r="B140" s="10" t="s">
        <v>166</v>
      </c>
      <c r="C140" s="10" t="s">
        <v>29</v>
      </c>
      <c r="D140" s="10">
        <f t="shared" si="72"/>
        <v>2</v>
      </c>
      <c r="E140" s="10">
        <v>-1</v>
      </c>
      <c r="F140" s="10" t="s">
        <v>16</v>
      </c>
      <c r="G140" s="10"/>
      <c r="H140" s="10"/>
      <c r="I140" s="11">
        <v>43528</v>
      </c>
      <c r="J140" s="17">
        <f t="shared" si="68"/>
        <v>1</v>
      </c>
      <c r="K140" s="94">
        <f>IF(OR(F140="FPCO"),((M139+L140)/J140),K139)</f>
        <v>3570</v>
      </c>
      <c r="L140" s="94"/>
      <c r="M140" s="95">
        <f t="shared" ref="M140:M141" si="77">J140*K140</f>
        <v>3570</v>
      </c>
    </row>
    <row r="141" spans="1:13" ht="15.75" thickBot="1" x14ac:dyDescent="0.3">
      <c r="A141" s="44" t="s">
        <v>165</v>
      </c>
      <c r="B141" s="36" t="s">
        <v>166</v>
      </c>
      <c r="C141" s="36" t="s">
        <v>29</v>
      </c>
      <c r="D141" s="36">
        <f t="shared" si="72"/>
        <v>1</v>
      </c>
      <c r="E141" s="36">
        <v>-1</v>
      </c>
      <c r="F141" s="36" t="s">
        <v>16</v>
      </c>
      <c r="G141" s="36"/>
      <c r="H141" s="36"/>
      <c r="I141" s="37">
        <v>43581</v>
      </c>
      <c r="J141" s="41">
        <f t="shared" si="68"/>
        <v>0</v>
      </c>
      <c r="K141" s="104">
        <f t="shared" ref="K141" si="78">IF(OR(F141="FPCO"),((M140+L141)/J141),K140)</f>
        <v>3570</v>
      </c>
      <c r="L141" s="104"/>
      <c r="M141" s="105">
        <f t="shared" si="77"/>
        <v>0</v>
      </c>
    </row>
    <row r="142" spans="1:13" ht="15.75" hidden="1" thickBot="1" x14ac:dyDescent="0.3">
      <c r="A142" s="79" t="s">
        <v>187</v>
      </c>
      <c r="B142" s="80" t="s">
        <v>188</v>
      </c>
      <c r="C142" s="80" t="s">
        <v>29</v>
      </c>
      <c r="D142" s="80"/>
      <c r="E142" s="80">
        <v>500</v>
      </c>
      <c r="F142" s="80" t="s">
        <v>17</v>
      </c>
      <c r="G142" s="80" t="s">
        <v>18</v>
      </c>
      <c r="H142" s="80"/>
      <c r="I142" s="81">
        <v>44089</v>
      </c>
      <c r="J142" s="48">
        <f t="shared" ref="J142:J201" si="79">D142+E142</f>
        <v>500</v>
      </c>
      <c r="K142" s="127">
        <v>276.48421052631579</v>
      </c>
      <c r="L142" s="127">
        <f>K142*E142</f>
        <v>138242.10526315789</v>
      </c>
      <c r="M142" s="128">
        <f>K142*J142</f>
        <v>138242.10526315789</v>
      </c>
    </row>
    <row r="143" spans="1:13" hidden="1" x14ac:dyDescent="0.25">
      <c r="A143" s="27" t="s">
        <v>197</v>
      </c>
      <c r="B143" s="28" t="s">
        <v>198</v>
      </c>
      <c r="C143" s="28" t="s">
        <v>29</v>
      </c>
      <c r="D143" s="28"/>
      <c r="E143" s="28">
        <v>1</v>
      </c>
      <c r="F143" s="28" t="s">
        <v>17</v>
      </c>
      <c r="G143" s="28" t="s">
        <v>18</v>
      </c>
      <c r="H143" s="28"/>
      <c r="I143" s="29">
        <v>43880</v>
      </c>
      <c r="J143" s="2">
        <f t="shared" si="79"/>
        <v>1</v>
      </c>
      <c r="K143" s="125">
        <f>L143/J143</f>
        <v>24110</v>
      </c>
      <c r="L143" s="125">
        <f>E143*24110</f>
        <v>24110</v>
      </c>
      <c r="M143" s="126">
        <f>J143*K143</f>
        <v>24110</v>
      </c>
    </row>
    <row r="144" spans="1:13" ht="15.75" hidden="1" thickBot="1" x14ac:dyDescent="0.3">
      <c r="A144" s="12" t="s">
        <v>197</v>
      </c>
      <c r="B144" s="13" t="s">
        <v>198</v>
      </c>
      <c r="C144" s="13" t="s">
        <v>29</v>
      </c>
      <c r="D144" s="13">
        <f t="shared" ref="D144:D206" si="80">J143</f>
        <v>1</v>
      </c>
      <c r="E144" s="13">
        <v>-1</v>
      </c>
      <c r="F144" s="13" t="s">
        <v>17</v>
      </c>
      <c r="G144" s="13"/>
      <c r="H144" s="13" t="s">
        <v>18</v>
      </c>
      <c r="I144" s="14">
        <v>43882</v>
      </c>
      <c r="J144" s="20">
        <f t="shared" si="79"/>
        <v>0</v>
      </c>
      <c r="K144" s="104">
        <f t="shared" ref="K144" si="81">IF(OR(F144="FPCO"),((M143+L144)/J144),K143)</f>
        <v>24110</v>
      </c>
      <c r="L144" s="104"/>
      <c r="M144" s="105">
        <f>J144*K144</f>
        <v>0</v>
      </c>
    </row>
    <row r="145" spans="4:10" hidden="1" x14ac:dyDescent="0.25">
      <c r="D145" s="8">
        <f t="shared" si="80"/>
        <v>0</v>
      </c>
      <c r="J145" s="56">
        <f t="shared" si="79"/>
        <v>0</v>
      </c>
    </row>
    <row r="146" spans="4:10" hidden="1" x14ac:dyDescent="0.25">
      <c r="D146" s="8">
        <f t="shared" si="80"/>
        <v>0</v>
      </c>
      <c r="J146" s="56">
        <f t="shared" si="79"/>
        <v>0</v>
      </c>
    </row>
    <row r="147" spans="4:10" hidden="1" x14ac:dyDescent="0.25">
      <c r="D147" s="8">
        <f t="shared" si="80"/>
        <v>0</v>
      </c>
      <c r="J147" s="56">
        <f t="shared" si="79"/>
        <v>0</v>
      </c>
    </row>
    <row r="148" spans="4:10" hidden="1" x14ac:dyDescent="0.25">
      <c r="D148" s="8">
        <f t="shared" si="80"/>
        <v>0</v>
      </c>
      <c r="J148" s="56">
        <f t="shared" si="79"/>
        <v>0</v>
      </c>
    </row>
    <row r="149" spans="4:10" hidden="1" x14ac:dyDescent="0.25">
      <c r="D149" s="8">
        <f t="shared" si="80"/>
        <v>0</v>
      </c>
      <c r="J149" s="56">
        <f t="shared" si="79"/>
        <v>0</v>
      </c>
    </row>
    <row r="150" spans="4:10" hidden="1" x14ac:dyDescent="0.25">
      <c r="D150" s="8">
        <f t="shared" si="80"/>
        <v>0</v>
      </c>
      <c r="J150" s="56">
        <f t="shared" si="79"/>
        <v>0</v>
      </c>
    </row>
    <row r="151" spans="4:10" hidden="1" x14ac:dyDescent="0.25">
      <c r="D151" s="8">
        <f t="shared" si="80"/>
        <v>0</v>
      </c>
      <c r="J151" s="56">
        <f t="shared" si="79"/>
        <v>0</v>
      </c>
    </row>
    <row r="152" spans="4:10" hidden="1" x14ac:dyDescent="0.25">
      <c r="D152" s="8">
        <f t="shared" si="80"/>
        <v>0</v>
      </c>
      <c r="J152" s="56">
        <f t="shared" si="79"/>
        <v>0</v>
      </c>
    </row>
    <row r="153" spans="4:10" hidden="1" x14ac:dyDescent="0.25">
      <c r="D153" s="8">
        <f t="shared" si="80"/>
        <v>0</v>
      </c>
      <c r="J153" s="56">
        <f t="shared" si="79"/>
        <v>0</v>
      </c>
    </row>
    <row r="154" spans="4:10" hidden="1" x14ac:dyDescent="0.25">
      <c r="D154" s="8">
        <f t="shared" si="80"/>
        <v>0</v>
      </c>
      <c r="J154" s="56">
        <f t="shared" si="79"/>
        <v>0</v>
      </c>
    </row>
    <row r="155" spans="4:10" hidden="1" x14ac:dyDescent="0.25">
      <c r="D155" s="8">
        <f t="shared" si="80"/>
        <v>0</v>
      </c>
      <c r="J155" s="56">
        <f t="shared" si="79"/>
        <v>0</v>
      </c>
    </row>
    <row r="156" spans="4:10" hidden="1" x14ac:dyDescent="0.25">
      <c r="D156" s="8">
        <f t="shared" si="80"/>
        <v>0</v>
      </c>
      <c r="J156" s="56">
        <f t="shared" si="79"/>
        <v>0</v>
      </c>
    </row>
    <row r="157" spans="4:10" hidden="1" x14ac:dyDescent="0.25">
      <c r="D157" s="8">
        <f t="shared" si="80"/>
        <v>0</v>
      </c>
      <c r="J157" s="56">
        <f t="shared" si="79"/>
        <v>0</v>
      </c>
    </row>
    <row r="158" spans="4:10" hidden="1" x14ac:dyDescent="0.25">
      <c r="D158" s="8">
        <f t="shared" si="80"/>
        <v>0</v>
      </c>
      <c r="J158" s="56">
        <f t="shared" si="79"/>
        <v>0</v>
      </c>
    </row>
    <row r="159" spans="4:10" hidden="1" x14ac:dyDescent="0.25">
      <c r="D159" s="8">
        <f t="shared" si="80"/>
        <v>0</v>
      </c>
      <c r="J159" s="56">
        <f t="shared" si="79"/>
        <v>0</v>
      </c>
    </row>
    <row r="160" spans="4:10" hidden="1" x14ac:dyDescent="0.25">
      <c r="D160" s="8">
        <f t="shared" si="80"/>
        <v>0</v>
      </c>
      <c r="J160" s="56">
        <f t="shared" si="79"/>
        <v>0</v>
      </c>
    </row>
    <row r="161" spans="4:10" hidden="1" x14ac:dyDescent="0.25">
      <c r="D161" s="8">
        <f t="shared" si="80"/>
        <v>0</v>
      </c>
      <c r="J161" s="56">
        <f t="shared" si="79"/>
        <v>0</v>
      </c>
    </row>
    <row r="162" spans="4:10" hidden="1" x14ac:dyDescent="0.25">
      <c r="D162" s="8">
        <f t="shared" si="80"/>
        <v>0</v>
      </c>
      <c r="J162" s="56">
        <f t="shared" si="79"/>
        <v>0</v>
      </c>
    </row>
    <row r="163" spans="4:10" hidden="1" x14ac:dyDescent="0.25">
      <c r="D163" s="8">
        <f t="shared" si="80"/>
        <v>0</v>
      </c>
      <c r="J163" s="56">
        <f t="shared" si="79"/>
        <v>0</v>
      </c>
    </row>
    <row r="164" spans="4:10" hidden="1" x14ac:dyDescent="0.25">
      <c r="D164" s="8">
        <f t="shared" si="80"/>
        <v>0</v>
      </c>
      <c r="J164" s="56">
        <f t="shared" si="79"/>
        <v>0</v>
      </c>
    </row>
    <row r="165" spans="4:10" hidden="1" x14ac:dyDescent="0.25">
      <c r="D165" s="8">
        <f t="shared" si="80"/>
        <v>0</v>
      </c>
      <c r="J165" s="56">
        <f t="shared" si="79"/>
        <v>0</v>
      </c>
    </row>
    <row r="166" spans="4:10" hidden="1" x14ac:dyDescent="0.25">
      <c r="D166" s="8">
        <f t="shared" si="80"/>
        <v>0</v>
      </c>
      <c r="J166" s="56">
        <f t="shared" si="79"/>
        <v>0</v>
      </c>
    </row>
    <row r="167" spans="4:10" hidden="1" x14ac:dyDescent="0.25">
      <c r="D167" s="8">
        <f t="shared" si="80"/>
        <v>0</v>
      </c>
      <c r="J167" s="56">
        <f t="shared" si="79"/>
        <v>0</v>
      </c>
    </row>
    <row r="168" spans="4:10" hidden="1" x14ac:dyDescent="0.25">
      <c r="D168" s="8">
        <f t="shared" si="80"/>
        <v>0</v>
      </c>
      <c r="J168" s="56">
        <f t="shared" si="79"/>
        <v>0</v>
      </c>
    </row>
    <row r="169" spans="4:10" hidden="1" x14ac:dyDescent="0.25">
      <c r="D169" s="8">
        <f t="shared" si="80"/>
        <v>0</v>
      </c>
      <c r="J169" s="56">
        <f t="shared" si="79"/>
        <v>0</v>
      </c>
    </row>
    <row r="170" spans="4:10" hidden="1" x14ac:dyDescent="0.25">
      <c r="D170" s="8">
        <f t="shared" si="80"/>
        <v>0</v>
      </c>
      <c r="J170" s="56">
        <f t="shared" si="79"/>
        <v>0</v>
      </c>
    </row>
    <row r="171" spans="4:10" hidden="1" x14ac:dyDescent="0.25">
      <c r="D171" s="8">
        <f t="shared" si="80"/>
        <v>0</v>
      </c>
      <c r="J171" s="56">
        <f t="shared" si="79"/>
        <v>0</v>
      </c>
    </row>
    <row r="172" spans="4:10" hidden="1" x14ac:dyDescent="0.25">
      <c r="D172" s="8">
        <f t="shared" si="80"/>
        <v>0</v>
      </c>
      <c r="J172" s="56">
        <f t="shared" si="79"/>
        <v>0</v>
      </c>
    </row>
    <row r="173" spans="4:10" hidden="1" x14ac:dyDescent="0.25">
      <c r="D173" s="8">
        <f t="shared" si="80"/>
        <v>0</v>
      </c>
      <c r="J173" s="56">
        <f t="shared" si="79"/>
        <v>0</v>
      </c>
    </row>
    <row r="174" spans="4:10" hidden="1" x14ac:dyDescent="0.25">
      <c r="D174" s="8">
        <f t="shared" si="80"/>
        <v>0</v>
      </c>
      <c r="J174" s="56">
        <f t="shared" si="79"/>
        <v>0</v>
      </c>
    </row>
    <row r="175" spans="4:10" hidden="1" x14ac:dyDescent="0.25">
      <c r="D175" s="8">
        <f t="shared" si="80"/>
        <v>0</v>
      </c>
      <c r="J175" s="56">
        <f t="shared" si="79"/>
        <v>0</v>
      </c>
    </row>
    <row r="176" spans="4:10" hidden="1" x14ac:dyDescent="0.25">
      <c r="D176" s="8">
        <f t="shared" si="80"/>
        <v>0</v>
      </c>
      <c r="J176" s="56">
        <f t="shared" si="79"/>
        <v>0</v>
      </c>
    </row>
    <row r="177" spans="4:10" hidden="1" x14ac:dyDescent="0.25">
      <c r="D177" s="8">
        <f t="shared" si="80"/>
        <v>0</v>
      </c>
      <c r="J177" s="56">
        <f t="shared" si="79"/>
        <v>0</v>
      </c>
    </row>
    <row r="178" spans="4:10" hidden="1" x14ac:dyDescent="0.25">
      <c r="D178" s="8">
        <f t="shared" si="80"/>
        <v>0</v>
      </c>
      <c r="J178" s="56">
        <f t="shared" si="79"/>
        <v>0</v>
      </c>
    </row>
    <row r="179" spans="4:10" hidden="1" x14ac:dyDescent="0.25">
      <c r="D179" s="8">
        <f t="shared" si="80"/>
        <v>0</v>
      </c>
      <c r="J179" s="56">
        <f t="shared" si="79"/>
        <v>0</v>
      </c>
    </row>
    <row r="180" spans="4:10" hidden="1" x14ac:dyDescent="0.25">
      <c r="D180" s="8">
        <f t="shared" si="80"/>
        <v>0</v>
      </c>
      <c r="J180" s="56">
        <f t="shared" si="79"/>
        <v>0</v>
      </c>
    </row>
    <row r="181" spans="4:10" hidden="1" x14ac:dyDescent="0.25">
      <c r="D181" s="8">
        <f t="shared" si="80"/>
        <v>0</v>
      </c>
      <c r="J181" s="56">
        <f t="shared" si="79"/>
        <v>0</v>
      </c>
    </row>
    <row r="182" spans="4:10" hidden="1" x14ac:dyDescent="0.25">
      <c r="D182" s="8">
        <f t="shared" si="80"/>
        <v>0</v>
      </c>
      <c r="J182" s="56">
        <f t="shared" si="79"/>
        <v>0</v>
      </c>
    </row>
    <row r="183" spans="4:10" hidden="1" x14ac:dyDescent="0.25">
      <c r="D183" s="8">
        <f t="shared" si="80"/>
        <v>0</v>
      </c>
      <c r="J183" s="56">
        <f t="shared" si="79"/>
        <v>0</v>
      </c>
    </row>
    <row r="184" spans="4:10" hidden="1" x14ac:dyDescent="0.25">
      <c r="D184" s="8">
        <f t="shared" si="80"/>
        <v>0</v>
      </c>
      <c r="J184" s="56">
        <f t="shared" si="79"/>
        <v>0</v>
      </c>
    </row>
    <row r="185" spans="4:10" hidden="1" x14ac:dyDescent="0.25">
      <c r="D185" s="8">
        <f t="shared" si="80"/>
        <v>0</v>
      </c>
      <c r="J185" s="56">
        <f t="shared" si="79"/>
        <v>0</v>
      </c>
    </row>
    <row r="186" spans="4:10" hidden="1" x14ac:dyDescent="0.25">
      <c r="D186" s="8">
        <f t="shared" si="80"/>
        <v>0</v>
      </c>
      <c r="J186" s="56">
        <f t="shared" si="79"/>
        <v>0</v>
      </c>
    </row>
    <row r="187" spans="4:10" hidden="1" x14ac:dyDescent="0.25">
      <c r="D187" s="8">
        <f t="shared" si="80"/>
        <v>0</v>
      </c>
      <c r="J187" s="56">
        <f t="shared" si="79"/>
        <v>0</v>
      </c>
    </row>
    <row r="188" spans="4:10" hidden="1" x14ac:dyDescent="0.25">
      <c r="D188" s="8">
        <f t="shared" si="80"/>
        <v>0</v>
      </c>
      <c r="J188" s="56">
        <f t="shared" si="79"/>
        <v>0</v>
      </c>
    </row>
    <row r="189" spans="4:10" hidden="1" x14ac:dyDescent="0.25">
      <c r="D189" s="8">
        <f t="shared" si="80"/>
        <v>0</v>
      </c>
      <c r="J189" s="56">
        <f t="shared" si="79"/>
        <v>0</v>
      </c>
    </row>
    <row r="190" spans="4:10" hidden="1" x14ac:dyDescent="0.25">
      <c r="D190" s="8">
        <f t="shared" si="80"/>
        <v>0</v>
      </c>
      <c r="J190" s="56">
        <f t="shared" si="79"/>
        <v>0</v>
      </c>
    </row>
    <row r="191" spans="4:10" hidden="1" x14ac:dyDescent="0.25">
      <c r="D191" s="8">
        <f t="shared" si="80"/>
        <v>0</v>
      </c>
      <c r="J191" s="56">
        <f t="shared" si="79"/>
        <v>0</v>
      </c>
    </row>
    <row r="192" spans="4:10" hidden="1" x14ac:dyDescent="0.25">
      <c r="D192" s="8">
        <f t="shared" si="80"/>
        <v>0</v>
      </c>
      <c r="J192" s="56">
        <f t="shared" si="79"/>
        <v>0</v>
      </c>
    </row>
    <row r="193" spans="4:10" hidden="1" x14ac:dyDescent="0.25">
      <c r="D193" s="8">
        <f t="shared" si="80"/>
        <v>0</v>
      </c>
      <c r="J193" s="56">
        <f t="shared" si="79"/>
        <v>0</v>
      </c>
    </row>
    <row r="194" spans="4:10" hidden="1" x14ac:dyDescent="0.25">
      <c r="D194" s="8">
        <f t="shared" si="80"/>
        <v>0</v>
      </c>
      <c r="J194" s="56">
        <f t="shared" si="79"/>
        <v>0</v>
      </c>
    </row>
    <row r="195" spans="4:10" hidden="1" x14ac:dyDescent="0.25">
      <c r="D195" s="8">
        <f t="shared" si="80"/>
        <v>0</v>
      </c>
      <c r="J195" s="56">
        <f t="shared" si="79"/>
        <v>0</v>
      </c>
    </row>
    <row r="196" spans="4:10" hidden="1" x14ac:dyDescent="0.25">
      <c r="D196" s="8">
        <f t="shared" si="80"/>
        <v>0</v>
      </c>
      <c r="J196" s="56">
        <f t="shared" si="79"/>
        <v>0</v>
      </c>
    </row>
    <row r="197" spans="4:10" hidden="1" x14ac:dyDescent="0.25">
      <c r="D197" s="8">
        <f t="shared" si="80"/>
        <v>0</v>
      </c>
      <c r="J197" s="56">
        <f t="shared" si="79"/>
        <v>0</v>
      </c>
    </row>
    <row r="198" spans="4:10" hidden="1" x14ac:dyDescent="0.25">
      <c r="D198" s="8">
        <f t="shared" si="80"/>
        <v>0</v>
      </c>
      <c r="J198" s="56">
        <f t="shared" si="79"/>
        <v>0</v>
      </c>
    </row>
    <row r="199" spans="4:10" hidden="1" x14ac:dyDescent="0.25">
      <c r="D199" s="8">
        <f t="shared" si="80"/>
        <v>0</v>
      </c>
      <c r="J199" s="56">
        <f t="shared" si="79"/>
        <v>0</v>
      </c>
    </row>
    <row r="200" spans="4:10" hidden="1" x14ac:dyDescent="0.25">
      <c r="D200" s="8">
        <f t="shared" si="80"/>
        <v>0</v>
      </c>
      <c r="J200" s="56">
        <f t="shared" si="79"/>
        <v>0</v>
      </c>
    </row>
    <row r="201" spans="4:10" hidden="1" x14ac:dyDescent="0.25">
      <c r="D201" s="8">
        <f t="shared" si="80"/>
        <v>0</v>
      </c>
      <c r="J201" s="56">
        <f t="shared" si="79"/>
        <v>0</v>
      </c>
    </row>
    <row r="202" spans="4:10" hidden="1" x14ac:dyDescent="0.25">
      <c r="D202" s="8">
        <f t="shared" si="80"/>
        <v>0</v>
      </c>
      <c r="J202" s="56">
        <f t="shared" ref="J202:J265" si="82">D202+E202</f>
        <v>0</v>
      </c>
    </row>
    <row r="203" spans="4:10" hidden="1" x14ac:dyDescent="0.25">
      <c r="D203" s="8">
        <f t="shared" si="80"/>
        <v>0</v>
      </c>
      <c r="J203" s="56">
        <f t="shared" si="82"/>
        <v>0</v>
      </c>
    </row>
    <row r="204" spans="4:10" hidden="1" x14ac:dyDescent="0.25">
      <c r="D204" s="8">
        <f t="shared" si="80"/>
        <v>0</v>
      </c>
      <c r="J204" s="56">
        <f t="shared" si="82"/>
        <v>0</v>
      </c>
    </row>
    <row r="205" spans="4:10" hidden="1" x14ac:dyDescent="0.25">
      <c r="D205" s="8">
        <f t="shared" si="80"/>
        <v>0</v>
      </c>
      <c r="J205" s="56">
        <f t="shared" si="82"/>
        <v>0</v>
      </c>
    </row>
    <row r="206" spans="4:10" hidden="1" x14ac:dyDescent="0.25">
      <c r="D206" s="8">
        <f t="shared" si="80"/>
        <v>0</v>
      </c>
      <c r="J206" s="56">
        <f t="shared" si="82"/>
        <v>0</v>
      </c>
    </row>
    <row r="207" spans="4:10" hidden="1" x14ac:dyDescent="0.25">
      <c r="D207" s="8">
        <f t="shared" ref="D207:D270" si="83">J206</f>
        <v>0</v>
      </c>
      <c r="J207" s="56">
        <f t="shared" si="82"/>
        <v>0</v>
      </c>
    </row>
    <row r="208" spans="4:10" hidden="1" x14ac:dyDescent="0.25">
      <c r="D208" s="8">
        <f t="shared" si="83"/>
        <v>0</v>
      </c>
      <c r="J208" s="56">
        <f t="shared" si="82"/>
        <v>0</v>
      </c>
    </row>
    <row r="209" spans="4:10" hidden="1" x14ac:dyDescent="0.25">
      <c r="D209" s="8">
        <f t="shared" si="83"/>
        <v>0</v>
      </c>
      <c r="J209" s="56">
        <f t="shared" si="82"/>
        <v>0</v>
      </c>
    </row>
    <row r="210" spans="4:10" hidden="1" x14ac:dyDescent="0.25">
      <c r="D210" s="8">
        <f t="shared" si="83"/>
        <v>0</v>
      </c>
      <c r="J210" s="56">
        <f t="shared" si="82"/>
        <v>0</v>
      </c>
    </row>
    <row r="211" spans="4:10" hidden="1" x14ac:dyDescent="0.25">
      <c r="D211" s="8">
        <f t="shared" si="83"/>
        <v>0</v>
      </c>
      <c r="J211" s="56">
        <f t="shared" si="82"/>
        <v>0</v>
      </c>
    </row>
    <row r="212" spans="4:10" hidden="1" x14ac:dyDescent="0.25">
      <c r="D212" s="8">
        <f t="shared" si="83"/>
        <v>0</v>
      </c>
      <c r="J212" s="56">
        <f t="shared" si="82"/>
        <v>0</v>
      </c>
    </row>
    <row r="213" spans="4:10" hidden="1" x14ac:dyDescent="0.25">
      <c r="D213" s="8">
        <f t="shared" si="83"/>
        <v>0</v>
      </c>
      <c r="J213" s="56">
        <f t="shared" si="82"/>
        <v>0</v>
      </c>
    </row>
    <row r="214" spans="4:10" hidden="1" x14ac:dyDescent="0.25">
      <c r="D214" s="8">
        <f t="shared" si="83"/>
        <v>0</v>
      </c>
      <c r="J214" s="56">
        <f t="shared" si="82"/>
        <v>0</v>
      </c>
    </row>
    <row r="215" spans="4:10" hidden="1" x14ac:dyDescent="0.25">
      <c r="D215" s="8">
        <f t="shared" si="83"/>
        <v>0</v>
      </c>
      <c r="J215" s="56">
        <f t="shared" si="82"/>
        <v>0</v>
      </c>
    </row>
    <row r="216" spans="4:10" hidden="1" x14ac:dyDescent="0.25">
      <c r="D216" s="8">
        <f t="shared" si="83"/>
        <v>0</v>
      </c>
      <c r="J216" s="56">
        <f t="shared" si="82"/>
        <v>0</v>
      </c>
    </row>
    <row r="217" spans="4:10" hidden="1" x14ac:dyDescent="0.25">
      <c r="D217" s="8">
        <f t="shared" si="83"/>
        <v>0</v>
      </c>
      <c r="J217" s="56">
        <f t="shared" si="82"/>
        <v>0</v>
      </c>
    </row>
    <row r="218" spans="4:10" hidden="1" x14ac:dyDescent="0.25">
      <c r="D218" s="8">
        <f t="shared" si="83"/>
        <v>0</v>
      </c>
      <c r="J218" s="56">
        <f t="shared" si="82"/>
        <v>0</v>
      </c>
    </row>
    <row r="219" spans="4:10" hidden="1" x14ac:dyDescent="0.25">
      <c r="D219" s="8">
        <f t="shared" si="83"/>
        <v>0</v>
      </c>
      <c r="J219" s="56">
        <f t="shared" si="82"/>
        <v>0</v>
      </c>
    </row>
    <row r="220" spans="4:10" hidden="1" x14ac:dyDescent="0.25">
      <c r="D220" s="8">
        <f t="shared" si="83"/>
        <v>0</v>
      </c>
      <c r="J220" s="56">
        <f t="shared" si="82"/>
        <v>0</v>
      </c>
    </row>
    <row r="221" spans="4:10" hidden="1" x14ac:dyDescent="0.25">
      <c r="D221" s="8">
        <f t="shared" si="83"/>
        <v>0</v>
      </c>
      <c r="J221" s="56">
        <f t="shared" si="82"/>
        <v>0</v>
      </c>
    </row>
    <row r="222" spans="4:10" hidden="1" x14ac:dyDescent="0.25">
      <c r="D222" s="8">
        <f t="shared" si="83"/>
        <v>0</v>
      </c>
      <c r="J222" s="56">
        <f t="shared" si="82"/>
        <v>0</v>
      </c>
    </row>
    <row r="223" spans="4:10" hidden="1" x14ac:dyDescent="0.25">
      <c r="D223" s="8">
        <f t="shared" si="83"/>
        <v>0</v>
      </c>
      <c r="J223" s="56">
        <f t="shared" si="82"/>
        <v>0</v>
      </c>
    </row>
    <row r="224" spans="4:10" hidden="1" x14ac:dyDescent="0.25">
      <c r="D224" s="8">
        <f t="shared" si="83"/>
        <v>0</v>
      </c>
      <c r="J224" s="56">
        <f t="shared" si="82"/>
        <v>0</v>
      </c>
    </row>
    <row r="225" spans="4:10" hidden="1" x14ac:dyDescent="0.25">
      <c r="D225" s="8">
        <f t="shared" si="83"/>
        <v>0</v>
      </c>
      <c r="J225" s="56">
        <f t="shared" si="82"/>
        <v>0</v>
      </c>
    </row>
    <row r="226" spans="4:10" hidden="1" x14ac:dyDescent="0.25">
      <c r="D226" s="8">
        <f t="shared" si="83"/>
        <v>0</v>
      </c>
      <c r="J226" s="56">
        <f t="shared" si="82"/>
        <v>0</v>
      </c>
    </row>
    <row r="227" spans="4:10" hidden="1" x14ac:dyDescent="0.25">
      <c r="D227" s="8">
        <f t="shared" si="83"/>
        <v>0</v>
      </c>
      <c r="J227" s="56">
        <f t="shared" si="82"/>
        <v>0</v>
      </c>
    </row>
    <row r="228" spans="4:10" hidden="1" x14ac:dyDescent="0.25">
      <c r="D228" s="8">
        <f t="shared" si="83"/>
        <v>0</v>
      </c>
      <c r="J228" s="56">
        <f t="shared" si="82"/>
        <v>0</v>
      </c>
    </row>
    <row r="229" spans="4:10" hidden="1" x14ac:dyDescent="0.25">
      <c r="D229" s="8">
        <f t="shared" si="83"/>
        <v>0</v>
      </c>
      <c r="J229" s="56">
        <f t="shared" si="82"/>
        <v>0</v>
      </c>
    </row>
    <row r="230" spans="4:10" hidden="1" x14ac:dyDescent="0.25">
      <c r="D230" s="8">
        <f t="shared" si="83"/>
        <v>0</v>
      </c>
      <c r="J230" s="56">
        <f t="shared" si="82"/>
        <v>0</v>
      </c>
    </row>
    <row r="231" spans="4:10" hidden="1" x14ac:dyDescent="0.25">
      <c r="D231" s="8">
        <f t="shared" si="83"/>
        <v>0</v>
      </c>
      <c r="J231" s="56">
        <f t="shared" si="82"/>
        <v>0</v>
      </c>
    </row>
    <row r="232" spans="4:10" hidden="1" x14ac:dyDescent="0.25">
      <c r="D232" s="8">
        <f t="shared" si="83"/>
        <v>0</v>
      </c>
      <c r="J232" s="56">
        <f t="shared" si="82"/>
        <v>0</v>
      </c>
    </row>
    <row r="233" spans="4:10" hidden="1" x14ac:dyDescent="0.25">
      <c r="D233" s="8">
        <f t="shared" si="83"/>
        <v>0</v>
      </c>
      <c r="J233" s="56">
        <f t="shared" si="82"/>
        <v>0</v>
      </c>
    </row>
    <row r="234" spans="4:10" hidden="1" x14ac:dyDescent="0.25">
      <c r="D234" s="8">
        <f t="shared" si="83"/>
        <v>0</v>
      </c>
      <c r="J234" s="56">
        <f t="shared" si="82"/>
        <v>0</v>
      </c>
    </row>
    <row r="235" spans="4:10" hidden="1" x14ac:dyDescent="0.25">
      <c r="D235" s="8">
        <f t="shared" si="83"/>
        <v>0</v>
      </c>
      <c r="J235" s="56">
        <f t="shared" si="82"/>
        <v>0</v>
      </c>
    </row>
    <row r="236" spans="4:10" hidden="1" x14ac:dyDescent="0.25">
      <c r="D236" s="8">
        <f t="shared" si="83"/>
        <v>0</v>
      </c>
      <c r="J236" s="56">
        <f t="shared" si="82"/>
        <v>0</v>
      </c>
    </row>
    <row r="237" spans="4:10" hidden="1" x14ac:dyDescent="0.25">
      <c r="D237" s="8">
        <f t="shared" si="83"/>
        <v>0</v>
      </c>
      <c r="J237" s="56">
        <f t="shared" si="82"/>
        <v>0</v>
      </c>
    </row>
    <row r="238" spans="4:10" hidden="1" x14ac:dyDescent="0.25">
      <c r="D238" s="8">
        <f t="shared" si="83"/>
        <v>0</v>
      </c>
      <c r="J238" s="56">
        <f t="shared" si="82"/>
        <v>0</v>
      </c>
    </row>
    <row r="239" spans="4:10" hidden="1" x14ac:dyDescent="0.25">
      <c r="D239" s="8">
        <f t="shared" si="83"/>
        <v>0</v>
      </c>
      <c r="J239" s="56">
        <f t="shared" si="82"/>
        <v>0</v>
      </c>
    </row>
    <row r="240" spans="4:10" hidden="1" x14ac:dyDescent="0.25">
      <c r="D240" s="8">
        <f t="shared" si="83"/>
        <v>0</v>
      </c>
      <c r="J240" s="56">
        <f t="shared" si="82"/>
        <v>0</v>
      </c>
    </row>
    <row r="241" spans="4:10" hidden="1" x14ac:dyDescent="0.25">
      <c r="D241" s="8">
        <f t="shared" si="83"/>
        <v>0</v>
      </c>
      <c r="J241" s="56">
        <f t="shared" si="82"/>
        <v>0</v>
      </c>
    </row>
    <row r="242" spans="4:10" hidden="1" x14ac:dyDescent="0.25">
      <c r="D242" s="8">
        <f t="shared" si="83"/>
        <v>0</v>
      </c>
      <c r="J242" s="56">
        <f t="shared" si="82"/>
        <v>0</v>
      </c>
    </row>
    <row r="243" spans="4:10" hidden="1" x14ac:dyDescent="0.25">
      <c r="D243" s="8">
        <f t="shared" si="83"/>
        <v>0</v>
      </c>
      <c r="J243" s="56">
        <f t="shared" si="82"/>
        <v>0</v>
      </c>
    </row>
    <row r="244" spans="4:10" hidden="1" x14ac:dyDescent="0.25">
      <c r="D244" s="8">
        <f t="shared" si="83"/>
        <v>0</v>
      </c>
      <c r="J244" s="56">
        <f t="shared" si="82"/>
        <v>0</v>
      </c>
    </row>
    <row r="245" spans="4:10" hidden="1" x14ac:dyDescent="0.25">
      <c r="D245" s="8">
        <f t="shared" si="83"/>
        <v>0</v>
      </c>
      <c r="J245" s="56">
        <f t="shared" si="82"/>
        <v>0</v>
      </c>
    </row>
    <row r="246" spans="4:10" hidden="1" x14ac:dyDescent="0.25">
      <c r="D246" s="8">
        <f t="shared" si="83"/>
        <v>0</v>
      </c>
      <c r="J246" s="56">
        <f t="shared" si="82"/>
        <v>0</v>
      </c>
    </row>
    <row r="247" spans="4:10" hidden="1" x14ac:dyDescent="0.25">
      <c r="D247" s="8">
        <f t="shared" si="83"/>
        <v>0</v>
      </c>
      <c r="J247" s="56">
        <f t="shared" si="82"/>
        <v>0</v>
      </c>
    </row>
    <row r="248" spans="4:10" hidden="1" x14ac:dyDescent="0.25">
      <c r="D248" s="8">
        <f t="shared" si="83"/>
        <v>0</v>
      </c>
      <c r="J248" s="56">
        <f t="shared" si="82"/>
        <v>0</v>
      </c>
    </row>
    <row r="249" spans="4:10" hidden="1" x14ac:dyDescent="0.25">
      <c r="D249" s="8">
        <f t="shared" si="83"/>
        <v>0</v>
      </c>
      <c r="J249" s="56">
        <f t="shared" si="82"/>
        <v>0</v>
      </c>
    </row>
    <row r="250" spans="4:10" hidden="1" x14ac:dyDescent="0.25">
      <c r="D250" s="8">
        <f t="shared" si="83"/>
        <v>0</v>
      </c>
      <c r="J250" s="56">
        <f t="shared" si="82"/>
        <v>0</v>
      </c>
    </row>
    <row r="251" spans="4:10" hidden="1" x14ac:dyDescent="0.25">
      <c r="D251" s="8">
        <f t="shared" si="83"/>
        <v>0</v>
      </c>
      <c r="J251" s="56">
        <f t="shared" si="82"/>
        <v>0</v>
      </c>
    </row>
    <row r="252" spans="4:10" hidden="1" x14ac:dyDescent="0.25">
      <c r="D252" s="8">
        <f t="shared" si="83"/>
        <v>0</v>
      </c>
      <c r="J252" s="56">
        <f t="shared" si="82"/>
        <v>0</v>
      </c>
    </row>
    <row r="253" spans="4:10" hidden="1" x14ac:dyDescent="0.25">
      <c r="D253" s="8">
        <f t="shared" si="83"/>
        <v>0</v>
      </c>
      <c r="J253" s="56">
        <f t="shared" si="82"/>
        <v>0</v>
      </c>
    </row>
    <row r="254" spans="4:10" hidden="1" x14ac:dyDescent="0.25">
      <c r="D254" s="8">
        <f t="shared" si="83"/>
        <v>0</v>
      </c>
      <c r="J254" s="56">
        <f t="shared" si="82"/>
        <v>0</v>
      </c>
    </row>
    <row r="255" spans="4:10" hidden="1" x14ac:dyDescent="0.25">
      <c r="D255" s="8">
        <f t="shared" si="83"/>
        <v>0</v>
      </c>
      <c r="J255" s="56">
        <f t="shared" si="82"/>
        <v>0</v>
      </c>
    </row>
    <row r="256" spans="4:10" hidden="1" x14ac:dyDescent="0.25">
      <c r="D256" s="8">
        <f t="shared" si="83"/>
        <v>0</v>
      </c>
      <c r="J256" s="56">
        <f t="shared" si="82"/>
        <v>0</v>
      </c>
    </row>
    <row r="257" spans="4:10" hidden="1" x14ac:dyDescent="0.25">
      <c r="D257" s="8">
        <f t="shared" si="83"/>
        <v>0</v>
      </c>
      <c r="J257" s="56">
        <f t="shared" si="82"/>
        <v>0</v>
      </c>
    </row>
    <row r="258" spans="4:10" hidden="1" x14ac:dyDescent="0.25">
      <c r="D258" s="8">
        <f t="shared" si="83"/>
        <v>0</v>
      </c>
      <c r="J258" s="56">
        <f t="shared" si="82"/>
        <v>0</v>
      </c>
    </row>
    <row r="259" spans="4:10" hidden="1" x14ac:dyDescent="0.25">
      <c r="D259" s="8">
        <f t="shared" si="83"/>
        <v>0</v>
      </c>
      <c r="J259" s="56">
        <f t="shared" si="82"/>
        <v>0</v>
      </c>
    </row>
    <row r="260" spans="4:10" hidden="1" x14ac:dyDescent="0.25">
      <c r="D260" s="8">
        <f t="shared" si="83"/>
        <v>0</v>
      </c>
      <c r="J260" s="56">
        <f t="shared" si="82"/>
        <v>0</v>
      </c>
    </row>
    <row r="261" spans="4:10" hidden="1" x14ac:dyDescent="0.25">
      <c r="D261" s="8">
        <f t="shared" si="83"/>
        <v>0</v>
      </c>
      <c r="J261" s="56">
        <f t="shared" si="82"/>
        <v>0</v>
      </c>
    </row>
    <row r="262" spans="4:10" hidden="1" x14ac:dyDescent="0.25">
      <c r="D262" s="8">
        <f t="shared" si="83"/>
        <v>0</v>
      </c>
      <c r="J262" s="56">
        <f t="shared" si="82"/>
        <v>0</v>
      </c>
    </row>
    <row r="263" spans="4:10" hidden="1" x14ac:dyDescent="0.25">
      <c r="D263" s="8">
        <f t="shared" si="83"/>
        <v>0</v>
      </c>
      <c r="J263" s="56">
        <f t="shared" si="82"/>
        <v>0</v>
      </c>
    </row>
    <row r="264" spans="4:10" hidden="1" x14ac:dyDescent="0.25">
      <c r="D264" s="8">
        <f t="shared" si="83"/>
        <v>0</v>
      </c>
      <c r="J264" s="56">
        <f t="shared" si="82"/>
        <v>0</v>
      </c>
    </row>
    <row r="265" spans="4:10" hidden="1" x14ac:dyDescent="0.25">
      <c r="D265" s="8">
        <f t="shared" si="83"/>
        <v>0</v>
      </c>
      <c r="J265" s="56">
        <f t="shared" si="82"/>
        <v>0</v>
      </c>
    </row>
    <row r="266" spans="4:10" hidden="1" x14ac:dyDescent="0.25">
      <c r="D266" s="8">
        <f t="shared" si="83"/>
        <v>0</v>
      </c>
      <c r="J266" s="56">
        <f t="shared" ref="J266:J329" si="84">D266+E266</f>
        <v>0</v>
      </c>
    </row>
    <row r="267" spans="4:10" hidden="1" x14ac:dyDescent="0.25">
      <c r="D267" s="8">
        <f t="shared" si="83"/>
        <v>0</v>
      </c>
      <c r="J267" s="56">
        <f t="shared" si="84"/>
        <v>0</v>
      </c>
    </row>
    <row r="268" spans="4:10" hidden="1" x14ac:dyDescent="0.25">
      <c r="D268" s="8">
        <f t="shared" si="83"/>
        <v>0</v>
      </c>
      <c r="J268" s="56">
        <f t="shared" si="84"/>
        <v>0</v>
      </c>
    </row>
    <row r="269" spans="4:10" hidden="1" x14ac:dyDescent="0.25">
      <c r="D269" s="8">
        <f t="shared" si="83"/>
        <v>0</v>
      </c>
      <c r="J269" s="56">
        <f t="shared" si="84"/>
        <v>0</v>
      </c>
    </row>
    <row r="270" spans="4:10" hidden="1" x14ac:dyDescent="0.25">
      <c r="D270" s="8">
        <f t="shared" si="83"/>
        <v>0</v>
      </c>
      <c r="J270" s="56">
        <f t="shared" si="84"/>
        <v>0</v>
      </c>
    </row>
    <row r="271" spans="4:10" hidden="1" x14ac:dyDescent="0.25">
      <c r="D271" s="8">
        <f t="shared" ref="D271:D334" si="85">J270</f>
        <v>0</v>
      </c>
      <c r="J271" s="56">
        <f t="shared" si="84"/>
        <v>0</v>
      </c>
    </row>
    <row r="272" spans="4:10" hidden="1" x14ac:dyDescent="0.25">
      <c r="D272" s="8">
        <f t="shared" si="85"/>
        <v>0</v>
      </c>
      <c r="J272" s="56">
        <f t="shared" si="84"/>
        <v>0</v>
      </c>
    </row>
    <row r="273" spans="4:10" hidden="1" x14ac:dyDescent="0.25">
      <c r="D273" s="8">
        <f t="shared" si="85"/>
        <v>0</v>
      </c>
      <c r="J273" s="56">
        <f t="shared" si="84"/>
        <v>0</v>
      </c>
    </row>
    <row r="274" spans="4:10" hidden="1" x14ac:dyDescent="0.25">
      <c r="D274" s="8">
        <f t="shared" si="85"/>
        <v>0</v>
      </c>
      <c r="J274" s="56">
        <f t="shared" si="84"/>
        <v>0</v>
      </c>
    </row>
    <row r="275" spans="4:10" hidden="1" x14ac:dyDescent="0.25">
      <c r="D275" s="8">
        <f t="shared" si="85"/>
        <v>0</v>
      </c>
      <c r="J275" s="56">
        <f t="shared" si="84"/>
        <v>0</v>
      </c>
    </row>
    <row r="276" spans="4:10" hidden="1" x14ac:dyDescent="0.25">
      <c r="D276" s="8">
        <f t="shared" si="85"/>
        <v>0</v>
      </c>
      <c r="J276" s="56">
        <f t="shared" si="84"/>
        <v>0</v>
      </c>
    </row>
    <row r="277" spans="4:10" hidden="1" x14ac:dyDescent="0.25">
      <c r="D277" s="8">
        <f t="shared" si="85"/>
        <v>0</v>
      </c>
      <c r="J277" s="56">
        <f t="shared" si="84"/>
        <v>0</v>
      </c>
    </row>
    <row r="278" spans="4:10" hidden="1" x14ac:dyDescent="0.25">
      <c r="D278" s="8">
        <f t="shared" si="85"/>
        <v>0</v>
      </c>
      <c r="J278" s="56">
        <f t="shared" si="84"/>
        <v>0</v>
      </c>
    </row>
    <row r="279" spans="4:10" hidden="1" x14ac:dyDescent="0.25">
      <c r="D279" s="8">
        <f t="shared" si="85"/>
        <v>0</v>
      </c>
      <c r="J279" s="56">
        <f t="shared" si="84"/>
        <v>0</v>
      </c>
    </row>
    <row r="280" spans="4:10" hidden="1" x14ac:dyDescent="0.25">
      <c r="D280" s="8">
        <f t="shared" si="85"/>
        <v>0</v>
      </c>
      <c r="J280" s="56">
        <f t="shared" si="84"/>
        <v>0</v>
      </c>
    </row>
    <row r="281" spans="4:10" hidden="1" x14ac:dyDescent="0.25">
      <c r="D281" s="8">
        <f t="shared" si="85"/>
        <v>0</v>
      </c>
      <c r="J281" s="56">
        <f t="shared" si="84"/>
        <v>0</v>
      </c>
    </row>
    <row r="282" spans="4:10" hidden="1" x14ac:dyDescent="0.25">
      <c r="D282" s="8">
        <f t="shared" si="85"/>
        <v>0</v>
      </c>
      <c r="J282" s="56">
        <f t="shared" si="84"/>
        <v>0</v>
      </c>
    </row>
    <row r="283" spans="4:10" hidden="1" x14ac:dyDescent="0.25">
      <c r="D283" s="8">
        <f t="shared" si="85"/>
        <v>0</v>
      </c>
      <c r="J283" s="56">
        <f t="shared" si="84"/>
        <v>0</v>
      </c>
    </row>
    <row r="284" spans="4:10" hidden="1" x14ac:dyDescent="0.25">
      <c r="D284" s="8">
        <f t="shared" si="85"/>
        <v>0</v>
      </c>
      <c r="J284" s="56">
        <f t="shared" si="84"/>
        <v>0</v>
      </c>
    </row>
    <row r="285" spans="4:10" hidden="1" x14ac:dyDescent="0.25">
      <c r="D285" s="8">
        <f t="shared" si="85"/>
        <v>0</v>
      </c>
      <c r="J285" s="56">
        <f t="shared" si="84"/>
        <v>0</v>
      </c>
    </row>
    <row r="286" spans="4:10" hidden="1" x14ac:dyDescent="0.25">
      <c r="D286" s="8">
        <f t="shared" si="85"/>
        <v>0</v>
      </c>
      <c r="J286" s="56">
        <f t="shared" si="84"/>
        <v>0</v>
      </c>
    </row>
    <row r="287" spans="4:10" hidden="1" x14ac:dyDescent="0.25">
      <c r="D287" s="8">
        <f t="shared" si="85"/>
        <v>0</v>
      </c>
      <c r="J287" s="56">
        <f t="shared" si="84"/>
        <v>0</v>
      </c>
    </row>
    <row r="288" spans="4:10" hidden="1" x14ac:dyDescent="0.25">
      <c r="D288" s="8">
        <f t="shared" si="85"/>
        <v>0</v>
      </c>
      <c r="J288" s="56">
        <f t="shared" si="84"/>
        <v>0</v>
      </c>
    </row>
    <row r="289" spans="4:10" hidden="1" x14ac:dyDescent="0.25">
      <c r="D289" s="8">
        <f t="shared" si="85"/>
        <v>0</v>
      </c>
      <c r="J289" s="56">
        <f t="shared" si="84"/>
        <v>0</v>
      </c>
    </row>
    <row r="290" spans="4:10" hidden="1" x14ac:dyDescent="0.25">
      <c r="D290" s="8">
        <f t="shared" si="85"/>
        <v>0</v>
      </c>
      <c r="J290" s="56">
        <f t="shared" si="84"/>
        <v>0</v>
      </c>
    </row>
    <row r="291" spans="4:10" hidden="1" x14ac:dyDescent="0.25">
      <c r="D291" s="8">
        <f t="shared" si="85"/>
        <v>0</v>
      </c>
      <c r="J291" s="56">
        <f t="shared" si="84"/>
        <v>0</v>
      </c>
    </row>
    <row r="292" spans="4:10" hidden="1" x14ac:dyDescent="0.25">
      <c r="D292" s="8">
        <f t="shared" si="85"/>
        <v>0</v>
      </c>
      <c r="J292" s="56">
        <f t="shared" si="84"/>
        <v>0</v>
      </c>
    </row>
    <row r="293" spans="4:10" hidden="1" x14ac:dyDescent="0.25">
      <c r="D293" s="8">
        <f t="shared" si="85"/>
        <v>0</v>
      </c>
      <c r="J293" s="56">
        <f t="shared" si="84"/>
        <v>0</v>
      </c>
    </row>
    <row r="294" spans="4:10" hidden="1" x14ac:dyDescent="0.25">
      <c r="D294" s="8">
        <f t="shared" si="85"/>
        <v>0</v>
      </c>
      <c r="J294" s="56">
        <f t="shared" si="84"/>
        <v>0</v>
      </c>
    </row>
    <row r="295" spans="4:10" hidden="1" x14ac:dyDescent="0.25">
      <c r="D295" s="8">
        <f t="shared" si="85"/>
        <v>0</v>
      </c>
      <c r="J295" s="56">
        <f t="shared" si="84"/>
        <v>0</v>
      </c>
    </row>
    <row r="296" spans="4:10" hidden="1" x14ac:dyDescent="0.25">
      <c r="D296" s="8">
        <f t="shared" si="85"/>
        <v>0</v>
      </c>
      <c r="J296" s="56">
        <f t="shared" si="84"/>
        <v>0</v>
      </c>
    </row>
    <row r="297" spans="4:10" hidden="1" x14ac:dyDescent="0.25">
      <c r="D297" s="8">
        <f t="shared" si="85"/>
        <v>0</v>
      </c>
      <c r="J297" s="56">
        <f t="shared" si="84"/>
        <v>0</v>
      </c>
    </row>
    <row r="298" spans="4:10" hidden="1" x14ac:dyDescent="0.25">
      <c r="D298" s="8">
        <f t="shared" si="85"/>
        <v>0</v>
      </c>
      <c r="J298" s="56">
        <f t="shared" si="84"/>
        <v>0</v>
      </c>
    </row>
    <row r="299" spans="4:10" hidden="1" x14ac:dyDescent="0.25">
      <c r="D299" s="8">
        <f t="shared" si="85"/>
        <v>0</v>
      </c>
      <c r="J299" s="56">
        <f t="shared" si="84"/>
        <v>0</v>
      </c>
    </row>
    <row r="300" spans="4:10" hidden="1" x14ac:dyDescent="0.25">
      <c r="D300" s="8">
        <f t="shared" si="85"/>
        <v>0</v>
      </c>
      <c r="J300" s="56">
        <f t="shared" si="84"/>
        <v>0</v>
      </c>
    </row>
    <row r="301" spans="4:10" hidden="1" x14ac:dyDescent="0.25">
      <c r="D301" s="8">
        <f t="shared" si="85"/>
        <v>0</v>
      </c>
      <c r="J301" s="56">
        <f t="shared" si="84"/>
        <v>0</v>
      </c>
    </row>
    <row r="302" spans="4:10" hidden="1" x14ac:dyDescent="0.25">
      <c r="D302" s="8">
        <f t="shared" si="85"/>
        <v>0</v>
      </c>
      <c r="J302" s="56">
        <f t="shared" si="84"/>
        <v>0</v>
      </c>
    </row>
    <row r="303" spans="4:10" hidden="1" x14ac:dyDescent="0.25">
      <c r="D303" s="8">
        <f t="shared" si="85"/>
        <v>0</v>
      </c>
      <c r="J303" s="56">
        <f t="shared" si="84"/>
        <v>0</v>
      </c>
    </row>
    <row r="304" spans="4:10" hidden="1" x14ac:dyDescent="0.25">
      <c r="D304" s="8">
        <f t="shared" si="85"/>
        <v>0</v>
      </c>
      <c r="J304" s="56">
        <f t="shared" si="84"/>
        <v>0</v>
      </c>
    </row>
    <row r="305" spans="4:10" hidden="1" x14ac:dyDescent="0.25">
      <c r="D305" s="8">
        <f t="shared" si="85"/>
        <v>0</v>
      </c>
      <c r="J305" s="56">
        <f t="shared" si="84"/>
        <v>0</v>
      </c>
    </row>
    <row r="306" spans="4:10" hidden="1" x14ac:dyDescent="0.25">
      <c r="D306" s="8">
        <f t="shared" si="85"/>
        <v>0</v>
      </c>
      <c r="J306" s="56">
        <f t="shared" si="84"/>
        <v>0</v>
      </c>
    </row>
    <row r="307" spans="4:10" hidden="1" x14ac:dyDescent="0.25">
      <c r="D307" s="8">
        <f t="shared" si="85"/>
        <v>0</v>
      </c>
      <c r="J307" s="56">
        <f t="shared" si="84"/>
        <v>0</v>
      </c>
    </row>
    <row r="308" spans="4:10" hidden="1" x14ac:dyDescent="0.25">
      <c r="D308" s="8">
        <f t="shared" si="85"/>
        <v>0</v>
      </c>
      <c r="J308" s="56">
        <f t="shared" si="84"/>
        <v>0</v>
      </c>
    </row>
    <row r="309" spans="4:10" hidden="1" x14ac:dyDescent="0.25">
      <c r="D309" s="8">
        <f t="shared" si="85"/>
        <v>0</v>
      </c>
      <c r="J309" s="56">
        <f t="shared" si="84"/>
        <v>0</v>
      </c>
    </row>
    <row r="310" spans="4:10" hidden="1" x14ac:dyDescent="0.25">
      <c r="D310" s="8">
        <f t="shared" si="85"/>
        <v>0</v>
      </c>
      <c r="J310" s="56">
        <f t="shared" si="84"/>
        <v>0</v>
      </c>
    </row>
    <row r="311" spans="4:10" hidden="1" x14ac:dyDescent="0.25">
      <c r="D311" s="8">
        <f t="shared" si="85"/>
        <v>0</v>
      </c>
      <c r="J311" s="56">
        <f t="shared" si="84"/>
        <v>0</v>
      </c>
    </row>
    <row r="312" spans="4:10" hidden="1" x14ac:dyDescent="0.25">
      <c r="D312" s="8">
        <f t="shared" si="85"/>
        <v>0</v>
      </c>
      <c r="J312" s="56">
        <f t="shared" si="84"/>
        <v>0</v>
      </c>
    </row>
    <row r="313" spans="4:10" hidden="1" x14ac:dyDescent="0.25">
      <c r="D313" s="8">
        <f t="shared" si="85"/>
        <v>0</v>
      </c>
      <c r="J313" s="56">
        <f t="shared" si="84"/>
        <v>0</v>
      </c>
    </row>
    <row r="314" spans="4:10" hidden="1" x14ac:dyDescent="0.25">
      <c r="D314" s="8">
        <f t="shared" si="85"/>
        <v>0</v>
      </c>
      <c r="J314" s="56">
        <f t="shared" si="84"/>
        <v>0</v>
      </c>
    </row>
    <row r="315" spans="4:10" hidden="1" x14ac:dyDescent="0.25">
      <c r="D315" s="8">
        <f t="shared" si="85"/>
        <v>0</v>
      </c>
      <c r="J315" s="56">
        <f t="shared" si="84"/>
        <v>0</v>
      </c>
    </row>
    <row r="316" spans="4:10" hidden="1" x14ac:dyDescent="0.25">
      <c r="D316" s="8">
        <f t="shared" si="85"/>
        <v>0</v>
      </c>
      <c r="J316" s="56">
        <f t="shared" si="84"/>
        <v>0</v>
      </c>
    </row>
    <row r="317" spans="4:10" hidden="1" x14ac:dyDescent="0.25">
      <c r="D317" s="8">
        <f t="shared" si="85"/>
        <v>0</v>
      </c>
      <c r="J317" s="56">
        <f t="shared" si="84"/>
        <v>0</v>
      </c>
    </row>
    <row r="318" spans="4:10" hidden="1" x14ac:dyDescent="0.25">
      <c r="D318" s="8">
        <f t="shared" si="85"/>
        <v>0</v>
      </c>
      <c r="J318" s="56">
        <f t="shared" si="84"/>
        <v>0</v>
      </c>
    </row>
    <row r="319" spans="4:10" hidden="1" x14ac:dyDescent="0.25">
      <c r="D319" s="8">
        <f t="shared" si="85"/>
        <v>0</v>
      </c>
      <c r="J319" s="56">
        <f t="shared" si="84"/>
        <v>0</v>
      </c>
    </row>
    <row r="320" spans="4:10" hidden="1" x14ac:dyDescent="0.25">
      <c r="D320" s="8">
        <f t="shared" si="85"/>
        <v>0</v>
      </c>
      <c r="J320" s="56">
        <f t="shared" si="84"/>
        <v>0</v>
      </c>
    </row>
    <row r="321" spans="4:10" hidden="1" x14ac:dyDescent="0.25">
      <c r="D321" s="8">
        <f t="shared" si="85"/>
        <v>0</v>
      </c>
      <c r="J321" s="56">
        <f t="shared" si="84"/>
        <v>0</v>
      </c>
    </row>
    <row r="322" spans="4:10" hidden="1" x14ac:dyDescent="0.25">
      <c r="D322" s="8">
        <f t="shared" si="85"/>
        <v>0</v>
      </c>
      <c r="J322" s="56">
        <f t="shared" si="84"/>
        <v>0</v>
      </c>
    </row>
    <row r="323" spans="4:10" hidden="1" x14ac:dyDescent="0.25">
      <c r="D323" s="8">
        <f t="shared" si="85"/>
        <v>0</v>
      </c>
      <c r="J323" s="56">
        <f t="shared" si="84"/>
        <v>0</v>
      </c>
    </row>
    <row r="324" spans="4:10" hidden="1" x14ac:dyDescent="0.25">
      <c r="D324" s="8">
        <f t="shared" si="85"/>
        <v>0</v>
      </c>
      <c r="J324" s="56">
        <f t="shared" si="84"/>
        <v>0</v>
      </c>
    </row>
    <row r="325" spans="4:10" hidden="1" x14ac:dyDescent="0.25">
      <c r="D325" s="8">
        <f t="shared" si="85"/>
        <v>0</v>
      </c>
      <c r="J325" s="56">
        <f t="shared" si="84"/>
        <v>0</v>
      </c>
    </row>
    <row r="326" spans="4:10" hidden="1" x14ac:dyDescent="0.25">
      <c r="D326" s="8">
        <f t="shared" si="85"/>
        <v>0</v>
      </c>
      <c r="J326" s="56">
        <f t="shared" si="84"/>
        <v>0</v>
      </c>
    </row>
    <row r="327" spans="4:10" hidden="1" x14ac:dyDescent="0.25">
      <c r="D327" s="8">
        <f t="shared" si="85"/>
        <v>0</v>
      </c>
      <c r="J327" s="56">
        <f t="shared" si="84"/>
        <v>0</v>
      </c>
    </row>
    <row r="328" spans="4:10" hidden="1" x14ac:dyDescent="0.25">
      <c r="D328" s="8">
        <f t="shared" si="85"/>
        <v>0</v>
      </c>
      <c r="J328" s="56">
        <f t="shared" si="84"/>
        <v>0</v>
      </c>
    </row>
    <row r="329" spans="4:10" hidden="1" x14ac:dyDescent="0.25">
      <c r="D329" s="8">
        <f t="shared" si="85"/>
        <v>0</v>
      </c>
      <c r="J329" s="56">
        <f t="shared" si="84"/>
        <v>0</v>
      </c>
    </row>
    <row r="330" spans="4:10" hidden="1" x14ac:dyDescent="0.25">
      <c r="D330" s="8">
        <f t="shared" si="85"/>
        <v>0</v>
      </c>
      <c r="J330" s="56">
        <f t="shared" ref="J330:J393" si="86">D330+E330</f>
        <v>0</v>
      </c>
    </row>
    <row r="331" spans="4:10" hidden="1" x14ac:dyDescent="0.25">
      <c r="D331" s="8">
        <f t="shared" si="85"/>
        <v>0</v>
      </c>
      <c r="J331" s="56">
        <f t="shared" si="86"/>
        <v>0</v>
      </c>
    </row>
    <row r="332" spans="4:10" hidden="1" x14ac:dyDescent="0.25">
      <c r="D332" s="8">
        <f t="shared" si="85"/>
        <v>0</v>
      </c>
      <c r="J332" s="56">
        <f t="shared" si="86"/>
        <v>0</v>
      </c>
    </row>
    <row r="333" spans="4:10" hidden="1" x14ac:dyDescent="0.25">
      <c r="D333" s="8">
        <f t="shared" si="85"/>
        <v>0</v>
      </c>
      <c r="J333" s="56">
        <f t="shared" si="86"/>
        <v>0</v>
      </c>
    </row>
    <row r="334" spans="4:10" hidden="1" x14ac:dyDescent="0.25">
      <c r="D334" s="8">
        <f t="shared" si="85"/>
        <v>0</v>
      </c>
      <c r="J334" s="56">
        <f t="shared" si="86"/>
        <v>0</v>
      </c>
    </row>
    <row r="335" spans="4:10" hidden="1" x14ac:dyDescent="0.25">
      <c r="D335" s="8">
        <f t="shared" ref="D335:D398" si="87">J334</f>
        <v>0</v>
      </c>
      <c r="J335" s="56">
        <f t="shared" si="86"/>
        <v>0</v>
      </c>
    </row>
    <row r="336" spans="4:10" hidden="1" x14ac:dyDescent="0.25">
      <c r="D336" s="8">
        <f t="shared" si="87"/>
        <v>0</v>
      </c>
      <c r="J336" s="56">
        <f t="shared" si="86"/>
        <v>0</v>
      </c>
    </row>
    <row r="337" spans="4:10" hidden="1" x14ac:dyDescent="0.25">
      <c r="D337" s="8">
        <f t="shared" si="87"/>
        <v>0</v>
      </c>
      <c r="J337" s="56">
        <f t="shared" si="86"/>
        <v>0</v>
      </c>
    </row>
    <row r="338" spans="4:10" hidden="1" x14ac:dyDescent="0.25">
      <c r="D338" s="8">
        <f t="shared" si="87"/>
        <v>0</v>
      </c>
      <c r="J338" s="56">
        <f t="shared" si="86"/>
        <v>0</v>
      </c>
    </row>
    <row r="339" spans="4:10" hidden="1" x14ac:dyDescent="0.25">
      <c r="D339" s="8">
        <f t="shared" si="87"/>
        <v>0</v>
      </c>
      <c r="J339" s="56">
        <f t="shared" si="86"/>
        <v>0</v>
      </c>
    </row>
    <row r="340" spans="4:10" hidden="1" x14ac:dyDescent="0.25">
      <c r="D340" s="8">
        <f t="shared" si="87"/>
        <v>0</v>
      </c>
      <c r="J340" s="56">
        <f t="shared" si="86"/>
        <v>0</v>
      </c>
    </row>
    <row r="341" spans="4:10" hidden="1" x14ac:dyDescent="0.25">
      <c r="D341" s="8">
        <f t="shared" si="87"/>
        <v>0</v>
      </c>
      <c r="J341" s="56">
        <f t="shared" si="86"/>
        <v>0</v>
      </c>
    </row>
    <row r="342" spans="4:10" hidden="1" x14ac:dyDescent="0.25">
      <c r="D342" s="8">
        <f t="shared" si="87"/>
        <v>0</v>
      </c>
      <c r="J342" s="56">
        <f t="shared" si="86"/>
        <v>0</v>
      </c>
    </row>
    <row r="343" spans="4:10" hidden="1" x14ac:dyDescent="0.25">
      <c r="D343" s="8">
        <f t="shared" si="87"/>
        <v>0</v>
      </c>
      <c r="J343" s="56">
        <f t="shared" si="86"/>
        <v>0</v>
      </c>
    </row>
    <row r="344" spans="4:10" hidden="1" x14ac:dyDescent="0.25">
      <c r="D344" s="8">
        <f t="shared" si="87"/>
        <v>0</v>
      </c>
      <c r="J344" s="56">
        <f t="shared" si="86"/>
        <v>0</v>
      </c>
    </row>
    <row r="345" spans="4:10" hidden="1" x14ac:dyDescent="0.25">
      <c r="D345" s="8">
        <f t="shared" si="87"/>
        <v>0</v>
      </c>
      <c r="J345" s="56">
        <f t="shared" si="86"/>
        <v>0</v>
      </c>
    </row>
    <row r="346" spans="4:10" hidden="1" x14ac:dyDescent="0.25">
      <c r="D346" s="8">
        <f t="shared" si="87"/>
        <v>0</v>
      </c>
      <c r="J346" s="56">
        <f t="shared" si="86"/>
        <v>0</v>
      </c>
    </row>
    <row r="347" spans="4:10" hidden="1" x14ac:dyDescent="0.25">
      <c r="D347" s="8">
        <f t="shared" si="87"/>
        <v>0</v>
      </c>
      <c r="J347" s="56">
        <f t="shared" si="86"/>
        <v>0</v>
      </c>
    </row>
    <row r="348" spans="4:10" hidden="1" x14ac:dyDescent="0.25">
      <c r="D348" s="8">
        <f t="shared" si="87"/>
        <v>0</v>
      </c>
      <c r="J348" s="56">
        <f t="shared" si="86"/>
        <v>0</v>
      </c>
    </row>
    <row r="349" spans="4:10" hidden="1" x14ac:dyDescent="0.25">
      <c r="D349" s="8">
        <f t="shared" si="87"/>
        <v>0</v>
      </c>
      <c r="J349" s="56">
        <f t="shared" si="86"/>
        <v>0</v>
      </c>
    </row>
    <row r="350" spans="4:10" hidden="1" x14ac:dyDescent="0.25">
      <c r="D350" s="8">
        <f t="shared" si="87"/>
        <v>0</v>
      </c>
      <c r="J350" s="56">
        <f t="shared" si="86"/>
        <v>0</v>
      </c>
    </row>
    <row r="351" spans="4:10" hidden="1" x14ac:dyDescent="0.25">
      <c r="D351" s="8">
        <f t="shared" si="87"/>
        <v>0</v>
      </c>
      <c r="J351" s="56">
        <f t="shared" si="86"/>
        <v>0</v>
      </c>
    </row>
    <row r="352" spans="4:10" hidden="1" x14ac:dyDescent="0.25">
      <c r="D352" s="8">
        <f t="shared" si="87"/>
        <v>0</v>
      </c>
      <c r="J352" s="56">
        <f t="shared" si="86"/>
        <v>0</v>
      </c>
    </row>
    <row r="353" spans="4:10" hidden="1" x14ac:dyDescent="0.25">
      <c r="D353" s="8">
        <f t="shared" si="87"/>
        <v>0</v>
      </c>
      <c r="J353" s="56">
        <f t="shared" si="86"/>
        <v>0</v>
      </c>
    </row>
    <row r="354" spans="4:10" hidden="1" x14ac:dyDescent="0.25">
      <c r="D354" s="8">
        <f t="shared" si="87"/>
        <v>0</v>
      </c>
      <c r="J354" s="56">
        <f t="shared" si="86"/>
        <v>0</v>
      </c>
    </row>
    <row r="355" spans="4:10" hidden="1" x14ac:dyDescent="0.25">
      <c r="D355" s="8">
        <f t="shared" si="87"/>
        <v>0</v>
      </c>
      <c r="J355" s="56">
        <f t="shared" si="86"/>
        <v>0</v>
      </c>
    </row>
    <row r="356" spans="4:10" hidden="1" x14ac:dyDescent="0.25">
      <c r="D356" s="8">
        <f t="shared" si="87"/>
        <v>0</v>
      </c>
      <c r="J356" s="56">
        <f t="shared" si="86"/>
        <v>0</v>
      </c>
    </row>
    <row r="357" spans="4:10" hidden="1" x14ac:dyDescent="0.25">
      <c r="D357" s="8">
        <f t="shared" si="87"/>
        <v>0</v>
      </c>
      <c r="J357" s="56">
        <f t="shared" si="86"/>
        <v>0</v>
      </c>
    </row>
    <row r="358" spans="4:10" hidden="1" x14ac:dyDescent="0.25">
      <c r="D358" s="8">
        <f t="shared" si="87"/>
        <v>0</v>
      </c>
      <c r="J358" s="56">
        <f t="shared" si="86"/>
        <v>0</v>
      </c>
    </row>
    <row r="359" spans="4:10" hidden="1" x14ac:dyDescent="0.25">
      <c r="D359" s="8">
        <f t="shared" si="87"/>
        <v>0</v>
      </c>
      <c r="J359" s="56">
        <f t="shared" si="86"/>
        <v>0</v>
      </c>
    </row>
    <row r="360" spans="4:10" hidden="1" x14ac:dyDescent="0.25">
      <c r="D360" s="8">
        <f t="shared" si="87"/>
        <v>0</v>
      </c>
      <c r="J360" s="56">
        <f t="shared" si="86"/>
        <v>0</v>
      </c>
    </row>
    <row r="361" spans="4:10" hidden="1" x14ac:dyDescent="0.25">
      <c r="D361" s="8">
        <f t="shared" si="87"/>
        <v>0</v>
      </c>
      <c r="J361" s="56">
        <f t="shared" si="86"/>
        <v>0</v>
      </c>
    </row>
    <row r="362" spans="4:10" hidden="1" x14ac:dyDescent="0.25">
      <c r="D362" s="8">
        <f t="shared" si="87"/>
        <v>0</v>
      </c>
      <c r="J362" s="56">
        <f t="shared" si="86"/>
        <v>0</v>
      </c>
    </row>
    <row r="363" spans="4:10" hidden="1" x14ac:dyDescent="0.25">
      <c r="D363" s="8">
        <f t="shared" si="87"/>
        <v>0</v>
      </c>
      <c r="J363" s="56">
        <f t="shared" si="86"/>
        <v>0</v>
      </c>
    </row>
    <row r="364" spans="4:10" hidden="1" x14ac:dyDescent="0.25">
      <c r="D364" s="8">
        <f t="shared" si="87"/>
        <v>0</v>
      </c>
      <c r="J364" s="56">
        <f t="shared" si="86"/>
        <v>0</v>
      </c>
    </row>
    <row r="365" spans="4:10" hidden="1" x14ac:dyDescent="0.25">
      <c r="D365" s="8">
        <f t="shared" si="87"/>
        <v>0</v>
      </c>
      <c r="J365" s="56">
        <f t="shared" si="86"/>
        <v>0</v>
      </c>
    </row>
    <row r="366" spans="4:10" hidden="1" x14ac:dyDescent="0.25">
      <c r="D366" s="8">
        <f t="shared" si="87"/>
        <v>0</v>
      </c>
      <c r="J366" s="56">
        <f t="shared" si="86"/>
        <v>0</v>
      </c>
    </row>
    <row r="367" spans="4:10" hidden="1" x14ac:dyDescent="0.25">
      <c r="D367" s="8">
        <f t="shared" si="87"/>
        <v>0</v>
      </c>
      <c r="J367" s="56">
        <f t="shared" si="86"/>
        <v>0</v>
      </c>
    </row>
    <row r="368" spans="4:10" hidden="1" x14ac:dyDescent="0.25">
      <c r="D368" s="8">
        <f t="shared" si="87"/>
        <v>0</v>
      </c>
      <c r="J368" s="56">
        <f t="shared" si="86"/>
        <v>0</v>
      </c>
    </row>
    <row r="369" spans="4:10" hidden="1" x14ac:dyDescent="0.25">
      <c r="D369" s="8">
        <f t="shared" si="87"/>
        <v>0</v>
      </c>
      <c r="J369" s="56">
        <f t="shared" si="86"/>
        <v>0</v>
      </c>
    </row>
    <row r="370" spans="4:10" hidden="1" x14ac:dyDescent="0.25">
      <c r="D370" s="8">
        <f t="shared" si="87"/>
        <v>0</v>
      </c>
      <c r="J370" s="56">
        <f t="shared" si="86"/>
        <v>0</v>
      </c>
    </row>
    <row r="371" spans="4:10" hidden="1" x14ac:dyDescent="0.25">
      <c r="D371" s="8">
        <f t="shared" si="87"/>
        <v>0</v>
      </c>
      <c r="J371" s="56">
        <f t="shared" si="86"/>
        <v>0</v>
      </c>
    </row>
    <row r="372" spans="4:10" hidden="1" x14ac:dyDescent="0.25">
      <c r="D372" s="8">
        <f t="shared" si="87"/>
        <v>0</v>
      </c>
      <c r="J372" s="56">
        <f t="shared" si="86"/>
        <v>0</v>
      </c>
    </row>
    <row r="373" spans="4:10" hidden="1" x14ac:dyDescent="0.25">
      <c r="D373" s="8">
        <f t="shared" si="87"/>
        <v>0</v>
      </c>
      <c r="J373" s="56">
        <f t="shared" si="86"/>
        <v>0</v>
      </c>
    </row>
    <row r="374" spans="4:10" hidden="1" x14ac:dyDescent="0.25">
      <c r="D374" s="8">
        <f t="shared" si="87"/>
        <v>0</v>
      </c>
      <c r="J374" s="56">
        <f t="shared" si="86"/>
        <v>0</v>
      </c>
    </row>
    <row r="375" spans="4:10" hidden="1" x14ac:dyDescent="0.25">
      <c r="D375" s="8">
        <f t="shared" si="87"/>
        <v>0</v>
      </c>
      <c r="J375" s="56">
        <f t="shared" si="86"/>
        <v>0</v>
      </c>
    </row>
    <row r="376" spans="4:10" hidden="1" x14ac:dyDescent="0.25">
      <c r="D376" s="8">
        <f t="shared" si="87"/>
        <v>0</v>
      </c>
      <c r="J376" s="56">
        <f t="shared" si="86"/>
        <v>0</v>
      </c>
    </row>
    <row r="377" spans="4:10" hidden="1" x14ac:dyDescent="0.25">
      <c r="D377" s="8">
        <f t="shared" si="87"/>
        <v>0</v>
      </c>
      <c r="J377" s="56">
        <f t="shared" si="86"/>
        <v>0</v>
      </c>
    </row>
    <row r="378" spans="4:10" hidden="1" x14ac:dyDescent="0.25">
      <c r="D378" s="8">
        <f t="shared" si="87"/>
        <v>0</v>
      </c>
      <c r="J378" s="56">
        <f t="shared" si="86"/>
        <v>0</v>
      </c>
    </row>
    <row r="379" spans="4:10" hidden="1" x14ac:dyDescent="0.25">
      <c r="D379" s="8">
        <f t="shared" si="87"/>
        <v>0</v>
      </c>
      <c r="J379" s="56">
        <f t="shared" si="86"/>
        <v>0</v>
      </c>
    </row>
    <row r="380" spans="4:10" hidden="1" x14ac:dyDescent="0.25">
      <c r="D380" s="8">
        <f t="shared" si="87"/>
        <v>0</v>
      </c>
      <c r="J380" s="56">
        <f t="shared" si="86"/>
        <v>0</v>
      </c>
    </row>
    <row r="381" spans="4:10" hidden="1" x14ac:dyDescent="0.25">
      <c r="D381" s="8">
        <f t="shared" si="87"/>
        <v>0</v>
      </c>
      <c r="J381" s="56">
        <f t="shared" si="86"/>
        <v>0</v>
      </c>
    </row>
    <row r="382" spans="4:10" hidden="1" x14ac:dyDescent="0.25">
      <c r="D382" s="8">
        <f t="shared" si="87"/>
        <v>0</v>
      </c>
      <c r="J382" s="56">
        <f t="shared" si="86"/>
        <v>0</v>
      </c>
    </row>
    <row r="383" spans="4:10" hidden="1" x14ac:dyDescent="0.25">
      <c r="D383" s="8">
        <f t="shared" si="87"/>
        <v>0</v>
      </c>
      <c r="J383" s="56">
        <f t="shared" si="86"/>
        <v>0</v>
      </c>
    </row>
    <row r="384" spans="4:10" hidden="1" x14ac:dyDescent="0.25">
      <c r="D384" s="8">
        <f t="shared" si="87"/>
        <v>0</v>
      </c>
      <c r="J384" s="56">
        <f t="shared" si="86"/>
        <v>0</v>
      </c>
    </row>
    <row r="385" spans="4:10" hidden="1" x14ac:dyDescent="0.25">
      <c r="D385" s="8">
        <f t="shared" si="87"/>
        <v>0</v>
      </c>
      <c r="J385" s="56">
        <f t="shared" si="86"/>
        <v>0</v>
      </c>
    </row>
    <row r="386" spans="4:10" hidden="1" x14ac:dyDescent="0.25">
      <c r="D386" s="8">
        <f t="shared" si="87"/>
        <v>0</v>
      </c>
      <c r="J386" s="56">
        <f t="shared" si="86"/>
        <v>0</v>
      </c>
    </row>
    <row r="387" spans="4:10" hidden="1" x14ac:dyDescent="0.25">
      <c r="D387" s="8">
        <f t="shared" si="87"/>
        <v>0</v>
      </c>
      <c r="J387" s="56">
        <f t="shared" si="86"/>
        <v>0</v>
      </c>
    </row>
    <row r="388" spans="4:10" hidden="1" x14ac:dyDescent="0.25">
      <c r="D388" s="8">
        <f t="shared" si="87"/>
        <v>0</v>
      </c>
      <c r="J388" s="56">
        <f t="shared" si="86"/>
        <v>0</v>
      </c>
    </row>
    <row r="389" spans="4:10" hidden="1" x14ac:dyDescent="0.25">
      <c r="D389" s="8">
        <f t="shared" si="87"/>
        <v>0</v>
      </c>
      <c r="J389" s="56">
        <f t="shared" si="86"/>
        <v>0</v>
      </c>
    </row>
    <row r="390" spans="4:10" hidden="1" x14ac:dyDescent="0.25">
      <c r="D390" s="8">
        <f t="shared" si="87"/>
        <v>0</v>
      </c>
      <c r="J390" s="56">
        <f t="shared" si="86"/>
        <v>0</v>
      </c>
    </row>
    <row r="391" spans="4:10" hidden="1" x14ac:dyDescent="0.25">
      <c r="D391" s="8">
        <f t="shared" si="87"/>
        <v>0</v>
      </c>
      <c r="J391" s="56">
        <f t="shared" si="86"/>
        <v>0</v>
      </c>
    </row>
    <row r="392" spans="4:10" hidden="1" x14ac:dyDescent="0.25">
      <c r="D392" s="8">
        <f t="shared" si="87"/>
        <v>0</v>
      </c>
      <c r="J392" s="56">
        <f t="shared" si="86"/>
        <v>0</v>
      </c>
    </row>
    <row r="393" spans="4:10" hidden="1" x14ac:dyDescent="0.25">
      <c r="D393" s="8">
        <f t="shared" si="87"/>
        <v>0</v>
      </c>
      <c r="J393" s="56">
        <f t="shared" si="86"/>
        <v>0</v>
      </c>
    </row>
    <row r="394" spans="4:10" hidden="1" x14ac:dyDescent="0.25">
      <c r="D394" s="8">
        <f t="shared" si="87"/>
        <v>0</v>
      </c>
      <c r="J394" s="56">
        <f t="shared" ref="J394:J457" si="88">D394+E394</f>
        <v>0</v>
      </c>
    </row>
    <row r="395" spans="4:10" hidden="1" x14ac:dyDescent="0.25">
      <c r="D395" s="8">
        <f t="shared" si="87"/>
        <v>0</v>
      </c>
      <c r="J395" s="56">
        <f t="shared" si="88"/>
        <v>0</v>
      </c>
    </row>
    <row r="396" spans="4:10" hidden="1" x14ac:dyDescent="0.25">
      <c r="D396" s="8">
        <f t="shared" si="87"/>
        <v>0</v>
      </c>
      <c r="J396" s="56">
        <f t="shared" si="88"/>
        <v>0</v>
      </c>
    </row>
    <row r="397" spans="4:10" hidden="1" x14ac:dyDescent="0.25">
      <c r="D397" s="8">
        <f t="shared" si="87"/>
        <v>0</v>
      </c>
      <c r="J397" s="56">
        <f t="shared" si="88"/>
        <v>0</v>
      </c>
    </row>
    <row r="398" spans="4:10" hidden="1" x14ac:dyDescent="0.25">
      <c r="D398" s="8">
        <f t="shared" si="87"/>
        <v>0</v>
      </c>
      <c r="J398" s="56">
        <f t="shared" si="88"/>
        <v>0</v>
      </c>
    </row>
    <row r="399" spans="4:10" hidden="1" x14ac:dyDescent="0.25">
      <c r="D399" s="8">
        <f t="shared" ref="D399:D462" si="89">J398</f>
        <v>0</v>
      </c>
      <c r="J399" s="56">
        <f t="shared" si="88"/>
        <v>0</v>
      </c>
    </row>
    <row r="400" spans="4:10" hidden="1" x14ac:dyDescent="0.25">
      <c r="D400" s="8">
        <f t="shared" si="89"/>
        <v>0</v>
      </c>
      <c r="J400" s="56">
        <f t="shared" si="88"/>
        <v>0</v>
      </c>
    </row>
    <row r="401" spans="4:10" hidden="1" x14ac:dyDescent="0.25">
      <c r="D401" s="8">
        <f t="shared" si="89"/>
        <v>0</v>
      </c>
      <c r="J401" s="56">
        <f t="shared" si="88"/>
        <v>0</v>
      </c>
    </row>
    <row r="402" spans="4:10" hidden="1" x14ac:dyDescent="0.25">
      <c r="D402" s="8">
        <f t="shared" si="89"/>
        <v>0</v>
      </c>
      <c r="J402" s="56">
        <f t="shared" si="88"/>
        <v>0</v>
      </c>
    </row>
    <row r="403" spans="4:10" hidden="1" x14ac:dyDescent="0.25">
      <c r="D403" s="8">
        <f t="shared" si="89"/>
        <v>0</v>
      </c>
      <c r="J403" s="56">
        <f t="shared" si="88"/>
        <v>0</v>
      </c>
    </row>
    <row r="404" spans="4:10" hidden="1" x14ac:dyDescent="0.25">
      <c r="D404" s="8">
        <f t="shared" si="89"/>
        <v>0</v>
      </c>
      <c r="J404" s="56">
        <f t="shared" si="88"/>
        <v>0</v>
      </c>
    </row>
    <row r="405" spans="4:10" hidden="1" x14ac:dyDescent="0.25">
      <c r="D405" s="8">
        <f t="shared" si="89"/>
        <v>0</v>
      </c>
      <c r="J405" s="56">
        <f t="shared" si="88"/>
        <v>0</v>
      </c>
    </row>
    <row r="406" spans="4:10" hidden="1" x14ac:dyDescent="0.25">
      <c r="D406" s="8">
        <f t="shared" si="89"/>
        <v>0</v>
      </c>
      <c r="J406" s="56">
        <f t="shared" si="88"/>
        <v>0</v>
      </c>
    </row>
    <row r="407" spans="4:10" hidden="1" x14ac:dyDescent="0.25">
      <c r="D407" s="8">
        <f t="shared" si="89"/>
        <v>0</v>
      </c>
      <c r="J407" s="56">
        <f t="shared" si="88"/>
        <v>0</v>
      </c>
    </row>
    <row r="408" spans="4:10" hidden="1" x14ac:dyDescent="0.25">
      <c r="D408" s="8">
        <f t="shared" si="89"/>
        <v>0</v>
      </c>
      <c r="J408" s="56">
        <f t="shared" si="88"/>
        <v>0</v>
      </c>
    </row>
    <row r="409" spans="4:10" hidden="1" x14ac:dyDescent="0.25">
      <c r="D409" s="8">
        <f t="shared" si="89"/>
        <v>0</v>
      </c>
      <c r="J409" s="56">
        <f t="shared" si="88"/>
        <v>0</v>
      </c>
    </row>
    <row r="410" spans="4:10" hidden="1" x14ac:dyDescent="0.25">
      <c r="D410" s="8">
        <f t="shared" si="89"/>
        <v>0</v>
      </c>
      <c r="J410" s="56">
        <f t="shared" si="88"/>
        <v>0</v>
      </c>
    </row>
    <row r="411" spans="4:10" hidden="1" x14ac:dyDescent="0.25">
      <c r="D411" s="8">
        <f t="shared" si="89"/>
        <v>0</v>
      </c>
      <c r="J411" s="56">
        <f t="shared" si="88"/>
        <v>0</v>
      </c>
    </row>
    <row r="412" spans="4:10" hidden="1" x14ac:dyDescent="0.25">
      <c r="D412" s="8">
        <f t="shared" si="89"/>
        <v>0</v>
      </c>
      <c r="J412" s="56">
        <f t="shared" si="88"/>
        <v>0</v>
      </c>
    </row>
    <row r="413" spans="4:10" hidden="1" x14ac:dyDescent="0.25">
      <c r="D413" s="8">
        <f t="shared" si="89"/>
        <v>0</v>
      </c>
      <c r="J413" s="56">
        <f t="shared" si="88"/>
        <v>0</v>
      </c>
    </row>
    <row r="414" spans="4:10" hidden="1" x14ac:dyDescent="0.25">
      <c r="D414" s="8">
        <f t="shared" si="89"/>
        <v>0</v>
      </c>
      <c r="J414" s="56">
        <f t="shared" si="88"/>
        <v>0</v>
      </c>
    </row>
    <row r="415" spans="4:10" hidden="1" x14ac:dyDescent="0.25">
      <c r="D415" s="8">
        <f t="shared" si="89"/>
        <v>0</v>
      </c>
      <c r="J415" s="56">
        <f t="shared" si="88"/>
        <v>0</v>
      </c>
    </row>
    <row r="416" spans="4:10" hidden="1" x14ac:dyDescent="0.25">
      <c r="D416" s="8">
        <f t="shared" si="89"/>
        <v>0</v>
      </c>
      <c r="J416" s="56">
        <f t="shared" si="88"/>
        <v>0</v>
      </c>
    </row>
    <row r="417" spans="4:10" hidden="1" x14ac:dyDescent="0.25">
      <c r="D417" s="8">
        <f t="shared" si="89"/>
        <v>0</v>
      </c>
      <c r="J417" s="56">
        <f t="shared" si="88"/>
        <v>0</v>
      </c>
    </row>
    <row r="418" spans="4:10" hidden="1" x14ac:dyDescent="0.25">
      <c r="D418" s="8">
        <f t="shared" si="89"/>
        <v>0</v>
      </c>
      <c r="J418" s="56">
        <f t="shared" si="88"/>
        <v>0</v>
      </c>
    </row>
    <row r="419" spans="4:10" hidden="1" x14ac:dyDescent="0.25">
      <c r="D419" s="8">
        <f t="shared" si="89"/>
        <v>0</v>
      </c>
      <c r="J419" s="56">
        <f t="shared" si="88"/>
        <v>0</v>
      </c>
    </row>
    <row r="420" spans="4:10" hidden="1" x14ac:dyDescent="0.25">
      <c r="D420" s="8">
        <f t="shared" si="89"/>
        <v>0</v>
      </c>
      <c r="J420" s="56">
        <f t="shared" si="88"/>
        <v>0</v>
      </c>
    </row>
    <row r="421" spans="4:10" hidden="1" x14ac:dyDescent="0.25">
      <c r="D421" s="8">
        <f t="shared" si="89"/>
        <v>0</v>
      </c>
      <c r="J421" s="56">
        <f t="shared" si="88"/>
        <v>0</v>
      </c>
    </row>
    <row r="422" spans="4:10" hidden="1" x14ac:dyDescent="0.25">
      <c r="D422" s="8">
        <f t="shared" si="89"/>
        <v>0</v>
      </c>
      <c r="J422" s="56">
        <f t="shared" si="88"/>
        <v>0</v>
      </c>
    </row>
    <row r="423" spans="4:10" hidden="1" x14ac:dyDescent="0.25">
      <c r="D423" s="8">
        <f t="shared" si="89"/>
        <v>0</v>
      </c>
      <c r="J423" s="56">
        <f t="shared" si="88"/>
        <v>0</v>
      </c>
    </row>
    <row r="424" spans="4:10" hidden="1" x14ac:dyDescent="0.25">
      <c r="D424" s="8">
        <f t="shared" si="89"/>
        <v>0</v>
      </c>
      <c r="J424" s="56">
        <f t="shared" si="88"/>
        <v>0</v>
      </c>
    </row>
    <row r="425" spans="4:10" hidden="1" x14ac:dyDescent="0.25">
      <c r="D425" s="8">
        <f t="shared" si="89"/>
        <v>0</v>
      </c>
      <c r="J425" s="56">
        <f t="shared" si="88"/>
        <v>0</v>
      </c>
    </row>
    <row r="426" spans="4:10" hidden="1" x14ac:dyDescent="0.25">
      <c r="D426" s="8">
        <f t="shared" si="89"/>
        <v>0</v>
      </c>
      <c r="J426" s="56">
        <f t="shared" si="88"/>
        <v>0</v>
      </c>
    </row>
    <row r="427" spans="4:10" hidden="1" x14ac:dyDescent="0.25">
      <c r="D427" s="8">
        <f t="shared" si="89"/>
        <v>0</v>
      </c>
      <c r="J427" s="56">
        <f t="shared" si="88"/>
        <v>0</v>
      </c>
    </row>
    <row r="428" spans="4:10" hidden="1" x14ac:dyDescent="0.25">
      <c r="D428" s="8">
        <f t="shared" si="89"/>
        <v>0</v>
      </c>
      <c r="J428" s="56">
        <f t="shared" si="88"/>
        <v>0</v>
      </c>
    </row>
    <row r="429" spans="4:10" hidden="1" x14ac:dyDescent="0.25">
      <c r="D429" s="8">
        <f t="shared" si="89"/>
        <v>0</v>
      </c>
      <c r="J429" s="56">
        <f t="shared" si="88"/>
        <v>0</v>
      </c>
    </row>
    <row r="430" spans="4:10" hidden="1" x14ac:dyDescent="0.25">
      <c r="D430" s="8">
        <f t="shared" si="89"/>
        <v>0</v>
      </c>
      <c r="J430" s="56">
        <f t="shared" si="88"/>
        <v>0</v>
      </c>
    </row>
    <row r="431" spans="4:10" hidden="1" x14ac:dyDescent="0.25">
      <c r="D431" s="8">
        <f t="shared" si="89"/>
        <v>0</v>
      </c>
      <c r="J431" s="56">
        <f t="shared" si="88"/>
        <v>0</v>
      </c>
    </row>
    <row r="432" spans="4:10" hidden="1" x14ac:dyDescent="0.25">
      <c r="D432" s="8">
        <f t="shared" si="89"/>
        <v>0</v>
      </c>
      <c r="J432" s="56">
        <f t="shared" si="88"/>
        <v>0</v>
      </c>
    </row>
    <row r="433" spans="4:10" hidden="1" x14ac:dyDescent="0.25">
      <c r="D433" s="8">
        <f t="shared" si="89"/>
        <v>0</v>
      </c>
      <c r="J433" s="56">
        <f t="shared" si="88"/>
        <v>0</v>
      </c>
    </row>
    <row r="434" spans="4:10" hidden="1" x14ac:dyDescent="0.25">
      <c r="D434" s="8">
        <f t="shared" si="89"/>
        <v>0</v>
      </c>
      <c r="J434" s="56">
        <f t="shared" si="88"/>
        <v>0</v>
      </c>
    </row>
    <row r="435" spans="4:10" hidden="1" x14ac:dyDescent="0.25">
      <c r="D435" s="8">
        <f t="shared" si="89"/>
        <v>0</v>
      </c>
      <c r="J435" s="56">
        <f t="shared" si="88"/>
        <v>0</v>
      </c>
    </row>
    <row r="436" spans="4:10" hidden="1" x14ac:dyDescent="0.25">
      <c r="D436" s="8">
        <f t="shared" si="89"/>
        <v>0</v>
      </c>
      <c r="J436" s="56">
        <f t="shared" si="88"/>
        <v>0</v>
      </c>
    </row>
    <row r="437" spans="4:10" hidden="1" x14ac:dyDescent="0.25">
      <c r="D437" s="8">
        <f t="shared" si="89"/>
        <v>0</v>
      </c>
      <c r="J437" s="56">
        <f t="shared" si="88"/>
        <v>0</v>
      </c>
    </row>
    <row r="438" spans="4:10" hidden="1" x14ac:dyDescent="0.25">
      <c r="D438" s="8">
        <f t="shared" si="89"/>
        <v>0</v>
      </c>
      <c r="J438" s="56">
        <f t="shared" si="88"/>
        <v>0</v>
      </c>
    </row>
    <row r="439" spans="4:10" hidden="1" x14ac:dyDescent="0.25">
      <c r="D439" s="8">
        <f t="shared" si="89"/>
        <v>0</v>
      </c>
      <c r="J439" s="56">
        <f t="shared" si="88"/>
        <v>0</v>
      </c>
    </row>
    <row r="440" spans="4:10" hidden="1" x14ac:dyDescent="0.25">
      <c r="D440" s="8">
        <f t="shared" si="89"/>
        <v>0</v>
      </c>
      <c r="J440" s="56">
        <f t="shared" si="88"/>
        <v>0</v>
      </c>
    </row>
    <row r="441" spans="4:10" hidden="1" x14ac:dyDescent="0.25">
      <c r="D441" s="8">
        <f t="shared" si="89"/>
        <v>0</v>
      </c>
      <c r="J441" s="56">
        <f t="shared" si="88"/>
        <v>0</v>
      </c>
    </row>
    <row r="442" spans="4:10" hidden="1" x14ac:dyDescent="0.25">
      <c r="D442" s="8">
        <f t="shared" si="89"/>
        <v>0</v>
      </c>
      <c r="J442" s="56">
        <f t="shared" si="88"/>
        <v>0</v>
      </c>
    </row>
    <row r="443" spans="4:10" hidden="1" x14ac:dyDescent="0.25">
      <c r="D443" s="8">
        <f t="shared" si="89"/>
        <v>0</v>
      </c>
      <c r="J443" s="56">
        <f t="shared" si="88"/>
        <v>0</v>
      </c>
    </row>
    <row r="444" spans="4:10" hidden="1" x14ac:dyDescent="0.25">
      <c r="D444" s="8">
        <f t="shared" si="89"/>
        <v>0</v>
      </c>
      <c r="J444" s="56">
        <f t="shared" si="88"/>
        <v>0</v>
      </c>
    </row>
    <row r="445" spans="4:10" hidden="1" x14ac:dyDescent="0.25">
      <c r="D445" s="8">
        <f t="shared" si="89"/>
        <v>0</v>
      </c>
      <c r="J445" s="56">
        <f t="shared" si="88"/>
        <v>0</v>
      </c>
    </row>
    <row r="446" spans="4:10" hidden="1" x14ac:dyDescent="0.25">
      <c r="D446" s="8">
        <f t="shared" si="89"/>
        <v>0</v>
      </c>
      <c r="J446" s="56">
        <f t="shared" si="88"/>
        <v>0</v>
      </c>
    </row>
    <row r="447" spans="4:10" hidden="1" x14ac:dyDescent="0.25">
      <c r="D447" s="8">
        <f t="shared" si="89"/>
        <v>0</v>
      </c>
      <c r="J447" s="56">
        <f t="shared" si="88"/>
        <v>0</v>
      </c>
    </row>
    <row r="448" spans="4:10" hidden="1" x14ac:dyDescent="0.25">
      <c r="D448" s="8">
        <f t="shared" si="89"/>
        <v>0</v>
      </c>
      <c r="J448" s="56">
        <f t="shared" si="88"/>
        <v>0</v>
      </c>
    </row>
    <row r="449" spans="4:10" hidden="1" x14ac:dyDescent="0.25">
      <c r="D449" s="8">
        <f t="shared" si="89"/>
        <v>0</v>
      </c>
      <c r="J449" s="56">
        <f t="shared" si="88"/>
        <v>0</v>
      </c>
    </row>
    <row r="450" spans="4:10" hidden="1" x14ac:dyDescent="0.25">
      <c r="D450" s="8">
        <f t="shared" si="89"/>
        <v>0</v>
      </c>
      <c r="J450" s="56">
        <f t="shared" si="88"/>
        <v>0</v>
      </c>
    </row>
    <row r="451" spans="4:10" hidden="1" x14ac:dyDescent="0.25">
      <c r="D451" s="8">
        <f t="shared" si="89"/>
        <v>0</v>
      </c>
      <c r="J451" s="56">
        <f t="shared" si="88"/>
        <v>0</v>
      </c>
    </row>
    <row r="452" spans="4:10" hidden="1" x14ac:dyDescent="0.25">
      <c r="D452" s="8">
        <f t="shared" si="89"/>
        <v>0</v>
      </c>
      <c r="J452" s="56">
        <f t="shared" si="88"/>
        <v>0</v>
      </c>
    </row>
    <row r="453" spans="4:10" hidden="1" x14ac:dyDescent="0.25">
      <c r="D453" s="8">
        <f t="shared" si="89"/>
        <v>0</v>
      </c>
      <c r="J453" s="56">
        <f t="shared" si="88"/>
        <v>0</v>
      </c>
    </row>
    <row r="454" spans="4:10" hidden="1" x14ac:dyDescent="0.25">
      <c r="D454" s="8">
        <f t="shared" si="89"/>
        <v>0</v>
      </c>
      <c r="J454" s="56">
        <f t="shared" si="88"/>
        <v>0</v>
      </c>
    </row>
    <row r="455" spans="4:10" hidden="1" x14ac:dyDescent="0.25">
      <c r="D455" s="8">
        <f t="shared" si="89"/>
        <v>0</v>
      </c>
      <c r="J455" s="56">
        <f t="shared" si="88"/>
        <v>0</v>
      </c>
    </row>
    <row r="456" spans="4:10" hidden="1" x14ac:dyDescent="0.25">
      <c r="D456" s="8">
        <f t="shared" si="89"/>
        <v>0</v>
      </c>
      <c r="J456" s="56">
        <f t="shared" si="88"/>
        <v>0</v>
      </c>
    </row>
    <row r="457" spans="4:10" hidden="1" x14ac:dyDescent="0.25">
      <c r="D457" s="8">
        <f t="shared" si="89"/>
        <v>0</v>
      </c>
      <c r="J457" s="56">
        <f t="shared" si="88"/>
        <v>0</v>
      </c>
    </row>
    <row r="458" spans="4:10" hidden="1" x14ac:dyDescent="0.25">
      <c r="D458" s="8">
        <f t="shared" si="89"/>
        <v>0</v>
      </c>
      <c r="J458" s="56">
        <f t="shared" ref="J458:J521" si="90">D458+E458</f>
        <v>0</v>
      </c>
    </row>
    <row r="459" spans="4:10" hidden="1" x14ac:dyDescent="0.25">
      <c r="D459" s="8">
        <f t="shared" si="89"/>
        <v>0</v>
      </c>
      <c r="J459" s="56">
        <f t="shared" si="90"/>
        <v>0</v>
      </c>
    </row>
    <row r="460" spans="4:10" hidden="1" x14ac:dyDescent="0.25">
      <c r="D460" s="8">
        <f t="shared" si="89"/>
        <v>0</v>
      </c>
      <c r="J460" s="56">
        <f t="shared" si="90"/>
        <v>0</v>
      </c>
    </row>
    <row r="461" spans="4:10" hidden="1" x14ac:dyDescent="0.25">
      <c r="D461" s="8">
        <f t="shared" si="89"/>
        <v>0</v>
      </c>
      <c r="J461" s="56">
        <f t="shared" si="90"/>
        <v>0</v>
      </c>
    </row>
    <row r="462" spans="4:10" hidden="1" x14ac:dyDescent="0.25">
      <c r="D462" s="8">
        <f t="shared" si="89"/>
        <v>0</v>
      </c>
      <c r="J462" s="56">
        <f t="shared" si="90"/>
        <v>0</v>
      </c>
    </row>
    <row r="463" spans="4:10" hidden="1" x14ac:dyDescent="0.25">
      <c r="D463" s="8">
        <f t="shared" ref="D463:D526" si="91">J462</f>
        <v>0</v>
      </c>
      <c r="J463" s="56">
        <f t="shared" si="90"/>
        <v>0</v>
      </c>
    </row>
    <row r="464" spans="4:10" hidden="1" x14ac:dyDescent="0.25">
      <c r="D464" s="8">
        <f t="shared" si="91"/>
        <v>0</v>
      </c>
      <c r="J464" s="56">
        <f t="shared" si="90"/>
        <v>0</v>
      </c>
    </row>
    <row r="465" spans="4:10" hidden="1" x14ac:dyDescent="0.25">
      <c r="D465" s="8">
        <f t="shared" si="91"/>
        <v>0</v>
      </c>
      <c r="J465" s="56">
        <f t="shared" si="90"/>
        <v>0</v>
      </c>
    </row>
    <row r="466" spans="4:10" hidden="1" x14ac:dyDescent="0.25">
      <c r="D466" s="8">
        <f t="shared" si="91"/>
        <v>0</v>
      </c>
      <c r="J466" s="56">
        <f t="shared" si="90"/>
        <v>0</v>
      </c>
    </row>
    <row r="467" spans="4:10" hidden="1" x14ac:dyDescent="0.25">
      <c r="D467" s="8">
        <f t="shared" si="91"/>
        <v>0</v>
      </c>
      <c r="J467" s="56">
        <f t="shared" si="90"/>
        <v>0</v>
      </c>
    </row>
    <row r="468" spans="4:10" hidden="1" x14ac:dyDescent="0.25">
      <c r="D468" s="8">
        <f t="shared" si="91"/>
        <v>0</v>
      </c>
      <c r="J468" s="56">
        <f t="shared" si="90"/>
        <v>0</v>
      </c>
    </row>
    <row r="469" spans="4:10" hidden="1" x14ac:dyDescent="0.25">
      <c r="D469" s="8">
        <f t="shared" si="91"/>
        <v>0</v>
      </c>
      <c r="J469" s="56">
        <f t="shared" si="90"/>
        <v>0</v>
      </c>
    </row>
    <row r="470" spans="4:10" hidden="1" x14ac:dyDescent="0.25">
      <c r="D470" s="8">
        <f t="shared" si="91"/>
        <v>0</v>
      </c>
      <c r="J470" s="56">
        <f t="shared" si="90"/>
        <v>0</v>
      </c>
    </row>
    <row r="471" spans="4:10" hidden="1" x14ac:dyDescent="0.25">
      <c r="D471" s="8">
        <f t="shared" si="91"/>
        <v>0</v>
      </c>
      <c r="J471" s="56">
        <f t="shared" si="90"/>
        <v>0</v>
      </c>
    </row>
    <row r="472" spans="4:10" hidden="1" x14ac:dyDescent="0.25">
      <c r="D472" s="8">
        <f t="shared" si="91"/>
        <v>0</v>
      </c>
      <c r="J472" s="56">
        <f t="shared" si="90"/>
        <v>0</v>
      </c>
    </row>
    <row r="473" spans="4:10" hidden="1" x14ac:dyDescent="0.25">
      <c r="D473" s="8">
        <f t="shared" si="91"/>
        <v>0</v>
      </c>
      <c r="J473" s="56">
        <f t="shared" si="90"/>
        <v>0</v>
      </c>
    </row>
    <row r="474" spans="4:10" hidden="1" x14ac:dyDescent="0.25">
      <c r="D474" s="8">
        <f t="shared" si="91"/>
        <v>0</v>
      </c>
      <c r="J474" s="56">
        <f t="shared" si="90"/>
        <v>0</v>
      </c>
    </row>
    <row r="475" spans="4:10" hidden="1" x14ac:dyDescent="0.25">
      <c r="D475" s="8">
        <f t="shared" si="91"/>
        <v>0</v>
      </c>
      <c r="J475" s="56">
        <f t="shared" si="90"/>
        <v>0</v>
      </c>
    </row>
    <row r="476" spans="4:10" hidden="1" x14ac:dyDescent="0.25">
      <c r="D476" s="8">
        <f t="shared" si="91"/>
        <v>0</v>
      </c>
      <c r="J476" s="56">
        <f t="shared" si="90"/>
        <v>0</v>
      </c>
    </row>
    <row r="477" spans="4:10" hidden="1" x14ac:dyDescent="0.25">
      <c r="D477" s="8">
        <f t="shared" si="91"/>
        <v>0</v>
      </c>
      <c r="J477" s="56">
        <f t="shared" si="90"/>
        <v>0</v>
      </c>
    </row>
    <row r="478" spans="4:10" hidden="1" x14ac:dyDescent="0.25">
      <c r="D478" s="8">
        <f t="shared" si="91"/>
        <v>0</v>
      </c>
      <c r="J478" s="56">
        <f t="shared" si="90"/>
        <v>0</v>
      </c>
    </row>
    <row r="479" spans="4:10" hidden="1" x14ac:dyDescent="0.25">
      <c r="D479" s="8">
        <f t="shared" si="91"/>
        <v>0</v>
      </c>
      <c r="J479" s="56">
        <f t="shared" si="90"/>
        <v>0</v>
      </c>
    </row>
    <row r="480" spans="4:10" hidden="1" x14ac:dyDescent="0.25">
      <c r="D480" s="8">
        <f t="shared" si="91"/>
        <v>0</v>
      </c>
      <c r="J480" s="56">
        <f t="shared" si="90"/>
        <v>0</v>
      </c>
    </row>
    <row r="481" spans="4:10" hidden="1" x14ac:dyDescent="0.25">
      <c r="D481" s="8">
        <f t="shared" si="91"/>
        <v>0</v>
      </c>
      <c r="J481" s="56">
        <f t="shared" si="90"/>
        <v>0</v>
      </c>
    </row>
    <row r="482" spans="4:10" hidden="1" x14ac:dyDescent="0.25">
      <c r="D482" s="8">
        <f t="shared" si="91"/>
        <v>0</v>
      </c>
      <c r="J482" s="56">
        <f t="shared" si="90"/>
        <v>0</v>
      </c>
    </row>
    <row r="483" spans="4:10" hidden="1" x14ac:dyDescent="0.25">
      <c r="D483" s="8">
        <f t="shared" si="91"/>
        <v>0</v>
      </c>
      <c r="J483" s="56">
        <f t="shared" si="90"/>
        <v>0</v>
      </c>
    </row>
    <row r="484" spans="4:10" hidden="1" x14ac:dyDescent="0.25">
      <c r="D484" s="8">
        <f t="shared" si="91"/>
        <v>0</v>
      </c>
      <c r="J484" s="56">
        <f t="shared" si="90"/>
        <v>0</v>
      </c>
    </row>
    <row r="485" spans="4:10" hidden="1" x14ac:dyDescent="0.25">
      <c r="D485" s="8">
        <f t="shared" si="91"/>
        <v>0</v>
      </c>
      <c r="J485" s="56">
        <f t="shared" si="90"/>
        <v>0</v>
      </c>
    </row>
    <row r="486" spans="4:10" hidden="1" x14ac:dyDescent="0.25">
      <c r="D486" s="8">
        <f t="shared" si="91"/>
        <v>0</v>
      </c>
      <c r="J486" s="56">
        <f t="shared" si="90"/>
        <v>0</v>
      </c>
    </row>
    <row r="487" spans="4:10" hidden="1" x14ac:dyDescent="0.25">
      <c r="D487" s="8">
        <f t="shared" si="91"/>
        <v>0</v>
      </c>
      <c r="J487" s="56">
        <f t="shared" si="90"/>
        <v>0</v>
      </c>
    </row>
    <row r="488" spans="4:10" hidden="1" x14ac:dyDescent="0.25">
      <c r="D488" s="8">
        <f t="shared" si="91"/>
        <v>0</v>
      </c>
      <c r="J488" s="56">
        <f t="shared" si="90"/>
        <v>0</v>
      </c>
    </row>
    <row r="489" spans="4:10" hidden="1" x14ac:dyDescent="0.25">
      <c r="D489" s="8">
        <f t="shared" si="91"/>
        <v>0</v>
      </c>
      <c r="J489" s="56">
        <f t="shared" si="90"/>
        <v>0</v>
      </c>
    </row>
    <row r="490" spans="4:10" hidden="1" x14ac:dyDescent="0.25">
      <c r="D490" s="8">
        <f t="shared" si="91"/>
        <v>0</v>
      </c>
      <c r="J490" s="56">
        <f t="shared" si="90"/>
        <v>0</v>
      </c>
    </row>
    <row r="491" spans="4:10" hidden="1" x14ac:dyDescent="0.25">
      <c r="D491" s="8">
        <f t="shared" si="91"/>
        <v>0</v>
      </c>
      <c r="J491" s="56">
        <f t="shared" si="90"/>
        <v>0</v>
      </c>
    </row>
    <row r="492" spans="4:10" hidden="1" x14ac:dyDescent="0.25">
      <c r="D492" s="8">
        <f t="shared" si="91"/>
        <v>0</v>
      </c>
      <c r="J492" s="56">
        <f t="shared" si="90"/>
        <v>0</v>
      </c>
    </row>
    <row r="493" spans="4:10" hidden="1" x14ac:dyDescent="0.25">
      <c r="D493" s="8">
        <f t="shared" si="91"/>
        <v>0</v>
      </c>
      <c r="J493" s="56">
        <f t="shared" si="90"/>
        <v>0</v>
      </c>
    </row>
    <row r="494" spans="4:10" hidden="1" x14ac:dyDescent="0.25">
      <c r="D494" s="8">
        <f t="shared" si="91"/>
        <v>0</v>
      </c>
      <c r="J494" s="56">
        <f t="shared" si="90"/>
        <v>0</v>
      </c>
    </row>
    <row r="495" spans="4:10" hidden="1" x14ac:dyDescent="0.25">
      <c r="D495" s="8">
        <f t="shared" si="91"/>
        <v>0</v>
      </c>
      <c r="J495" s="56">
        <f t="shared" si="90"/>
        <v>0</v>
      </c>
    </row>
    <row r="496" spans="4:10" hidden="1" x14ac:dyDescent="0.25">
      <c r="D496" s="8">
        <f t="shared" si="91"/>
        <v>0</v>
      </c>
      <c r="J496" s="56">
        <f t="shared" si="90"/>
        <v>0</v>
      </c>
    </row>
    <row r="497" spans="4:10" hidden="1" x14ac:dyDescent="0.25">
      <c r="D497" s="8">
        <f t="shared" si="91"/>
        <v>0</v>
      </c>
      <c r="J497" s="56">
        <f t="shared" si="90"/>
        <v>0</v>
      </c>
    </row>
    <row r="498" spans="4:10" hidden="1" x14ac:dyDescent="0.25">
      <c r="D498" s="8">
        <f t="shared" si="91"/>
        <v>0</v>
      </c>
      <c r="J498" s="56">
        <f t="shared" si="90"/>
        <v>0</v>
      </c>
    </row>
    <row r="499" spans="4:10" hidden="1" x14ac:dyDescent="0.25">
      <c r="D499" s="8">
        <f t="shared" si="91"/>
        <v>0</v>
      </c>
      <c r="J499" s="56">
        <f t="shared" si="90"/>
        <v>0</v>
      </c>
    </row>
    <row r="500" spans="4:10" hidden="1" x14ac:dyDescent="0.25">
      <c r="D500" s="8">
        <f t="shared" si="91"/>
        <v>0</v>
      </c>
      <c r="J500" s="56">
        <f t="shared" si="90"/>
        <v>0</v>
      </c>
    </row>
    <row r="501" spans="4:10" hidden="1" x14ac:dyDescent="0.25">
      <c r="D501" s="8">
        <f t="shared" si="91"/>
        <v>0</v>
      </c>
      <c r="J501" s="56">
        <f t="shared" si="90"/>
        <v>0</v>
      </c>
    </row>
    <row r="502" spans="4:10" hidden="1" x14ac:dyDescent="0.25">
      <c r="D502" s="8">
        <f t="shared" si="91"/>
        <v>0</v>
      </c>
      <c r="J502" s="56">
        <f t="shared" si="90"/>
        <v>0</v>
      </c>
    </row>
    <row r="503" spans="4:10" hidden="1" x14ac:dyDescent="0.25">
      <c r="D503" s="8">
        <f t="shared" si="91"/>
        <v>0</v>
      </c>
      <c r="J503" s="56">
        <f t="shared" si="90"/>
        <v>0</v>
      </c>
    </row>
    <row r="504" spans="4:10" hidden="1" x14ac:dyDescent="0.25">
      <c r="D504" s="8">
        <f t="shared" si="91"/>
        <v>0</v>
      </c>
      <c r="J504" s="56">
        <f t="shared" si="90"/>
        <v>0</v>
      </c>
    </row>
    <row r="505" spans="4:10" hidden="1" x14ac:dyDescent="0.25">
      <c r="D505" s="8">
        <f t="shared" si="91"/>
        <v>0</v>
      </c>
      <c r="J505" s="56">
        <f t="shared" si="90"/>
        <v>0</v>
      </c>
    </row>
    <row r="506" spans="4:10" hidden="1" x14ac:dyDescent="0.25">
      <c r="D506" s="8">
        <f t="shared" si="91"/>
        <v>0</v>
      </c>
      <c r="J506" s="56">
        <f t="shared" si="90"/>
        <v>0</v>
      </c>
    </row>
    <row r="507" spans="4:10" hidden="1" x14ac:dyDescent="0.25">
      <c r="D507" s="8">
        <f t="shared" si="91"/>
        <v>0</v>
      </c>
      <c r="J507" s="56">
        <f t="shared" si="90"/>
        <v>0</v>
      </c>
    </row>
    <row r="508" spans="4:10" hidden="1" x14ac:dyDescent="0.25">
      <c r="D508" s="8">
        <f t="shared" si="91"/>
        <v>0</v>
      </c>
      <c r="J508" s="56">
        <f t="shared" si="90"/>
        <v>0</v>
      </c>
    </row>
    <row r="509" spans="4:10" hidden="1" x14ac:dyDescent="0.25">
      <c r="D509" s="8">
        <f t="shared" si="91"/>
        <v>0</v>
      </c>
      <c r="J509" s="56">
        <f t="shared" si="90"/>
        <v>0</v>
      </c>
    </row>
    <row r="510" spans="4:10" hidden="1" x14ac:dyDescent="0.25">
      <c r="D510" s="8">
        <f t="shared" si="91"/>
        <v>0</v>
      </c>
      <c r="J510" s="56">
        <f t="shared" si="90"/>
        <v>0</v>
      </c>
    </row>
    <row r="511" spans="4:10" hidden="1" x14ac:dyDescent="0.25">
      <c r="D511" s="8">
        <f t="shared" si="91"/>
        <v>0</v>
      </c>
      <c r="J511" s="56">
        <f t="shared" si="90"/>
        <v>0</v>
      </c>
    </row>
    <row r="512" spans="4:10" hidden="1" x14ac:dyDescent="0.25">
      <c r="D512" s="8">
        <f t="shared" si="91"/>
        <v>0</v>
      </c>
      <c r="J512" s="56">
        <f t="shared" si="90"/>
        <v>0</v>
      </c>
    </row>
    <row r="513" spans="4:10" hidden="1" x14ac:dyDescent="0.25">
      <c r="D513" s="8">
        <f t="shared" si="91"/>
        <v>0</v>
      </c>
      <c r="J513" s="56">
        <f t="shared" si="90"/>
        <v>0</v>
      </c>
    </row>
    <row r="514" spans="4:10" hidden="1" x14ac:dyDescent="0.25">
      <c r="D514" s="8">
        <f t="shared" si="91"/>
        <v>0</v>
      </c>
      <c r="J514" s="56">
        <f t="shared" si="90"/>
        <v>0</v>
      </c>
    </row>
    <row r="515" spans="4:10" hidden="1" x14ac:dyDescent="0.25">
      <c r="D515" s="8">
        <f t="shared" si="91"/>
        <v>0</v>
      </c>
      <c r="J515" s="56">
        <f t="shared" si="90"/>
        <v>0</v>
      </c>
    </row>
    <row r="516" spans="4:10" hidden="1" x14ac:dyDescent="0.25">
      <c r="D516" s="8">
        <f t="shared" si="91"/>
        <v>0</v>
      </c>
      <c r="J516" s="56">
        <f t="shared" si="90"/>
        <v>0</v>
      </c>
    </row>
    <row r="517" spans="4:10" hidden="1" x14ac:dyDescent="0.25">
      <c r="D517" s="8">
        <f t="shared" si="91"/>
        <v>0</v>
      </c>
      <c r="J517" s="56">
        <f t="shared" si="90"/>
        <v>0</v>
      </c>
    </row>
    <row r="518" spans="4:10" hidden="1" x14ac:dyDescent="0.25">
      <c r="D518" s="8">
        <f t="shared" si="91"/>
        <v>0</v>
      </c>
      <c r="J518" s="56">
        <f t="shared" si="90"/>
        <v>0</v>
      </c>
    </row>
    <row r="519" spans="4:10" hidden="1" x14ac:dyDescent="0.25">
      <c r="D519" s="8">
        <f t="shared" si="91"/>
        <v>0</v>
      </c>
      <c r="J519" s="56">
        <f t="shared" si="90"/>
        <v>0</v>
      </c>
    </row>
    <row r="520" spans="4:10" hidden="1" x14ac:dyDescent="0.25">
      <c r="D520" s="8">
        <f t="shared" si="91"/>
        <v>0</v>
      </c>
      <c r="J520" s="56">
        <f t="shared" si="90"/>
        <v>0</v>
      </c>
    </row>
    <row r="521" spans="4:10" hidden="1" x14ac:dyDescent="0.25">
      <c r="D521" s="8">
        <f t="shared" si="91"/>
        <v>0</v>
      </c>
      <c r="J521" s="56">
        <f t="shared" si="90"/>
        <v>0</v>
      </c>
    </row>
    <row r="522" spans="4:10" hidden="1" x14ac:dyDescent="0.25">
      <c r="D522" s="8">
        <f t="shared" si="91"/>
        <v>0</v>
      </c>
      <c r="J522" s="56">
        <f t="shared" ref="J522:J585" si="92">D522+E522</f>
        <v>0</v>
      </c>
    </row>
    <row r="523" spans="4:10" hidden="1" x14ac:dyDescent="0.25">
      <c r="D523" s="8">
        <f t="shared" si="91"/>
        <v>0</v>
      </c>
      <c r="J523" s="56">
        <f t="shared" si="92"/>
        <v>0</v>
      </c>
    </row>
    <row r="524" spans="4:10" hidden="1" x14ac:dyDescent="0.25">
      <c r="D524" s="8">
        <f t="shared" si="91"/>
        <v>0</v>
      </c>
      <c r="J524" s="56">
        <f t="shared" si="92"/>
        <v>0</v>
      </c>
    </row>
    <row r="525" spans="4:10" hidden="1" x14ac:dyDescent="0.25">
      <c r="D525" s="8">
        <f t="shared" si="91"/>
        <v>0</v>
      </c>
      <c r="J525" s="56">
        <f t="shared" si="92"/>
        <v>0</v>
      </c>
    </row>
    <row r="526" spans="4:10" hidden="1" x14ac:dyDescent="0.25">
      <c r="D526" s="8">
        <f t="shared" si="91"/>
        <v>0</v>
      </c>
      <c r="J526" s="56">
        <f t="shared" si="92"/>
        <v>0</v>
      </c>
    </row>
    <row r="527" spans="4:10" hidden="1" x14ac:dyDescent="0.25">
      <c r="D527" s="8">
        <f t="shared" ref="D527:D590" si="93">J526</f>
        <v>0</v>
      </c>
      <c r="J527" s="56">
        <f t="shared" si="92"/>
        <v>0</v>
      </c>
    </row>
    <row r="528" spans="4:10" hidden="1" x14ac:dyDescent="0.25">
      <c r="D528" s="8">
        <f t="shared" si="93"/>
        <v>0</v>
      </c>
      <c r="J528" s="56">
        <f t="shared" si="92"/>
        <v>0</v>
      </c>
    </row>
    <row r="529" spans="4:10" hidden="1" x14ac:dyDescent="0.25">
      <c r="D529" s="8">
        <f t="shared" si="93"/>
        <v>0</v>
      </c>
      <c r="J529" s="56">
        <f t="shared" si="92"/>
        <v>0</v>
      </c>
    </row>
    <row r="530" spans="4:10" hidden="1" x14ac:dyDescent="0.25">
      <c r="D530" s="8">
        <f t="shared" si="93"/>
        <v>0</v>
      </c>
      <c r="J530" s="56">
        <f t="shared" si="92"/>
        <v>0</v>
      </c>
    </row>
    <row r="531" spans="4:10" hidden="1" x14ac:dyDescent="0.25">
      <c r="D531" s="8">
        <f t="shared" si="93"/>
        <v>0</v>
      </c>
      <c r="J531" s="56">
        <f t="shared" si="92"/>
        <v>0</v>
      </c>
    </row>
    <row r="532" spans="4:10" hidden="1" x14ac:dyDescent="0.25">
      <c r="D532" s="8">
        <f t="shared" si="93"/>
        <v>0</v>
      </c>
      <c r="J532" s="56">
        <f t="shared" si="92"/>
        <v>0</v>
      </c>
    </row>
    <row r="533" spans="4:10" hidden="1" x14ac:dyDescent="0.25">
      <c r="D533" s="8">
        <f t="shared" si="93"/>
        <v>0</v>
      </c>
      <c r="J533" s="56">
        <f t="shared" si="92"/>
        <v>0</v>
      </c>
    </row>
    <row r="534" spans="4:10" hidden="1" x14ac:dyDescent="0.25">
      <c r="D534" s="8">
        <f t="shared" si="93"/>
        <v>0</v>
      </c>
      <c r="J534" s="56">
        <f t="shared" si="92"/>
        <v>0</v>
      </c>
    </row>
    <row r="535" spans="4:10" hidden="1" x14ac:dyDescent="0.25">
      <c r="D535" s="8">
        <f t="shared" si="93"/>
        <v>0</v>
      </c>
      <c r="J535" s="56">
        <f t="shared" si="92"/>
        <v>0</v>
      </c>
    </row>
    <row r="536" spans="4:10" hidden="1" x14ac:dyDescent="0.25">
      <c r="D536" s="8">
        <f t="shared" si="93"/>
        <v>0</v>
      </c>
      <c r="J536" s="56">
        <f t="shared" si="92"/>
        <v>0</v>
      </c>
    </row>
    <row r="537" spans="4:10" hidden="1" x14ac:dyDescent="0.25">
      <c r="D537" s="8">
        <f t="shared" si="93"/>
        <v>0</v>
      </c>
      <c r="J537" s="56">
        <f t="shared" si="92"/>
        <v>0</v>
      </c>
    </row>
    <row r="538" spans="4:10" hidden="1" x14ac:dyDescent="0.25">
      <c r="D538" s="8">
        <f t="shared" si="93"/>
        <v>0</v>
      </c>
      <c r="J538" s="56">
        <f t="shared" si="92"/>
        <v>0</v>
      </c>
    </row>
    <row r="539" spans="4:10" hidden="1" x14ac:dyDescent="0.25">
      <c r="D539" s="8">
        <f t="shared" si="93"/>
        <v>0</v>
      </c>
      <c r="J539" s="56">
        <f t="shared" si="92"/>
        <v>0</v>
      </c>
    </row>
    <row r="540" spans="4:10" hidden="1" x14ac:dyDescent="0.25">
      <c r="D540" s="8">
        <f t="shared" si="93"/>
        <v>0</v>
      </c>
      <c r="J540" s="56">
        <f t="shared" si="92"/>
        <v>0</v>
      </c>
    </row>
    <row r="541" spans="4:10" hidden="1" x14ac:dyDescent="0.25">
      <c r="D541" s="8">
        <f t="shared" si="93"/>
        <v>0</v>
      </c>
      <c r="J541" s="56">
        <f t="shared" si="92"/>
        <v>0</v>
      </c>
    </row>
    <row r="542" spans="4:10" hidden="1" x14ac:dyDescent="0.25">
      <c r="D542" s="8">
        <f t="shared" si="93"/>
        <v>0</v>
      </c>
      <c r="J542" s="56">
        <f t="shared" si="92"/>
        <v>0</v>
      </c>
    </row>
    <row r="543" spans="4:10" hidden="1" x14ac:dyDescent="0.25">
      <c r="D543" s="8">
        <f t="shared" si="93"/>
        <v>0</v>
      </c>
      <c r="J543" s="56">
        <f t="shared" si="92"/>
        <v>0</v>
      </c>
    </row>
    <row r="544" spans="4:10" hidden="1" x14ac:dyDescent="0.25">
      <c r="D544" s="8">
        <f t="shared" si="93"/>
        <v>0</v>
      </c>
      <c r="J544" s="56">
        <f t="shared" si="92"/>
        <v>0</v>
      </c>
    </row>
    <row r="545" spans="4:10" hidden="1" x14ac:dyDescent="0.25">
      <c r="D545" s="8">
        <f t="shared" si="93"/>
        <v>0</v>
      </c>
      <c r="J545" s="56">
        <f t="shared" si="92"/>
        <v>0</v>
      </c>
    </row>
    <row r="546" spans="4:10" hidden="1" x14ac:dyDescent="0.25">
      <c r="D546" s="8">
        <f t="shared" si="93"/>
        <v>0</v>
      </c>
      <c r="J546" s="56">
        <f t="shared" si="92"/>
        <v>0</v>
      </c>
    </row>
    <row r="547" spans="4:10" hidden="1" x14ac:dyDescent="0.25">
      <c r="D547" s="8">
        <f t="shared" si="93"/>
        <v>0</v>
      </c>
      <c r="J547" s="56">
        <f t="shared" si="92"/>
        <v>0</v>
      </c>
    </row>
    <row r="548" spans="4:10" hidden="1" x14ac:dyDescent="0.25">
      <c r="D548" s="8">
        <f t="shared" si="93"/>
        <v>0</v>
      </c>
      <c r="J548" s="56">
        <f t="shared" si="92"/>
        <v>0</v>
      </c>
    </row>
    <row r="549" spans="4:10" hidden="1" x14ac:dyDescent="0.25">
      <c r="D549" s="8">
        <f t="shared" si="93"/>
        <v>0</v>
      </c>
      <c r="J549" s="56">
        <f t="shared" si="92"/>
        <v>0</v>
      </c>
    </row>
    <row r="550" spans="4:10" hidden="1" x14ac:dyDescent="0.25">
      <c r="D550" s="8">
        <f t="shared" si="93"/>
        <v>0</v>
      </c>
      <c r="J550" s="56">
        <f t="shared" si="92"/>
        <v>0</v>
      </c>
    </row>
    <row r="551" spans="4:10" hidden="1" x14ac:dyDescent="0.25">
      <c r="D551" s="8">
        <f t="shared" si="93"/>
        <v>0</v>
      </c>
      <c r="J551" s="56">
        <f t="shared" si="92"/>
        <v>0</v>
      </c>
    </row>
    <row r="552" spans="4:10" hidden="1" x14ac:dyDescent="0.25">
      <c r="D552" s="8">
        <f t="shared" si="93"/>
        <v>0</v>
      </c>
      <c r="J552" s="56">
        <f t="shared" si="92"/>
        <v>0</v>
      </c>
    </row>
    <row r="553" spans="4:10" hidden="1" x14ac:dyDescent="0.25">
      <c r="D553" s="8">
        <f t="shared" si="93"/>
        <v>0</v>
      </c>
      <c r="J553" s="56">
        <f t="shared" si="92"/>
        <v>0</v>
      </c>
    </row>
    <row r="554" spans="4:10" hidden="1" x14ac:dyDescent="0.25">
      <c r="D554" s="8">
        <f t="shared" si="93"/>
        <v>0</v>
      </c>
      <c r="J554" s="56">
        <f t="shared" si="92"/>
        <v>0</v>
      </c>
    </row>
    <row r="555" spans="4:10" hidden="1" x14ac:dyDescent="0.25">
      <c r="D555" s="8">
        <f t="shared" si="93"/>
        <v>0</v>
      </c>
      <c r="J555" s="56">
        <f t="shared" si="92"/>
        <v>0</v>
      </c>
    </row>
    <row r="556" spans="4:10" hidden="1" x14ac:dyDescent="0.25">
      <c r="D556" s="8">
        <f t="shared" si="93"/>
        <v>0</v>
      </c>
      <c r="J556" s="56">
        <f t="shared" si="92"/>
        <v>0</v>
      </c>
    </row>
    <row r="557" spans="4:10" hidden="1" x14ac:dyDescent="0.25">
      <c r="D557" s="8">
        <f t="shared" si="93"/>
        <v>0</v>
      </c>
      <c r="J557" s="56">
        <f t="shared" si="92"/>
        <v>0</v>
      </c>
    </row>
    <row r="558" spans="4:10" hidden="1" x14ac:dyDescent="0.25">
      <c r="D558" s="8">
        <f t="shared" si="93"/>
        <v>0</v>
      </c>
      <c r="J558" s="56">
        <f t="shared" si="92"/>
        <v>0</v>
      </c>
    </row>
    <row r="559" spans="4:10" hidden="1" x14ac:dyDescent="0.25">
      <c r="D559" s="8">
        <f t="shared" si="93"/>
        <v>0</v>
      </c>
      <c r="J559" s="56">
        <f t="shared" si="92"/>
        <v>0</v>
      </c>
    </row>
    <row r="560" spans="4:10" hidden="1" x14ac:dyDescent="0.25">
      <c r="D560" s="8">
        <f t="shared" si="93"/>
        <v>0</v>
      </c>
      <c r="J560" s="56">
        <f t="shared" si="92"/>
        <v>0</v>
      </c>
    </row>
    <row r="561" spans="4:10" hidden="1" x14ac:dyDescent="0.25">
      <c r="D561" s="8">
        <f t="shared" si="93"/>
        <v>0</v>
      </c>
      <c r="J561" s="56">
        <f t="shared" si="92"/>
        <v>0</v>
      </c>
    </row>
    <row r="562" spans="4:10" hidden="1" x14ac:dyDescent="0.25">
      <c r="D562" s="8">
        <f t="shared" si="93"/>
        <v>0</v>
      </c>
      <c r="J562" s="56">
        <f t="shared" si="92"/>
        <v>0</v>
      </c>
    </row>
    <row r="563" spans="4:10" hidden="1" x14ac:dyDescent="0.25">
      <c r="D563" s="8">
        <f t="shared" si="93"/>
        <v>0</v>
      </c>
      <c r="J563" s="56">
        <f t="shared" si="92"/>
        <v>0</v>
      </c>
    </row>
    <row r="564" spans="4:10" hidden="1" x14ac:dyDescent="0.25">
      <c r="D564" s="8">
        <f t="shared" si="93"/>
        <v>0</v>
      </c>
      <c r="J564" s="56">
        <f t="shared" si="92"/>
        <v>0</v>
      </c>
    </row>
    <row r="565" spans="4:10" hidden="1" x14ac:dyDescent="0.25">
      <c r="D565" s="8">
        <f t="shared" si="93"/>
        <v>0</v>
      </c>
      <c r="J565" s="56">
        <f t="shared" si="92"/>
        <v>0</v>
      </c>
    </row>
    <row r="566" spans="4:10" hidden="1" x14ac:dyDescent="0.25">
      <c r="D566" s="8">
        <f t="shared" si="93"/>
        <v>0</v>
      </c>
      <c r="J566" s="56">
        <f t="shared" si="92"/>
        <v>0</v>
      </c>
    </row>
    <row r="567" spans="4:10" hidden="1" x14ac:dyDescent="0.25">
      <c r="D567" s="8">
        <f t="shared" si="93"/>
        <v>0</v>
      </c>
      <c r="J567" s="56">
        <f t="shared" si="92"/>
        <v>0</v>
      </c>
    </row>
    <row r="568" spans="4:10" hidden="1" x14ac:dyDescent="0.25">
      <c r="D568" s="8">
        <f t="shared" si="93"/>
        <v>0</v>
      </c>
      <c r="J568" s="56">
        <f t="shared" si="92"/>
        <v>0</v>
      </c>
    </row>
    <row r="569" spans="4:10" hidden="1" x14ac:dyDescent="0.25">
      <c r="D569" s="8">
        <f t="shared" si="93"/>
        <v>0</v>
      </c>
      <c r="J569" s="56">
        <f t="shared" si="92"/>
        <v>0</v>
      </c>
    </row>
    <row r="570" spans="4:10" hidden="1" x14ac:dyDescent="0.25">
      <c r="D570" s="8">
        <f t="shared" si="93"/>
        <v>0</v>
      </c>
      <c r="J570" s="56">
        <f t="shared" si="92"/>
        <v>0</v>
      </c>
    </row>
    <row r="571" spans="4:10" hidden="1" x14ac:dyDescent="0.25">
      <c r="D571" s="8">
        <f t="shared" si="93"/>
        <v>0</v>
      </c>
      <c r="J571" s="56">
        <f t="shared" si="92"/>
        <v>0</v>
      </c>
    </row>
    <row r="572" spans="4:10" hidden="1" x14ac:dyDescent="0.25">
      <c r="D572" s="8">
        <f t="shared" si="93"/>
        <v>0</v>
      </c>
      <c r="J572" s="56">
        <f t="shared" si="92"/>
        <v>0</v>
      </c>
    </row>
    <row r="573" spans="4:10" hidden="1" x14ac:dyDescent="0.25">
      <c r="D573" s="8">
        <f t="shared" si="93"/>
        <v>0</v>
      </c>
      <c r="J573" s="56">
        <f t="shared" si="92"/>
        <v>0</v>
      </c>
    </row>
    <row r="574" spans="4:10" hidden="1" x14ac:dyDescent="0.25">
      <c r="D574" s="8">
        <f t="shared" si="93"/>
        <v>0</v>
      </c>
      <c r="J574" s="56">
        <f t="shared" si="92"/>
        <v>0</v>
      </c>
    </row>
    <row r="575" spans="4:10" hidden="1" x14ac:dyDescent="0.25">
      <c r="D575" s="8">
        <f t="shared" si="93"/>
        <v>0</v>
      </c>
      <c r="J575" s="56">
        <f t="shared" si="92"/>
        <v>0</v>
      </c>
    </row>
    <row r="576" spans="4:10" hidden="1" x14ac:dyDescent="0.25">
      <c r="D576" s="8">
        <f t="shared" si="93"/>
        <v>0</v>
      </c>
      <c r="J576" s="56">
        <f t="shared" si="92"/>
        <v>0</v>
      </c>
    </row>
    <row r="577" spans="4:10" hidden="1" x14ac:dyDescent="0.25">
      <c r="D577" s="8">
        <f t="shared" si="93"/>
        <v>0</v>
      </c>
      <c r="J577" s="56">
        <f t="shared" si="92"/>
        <v>0</v>
      </c>
    </row>
    <row r="578" spans="4:10" hidden="1" x14ac:dyDescent="0.25">
      <c r="D578" s="8">
        <f t="shared" si="93"/>
        <v>0</v>
      </c>
      <c r="J578" s="56">
        <f t="shared" si="92"/>
        <v>0</v>
      </c>
    </row>
    <row r="579" spans="4:10" hidden="1" x14ac:dyDescent="0.25">
      <c r="D579" s="8">
        <f t="shared" si="93"/>
        <v>0</v>
      </c>
      <c r="J579" s="56">
        <f t="shared" si="92"/>
        <v>0</v>
      </c>
    </row>
    <row r="580" spans="4:10" hidden="1" x14ac:dyDescent="0.25">
      <c r="D580" s="8">
        <f t="shared" si="93"/>
        <v>0</v>
      </c>
      <c r="J580" s="56">
        <f t="shared" si="92"/>
        <v>0</v>
      </c>
    </row>
    <row r="581" spans="4:10" hidden="1" x14ac:dyDescent="0.25">
      <c r="D581" s="8">
        <f t="shared" si="93"/>
        <v>0</v>
      </c>
      <c r="J581" s="56">
        <f t="shared" si="92"/>
        <v>0</v>
      </c>
    </row>
    <row r="582" spans="4:10" hidden="1" x14ac:dyDescent="0.25">
      <c r="D582" s="8">
        <f t="shared" si="93"/>
        <v>0</v>
      </c>
      <c r="J582" s="56">
        <f t="shared" si="92"/>
        <v>0</v>
      </c>
    </row>
    <row r="583" spans="4:10" hidden="1" x14ac:dyDescent="0.25">
      <c r="D583" s="8">
        <f t="shared" si="93"/>
        <v>0</v>
      </c>
      <c r="J583" s="56">
        <f t="shared" si="92"/>
        <v>0</v>
      </c>
    </row>
    <row r="584" spans="4:10" hidden="1" x14ac:dyDescent="0.25">
      <c r="D584" s="8">
        <f t="shared" si="93"/>
        <v>0</v>
      </c>
      <c r="J584" s="56">
        <f t="shared" si="92"/>
        <v>0</v>
      </c>
    </row>
    <row r="585" spans="4:10" hidden="1" x14ac:dyDescent="0.25">
      <c r="D585" s="8">
        <f t="shared" si="93"/>
        <v>0</v>
      </c>
      <c r="J585" s="56">
        <f t="shared" si="92"/>
        <v>0</v>
      </c>
    </row>
    <row r="586" spans="4:10" hidden="1" x14ac:dyDescent="0.25">
      <c r="D586" s="8">
        <f t="shared" si="93"/>
        <v>0</v>
      </c>
      <c r="J586" s="56">
        <f t="shared" ref="J586:J649" si="94">D586+E586</f>
        <v>0</v>
      </c>
    </row>
    <row r="587" spans="4:10" hidden="1" x14ac:dyDescent="0.25">
      <c r="D587" s="8">
        <f t="shared" si="93"/>
        <v>0</v>
      </c>
      <c r="J587" s="56">
        <f t="shared" si="94"/>
        <v>0</v>
      </c>
    </row>
    <row r="588" spans="4:10" hidden="1" x14ac:dyDescent="0.25">
      <c r="D588" s="8">
        <f t="shared" si="93"/>
        <v>0</v>
      </c>
      <c r="J588" s="56">
        <f t="shared" si="94"/>
        <v>0</v>
      </c>
    </row>
    <row r="589" spans="4:10" hidden="1" x14ac:dyDescent="0.25">
      <c r="D589" s="8">
        <f t="shared" si="93"/>
        <v>0</v>
      </c>
      <c r="J589" s="56">
        <f t="shared" si="94"/>
        <v>0</v>
      </c>
    </row>
    <row r="590" spans="4:10" hidden="1" x14ac:dyDescent="0.25">
      <c r="D590" s="8">
        <f t="shared" si="93"/>
        <v>0</v>
      </c>
      <c r="J590" s="56">
        <f t="shared" si="94"/>
        <v>0</v>
      </c>
    </row>
    <row r="591" spans="4:10" hidden="1" x14ac:dyDescent="0.25">
      <c r="D591" s="8">
        <f t="shared" ref="D591:D654" si="95">J590</f>
        <v>0</v>
      </c>
      <c r="J591" s="56">
        <f t="shared" si="94"/>
        <v>0</v>
      </c>
    </row>
    <row r="592" spans="4:10" hidden="1" x14ac:dyDescent="0.25">
      <c r="D592" s="8">
        <f t="shared" si="95"/>
        <v>0</v>
      </c>
      <c r="J592" s="56">
        <f t="shared" si="94"/>
        <v>0</v>
      </c>
    </row>
    <row r="593" spans="4:10" hidden="1" x14ac:dyDescent="0.25">
      <c r="D593" s="8">
        <f t="shared" si="95"/>
        <v>0</v>
      </c>
      <c r="J593" s="56">
        <f t="shared" si="94"/>
        <v>0</v>
      </c>
    </row>
    <row r="594" spans="4:10" hidden="1" x14ac:dyDescent="0.25">
      <c r="D594" s="8">
        <f t="shared" si="95"/>
        <v>0</v>
      </c>
      <c r="J594" s="56">
        <f t="shared" si="94"/>
        <v>0</v>
      </c>
    </row>
    <row r="595" spans="4:10" hidden="1" x14ac:dyDescent="0.25">
      <c r="D595" s="8">
        <f t="shared" si="95"/>
        <v>0</v>
      </c>
      <c r="J595" s="56">
        <f t="shared" si="94"/>
        <v>0</v>
      </c>
    </row>
    <row r="596" spans="4:10" hidden="1" x14ac:dyDescent="0.25">
      <c r="D596" s="8">
        <f t="shared" si="95"/>
        <v>0</v>
      </c>
      <c r="J596" s="56">
        <f t="shared" si="94"/>
        <v>0</v>
      </c>
    </row>
    <row r="597" spans="4:10" hidden="1" x14ac:dyDescent="0.25">
      <c r="D597" s="8">
        <f t="shared" si="95"/>
        <v>0</v>
      </c>
      <c r="J597" s="56">
        <f t="shared" si="94"/>
        <v>0</v>
      </c>
    </row>
    <row r="598" spans="4:10" hidden="1" x14ac:dyDescent="0.25">
      <c r="D598" s="8">
        <f t="shared" si="95"/>
        <v>0</v>
      </c>
      <c r="J598" s="56">
        <f t="shared" si="94"/>
        <v>0</v>
      </c>
    </row>
    <row r="599" spans="4:10" hidden="1" x14ac:dyDescent="0.25">
      <c r="D599" s="8">
        <f t="shared" si="95"/>
        <v>0</v>
      </c>
      <c r="J599" s="56">
        <f t="shared" si="94"/>
        <v>0</v>
      </c>
    </row>
    <row r="600" spans="4:10" hidden="1" x14ac:dyDescent="0.25">
      <c r="D600" s="8">
        <f t="shared" si="95"/>
        <v>0</v>
      </c>
      <c r="J600" s="56">
        <f t="shared" si="94"/>
        <v>0</v>
      </c>
    </row>
    <row r="601" spans="4:10" hidden="1" x14ac:dyDescent="0.25">
      <c r="D601" s="8">
        <f t="shared" si="95"/>
        <v>0</v>
      </c>
      <c r="J601" s="56">
        <f t="shared" si="94"/>
        <v>0</v>
      </c>
    </row>
    <row r="602" spans="4:10" hidden="1" x14ac:dyDescent="0.25">
      <c r="D602" s="8">
        <f t="shared" si="95"/>
        <v>0</v>
      </c>
      <c r="J602" s="56">
        <f t="shared" si="94"/>
        <v>0</v>
      </c>
    </row>
    <row r="603" spans="4:10" hidden="1" x14ac:dyDescent="0.25">
      <c r="D603" s="8">
        <f t="shared" si="95"/>
        <v>0</v>
      </c>
      <c r="J603" s="56">
        <f t="shared" si="94"/>
        <v>0</v>
      </c>
    </row>
    <row r="604" spans="4:10" hidden="1" x14ac:dyDescent="0.25">
      <c r="D604" s="8">
        <f t="shared" si="95"/>
        <v>0</v>
      </c>
      <c r="J604" s="56">
        <f t="shared" si="94"/>
        <v>0</v>
      </c>
    </row>
    <row r="605" spans="4:10" hidden="1" x14ac:dyDescent="0.25">
      <c r="D605" s="8">
        <f t="shared" si="95"/>
        <v>0</v>
      </c>
      <c r="J605" s="56">
        <f t="shared" si="94"/>
        <v>0</v>
      </c>
    </row>
    <row r="606" spans="4:10" hidden="1" x14ac:dyDescent="0.25">
      <c r="D606" s="8">
        <f t="shared" si="95"/>
        <v>0</v>
      </c>
      <c r="J606" s="56">
        <f t="shared" si="94"/>
        <v>0</v>
      </c>
    </row>
    <row r="607" spans="4:10" hidden="1" x14ac:dyDescent="0.25">
      <c r="D607" s="8">
        <f t="shared" si="95"/>
        <v>0</v>
      </c>
      <c r="J607" s="56">
        <f t="shared" si="94"/>
        <v>0</v>
      </c>
    </row>
    <row r="608" spans="4:10" hidden="1" x14ac:dyDescent="0.25">
      <c r="D608" s="8">
        <f t="shared" si="95"/>
        <v>0</v>
      </c>
      <c r="J608" s="56">
        <f t="shared" si="94"/>
        <v>0</v>
      </c>
    </row>
    <row r="609" spans="4:10" hidden="1" x14ac:dyDescent="0.25">
      <c r="D609" s="8">
        <f t="shared" si="95"/>
        <v>0</v>
      </c>
      <c r="J609" s="56">
        <f t="shared" si="94"/>
        <v>0</v>
      </c>
    </row>
    <row r="610" spans="4:10" hidden="1" x14ac:dyDescent="0.25">
      <c r="D610" s="8">
        <f t="shared" si="95"/>
        <v>0</v>
      </c>
      <c r="J610" s="56">
        <f t="shared" si="94"/>
        <v>0</v>
      </c>
    </row>
    <row r="611" spans="4:10" hidden="1" x14ac:dyDescent="0.25">
      <c r="D611" s="8">
        <f t="shared" si="95"/>
        <v>0</v>
      </c>
      <c r="J611" s="56">
        <f t="shared" si="94"/>
        <v>0</v>
      </c>
    </row>
    <row r="612" spans="4:10" hidden="1" x14ac:dyDescent="0.25">
      <c r="D612" s="8">
        <f t="shared" si="95"/>
        <v>0</v>
      </c>
      <c r="J612" s="56">
        <f t="shared" si="94"/>
        <v>0</v>
      </c>
    </row>
    <row r="613" spans="4:10" hidden="1" x14ac:dyDescent="0.25">
      <c r="D613" s="8">
        <f t="shared" si="95"/>
        <v>0</v>
      </c>
      <c r="J613" s="56">
        <f t="shared" si="94"/>
        <v>0</v>
      </c>
    </row>
    <row r="614" spans="4:10" hidden="1" x14ac:dyDescent="0.25">
      <c r="D614" s="8">
        <f t="shared" si="95"/>
        <v>0</v>
      </c>
      <c r="J614" s="56">
        <f t="shared" si="94"/>
        <v>0</v>
      </c>
    </row>
    <row r="615" spans="4:10" hidden="1" x14ac:dyDescent="0.25">
      <c r="D615" s="8">
        <f t="shared" si="95"/>
        <v>0</v>
      </c>
      <c r="J615" s="56">
        <f t="shared" si="94"/>
        <v>0</v>
      </c>
    </row>
    <row r="616" spans="4:10" hidden="1" x14ac:dyDescent="0.25">
      <c r="D616" s="8">
        <f t="shared" si="95"/>
        <v>0</v>
      </c>
      <c r="J616" s="56">
        <f t="shared" si="94"/>
        <v>0</v>
      </c>
    </row>
    <row r="617" spans="4:10" hidden="1" x14ac:dyDescent="0.25">
      <c r="D617" s="8">
        <f t="shared" si="95"/>
        <v>0</v>
      </c>
      <c r="J617" s="56">
        <f t="shared" si="94"/>
        <v>0</v>
      </c>
    </row>
    <row r="618" spans="4:10" hidden="1" x14ac:dyDescent="0.25">
      <c r="D618" s="8">
        <f t="shared" si="95"/>
        <v>0</v>
      </c>
      <c r="J618" s="56">
        <f t="shared" si="94"/>
        <v>0</v>
      </c>
    </row>
    <row r="619" spans="4:10" hidden="1" x14ac:dyDescent="0.25">
      <c r="D619" s="8">
        <f t="shared" si="95"/>
        <v>0</v>
      </c>
      <c r="J619" s="56">
        <f t="shared" si="94"/>
        <v>0</v>
      </c>
    </row>
    <row r="620" spans="4:10" hidden="1" x14ac:dyDescent="0.25">
      <c r="D620" s="8">
        <f t="shared" si="95"/>
        <v>0</v>
      </c>
      <c r="J620" s="56">
        <f t="shared" si="94"/>
        <v>0</v>
      </c>
    </row>
    <row r="621" spans="4:10" hidden="1" x14ac:dyDescent="0.25">
      <c r="D621" s="8">
        <f t="shared" si="95"/>
        <v>0</v>
      </c>
      <c r="J621" s="56">
        <f t="shared" si="94"/>
        <v>0</v>
      </c>
    </row>
    <row r="622" spans="4:10" hidden="1" x14ac:dyDescent="0.25">
      <c r="D622" s="8">
        <f t="shared" si="95"/>
        <v>0</v>
      </c>
      <c r="J622" s="56">
        <f t="shared" si="94"/>
        <v>0</v>
      </c>
    </row>
    <row r="623" spans="4:10" hidden="1" x14ac:dyDescent="0.25">
      <c r="D623" s="8">
        <f t="shared" si="95"/>
        <v>0</v>
      </c>
      <c r="J623" s="56">
        <f t="shared" si="94"/>
        <v>0</v>
      </c>
    </row>
    <row r="624" spans="4:10" hidden="1" x14ac:dyDescent="0.25">
      <c r="D624" s="8">
        <f t="shared" si="95"/>
        <v>0</v>
      </c>
      <c r="J624" s="56">
        <f t="shared" si="94"/>
        <v>0</v>
      </c>
    </row>
    <row r="625" spans="4:10" hidden="1" x14ac:dyDescent="0.25">
      <c r="D625" s="8">
        <f t="shared" si="95"/>
        <v>0</v>
      </c>
      <c r="J625" s="56">
        <f t="shared" si="94"/>
        <v>0</v>
      </c>
    </row>
    <row r="626" spans="4:10" hidden="1" x14ac:dyDescent="0.25">
      <c r="D626" s="8">
        <f t="shared" si="95"/>
        <v>0</v>
      </c>
      <c r="J626" s="56">
        <f t="shared" si="94"/>
        <v>0</v>
      </c>
    </row>
    <row r="627" spans="4:10" hidden="1" x14ac:dyDescent="0.25">
      <c r="D627" s="8">
        <f t="shared" si="95"/>
        <v>0</v>
      </c>
      <c r="J627" s="56">
        <f t="shared" si="94"/>
        <v>0</v>
      </c>
    </row>
    <row r="628" spans="4:10" hidden="1" x14ac:dyDescent="0.25">
      <c r="D628" s="8">
        <f t="shared" si="95"/>
        <v>0</v>
      </c>
      <c r="J628" s="56">
        <f t="shared" si="94"/>
        <v>0</v>
      </c>
    </row>
    <row r="629" spans="4:10" hidden="1" x14ac:dyDescent="0.25">
      <c r="D629" s="8">
        <f t="shared" si="95"/>
        <v>0</v>
      </c>
      <c r="J629" s="56">
        <f t="shared" si="94"/>
        <v>0</v>
      </c>
    </row>
    <row r="630" spans="4:10" hidden="1" x14ac:dyDescent="0.25">
      <c r="D630" s="8">
        <f t="shared" si="95"/>
        <v>0</v>
      </c>
      <c r="J630" s="56">
        <f t="shared" si="94"/>
        <v>0</v>
      </c>
    </row>
    <row r="631" spans="4:10" hidden="1" x14ac:dyDescent="0.25">
      <c r="D631" s="8">
        <f t="shared" si="95"/>
        <v>0</v>
      </c>
      <c r="J631" s="56">
        <f t="shared" si="94"/>
        <v>0</v>
      </c>
    </row>
    <row r="632" spans="4:10" hidden="1" x14ac:dyDescent="0.25">
      <c r="D632" s="8">
        <f t="shared" si="95"/>
        <v>0</v>
      </c>
      <c r="J632" s="56">
        <f t="shared" si="94"/>
        <v>0</v>
      </c>
    </row>
    <row r="633" spans="4:10" hidden="1" x14ac:dyDescent="0.25">
      <c r="D633" s="8">
        <f t="shared" si="95"/>
        <v>0</v>
      </c>
      <c r="J633" s="56">
        <f t="shared" si="94"/>
        <v>0</v>
      </c>
    </row>
    <row r="634" spans="4:10" hidden="1" x14ac:dyDescent="0.25">
      <c r="D634" s="8">
        <f t="shared" si="95"/>
        <v>0</v>
      </c>
      <c r="J634" s="56">
        <f t="shared" si="94"/>
        <v>0</v>
      </c>
    </row>
    <row r="635" spans="4:10" hidden="1" x14ac:dyDescent="0.25">
      <c r="D635" s="8">
        <f t="shared" si="95"/>
        <v>0</v>
      </c>
      <c r="J635" s="56">
        <f t="shared" si="94"/>
        <v>0</v>
      </c>
    </row>
    <row r="636" spans="4:10" hidden="1" x14ac:dyDescent="0.25">
      <c r="D636" s="8">
        <f t="shared" si="95"/>
        <v>0</v>
      </c>
      <c r="J636" s="56">
        <f t="shared" si="94"/>
        <v>0</v>
      </c>
    </row>
    <row r="637" spans="4:10" hidden="1" x14ac:dyDescent="0.25">
      <c r="D637" s="8">
        <f t="shared" si="95"/>
        <v>0</v>
      </c>
      <c r="J637" s="56">
        <f t="shared" si="94"/>
        <v>0</v>
      </c>
    </row>
    <row r="638" spans="4:10" hidden="1" x14ac:dyDescent="0.25">
      <c r="D638" s="8">
        <f t="shared" si="95"/>
        <v>0</v>
      </c>
      <c r="J638" s="56">
        <f t="shared" si="94"/>
        <v>0</v>
      </c>
    </row>
    <row r="639" spans="4:10" hidden="1" x14ac:dyDescent="0.25">
      <c r="D639" s="8">
        <f t="shared" si="95"/>
        <v>0</v>
      </c>
      <c r="J639" s="56">
        <f t="shared" si="94"/>
        <v>0</v>
      </c>
    </row>
    <row r="640" spans="4:10" hidden="1" x14ac:dyDescent="0.25">
      <c r="D640" s="8">
        <f t="shared" si="95"/>
        <v>0</v>
      </c>
      <c r="J640" s="56">
        <f t="shared" si="94"/>
        <v>0</v>
      </c>
    </row>
    <row r="641" spans="4:10" hidden="1" x14ac:dyDescent="0.25">
      <c r="D641" s="8">
        <f t="shared" si="95"/>
        <v>0</v>
      </c>
      <c r="J641" s="56">
        <f t="shared" si="94"/>
        <v>0</v>
      </c>
    </row>
    <row r="642" spans="4:10" hidden="1" x14ac:dyDescent="0.25">
      <c r="D642" s="8">
        <f t="shared" si="95"/>
        <v>0</v>
      </c>
      <c r="J642" s="56">
        <f t="shared" si="94"/>
        <v>0</v>
      </c>
    </row>
    <row r="643" spans="4:10" hidden="1" x14ac:dyDescent="0.25">
      <c r="D643" s="8">
        <f t="shared" si="95"/>
        <v>0</v>
      </c>
      <c r="J643" s="56">
        <f t="shared" si="94"/>
        <v>0</v>
      </c>
    </row>
    <row r="644" spans="4:10" hidden="1" x14ac:dyDescent="0.25">
      <c r="D644" s="8">
        <f t="shared" si="95"/>
        <v>0</v>
      </c>
      <c r="J644" s="56">
        <f t="shared" si="94"/>
        <v>0</v>
      </c>
    </row>
    <row r="645" spans="4:10" hidden="1" x14ac:dyDescent="0.25">
      <c r="D645" s="8">
        <f t="shared" si="95"/>
        <v>0</v>
      </c>
      <c r="J645" s="56">
        <f t="shared" si="94"/>
        <v>0</v>
      </c>
    </row>
    <row r="646" spans="4:10" hidden="1" x14ac:dyDescent="0.25">
      <c r="D646" s="8">
        <f t="shared" si="95"/>
        <v>0</v>
      </c>
      <c r="J646" s="56">
        <f t="shared" si="94"/>
        <v>0</v>
      </c>
    </row>
    <row r="647" spans="4:10" hidden="1" x14ac:dyDescent="0.25">
      <c r="D647" s="8">
        <f t="shared" si="95"/>
        <v>0</v>
      </c>
      <c r="J647" s="56">
        <f t="shared" si="94"/>
        <v>0</v>
      </c>
    </row>
    <row r="648" spans="4:10" hidden="1" x14ac:dyDescent="0.25">
      <c r="D648" s="8">
        <f t="shared" si="95"/>
        <v>0</v>
      </c>
      <c r="J648" s="56">
        <f t="shared" si="94"/>
        <v>0</v>
      </c>
    </row>
    <row r="649" spans="4:10" hidden="1" x14ac:dyDescent="0.25">
      <c r="D649" s="8">
        <f t="shared" si="95"/>
        <v>0</v>
      </c>
      <c r="J649" s="56">
        <f t="shared" si="94"/>
        <v>0</v>
      </c>
    </row>
    <row r="650" spans="4:10" hidden="1" x14ac:dyDescent="0.25">
      <c r="D650" s="8">
        <f t="shared" si="95"/>
        <v>0</v>
      </c>
      <c r="J650" s="56">
        <f t="shared" ref="J650:J713" si="96">D650+E650</f>
        <v>0</v>
      </c>
    </row>
    <row r="651" spans="4:10" hidden="1" x14ac:dyDescent="0.25">
      <c r="D651" s="8">
        <f t="shared" si="95"/>
        <v>0</v>
      </c>
      <c r="J651" s="56">
        <f t="shared" si="96"/>
        <v>0</v>
      </c>
    </row>
    <row r="652" spans="4:10" hidden="1" x14ac:dyDescent="0.25">
      <c r="D652" s="8">
        <f t="shared" si="95"/>
        <v>0</v>
      </c>
      <c r="J652" s="56">
        <f t="shared" si="96"/>
        <v>0</v>
      </c>
    </row>
    <row r="653" spans="4:10" hidden="1" x14ac:dyDescent="0.25">
      <c r="D653" s="8">
        <f t="shared" si="95"/>
        <v>0</v>
      </c>
      <c r="J653" s="56">
        <f t="shared" si="96"/>
        <v>0</v>
      </c>
    </row>
    <row r="654" spans="4:10" hidden="1" x14ac:dyDescent="0.25">
      <c r="D654" s="8">
        <f t="shared" si="95"/>
        <v>0</v>
      </c>
      <c r="J654" s="56">
        <f t="shared" si="96"/>
        <v>0</v>
      </c>
    </row>
    <row r="655" spans="4:10" hidden="1" x14ac:dyDescent="0.25">
      <c r="D655" s="8">
        <f t="shared" ref="D655:D718" si="97">J654</f>
        <v>0</v>
      </c>
      <c r="J655" s="56">
        <f t="shared" si="96"/>
        <v>0</v>
      </c>
    </row>
    <row r="656" spans="4:10" hidden="1" x14ac:dyDescent="0.25">
      <c r="D656" s="8">
        <f t="shared" si="97"/>
        <v>0</v>
      </c>
      <c r="J656" s="56">
        <f t="shared" si="96"/>
        <v>0</v>
      </c>
    </row>
    <row r="657" spans="4:10" hidden="1" x14ac:dyDescent="0.25">
      <c r="D657" s="8">
        <f t="shared" si="97"/>
        <v>0</v>
      </c>
      <c r="J657" s="56">
        <f t="shared" si="96"/>
        <v>0</v>
      </c>
    </row>
    <row r="658" spans="4:10" hidden="1" x14ac:dyDescent="0.25">
      <c r="D658" s="8">
        <f t="shared" si="97"/>
        <v>0</v>
      </c>
      <c r="J658" s="56">
        <f t="shared" si="96"/>
        <v>0</v>
      </c>
    </row>
    <row r="659" spans="4:10" hidden="1" x14ac:dyDescent="0.25">
      <c r="D659" s="8">
        <f t="shared" si="97"/>
        <v>0</v>
      </c>
      <c r="J659" s="56">
        <f t="shared" si="96"/>
        <v>0</v>
      </c>
    </row>
    <row r="660" spans="4:10" hidden="1" x14ac:dyDescent="0.25">
      <c r="D660" s="8">
        <f t="shared" si="97"/>
        <v>0</v>
      </c>
      <c r="J660" s="56">
        <f t="shared" si="96"/>
        <v>0</v>
      </c>
    </row>
    <row r="661" spans="4:10" hidden="1" x14ac:dyDescent="0.25">
      <c r="D661" s="8">
        <f t="shared" si="97"/>
        <v>0</v>
      </c>
      <c r="J661" s="56">
        <f t="shared" si="96"/>
        <v>0</v>
      </c>
    </row>
    <row r="662" spans="4:10" hidden="1" x14ac:dyDescent="0.25">
      <c r="D662" s="8">
        <f t="shared" si="97"/>
        <v>0</v>
      </c>
      <c r="J662" s="56">
        <f t="shared" si="96"/>
        <v>0</v>
      </c>
    </row>
    <row r="663" spans="4:10" hidden="1" x14ac:dyDescent="0.25">
      <c r="D663" s="8">
        <f t="shared" si="97"/>
        <v>0</v>
      </c>
      <c r="J663" s="56">
        <f t="shared" si="96"/>
        <v>0</v>
      </c>
    </row>
    <row r="664" spans="4:10" hidden="1" x14ac:dyDescent="0.25">
      <c r="D664" s="8">
        <f t="shared" si="97"/>
        <v>0</v>
      </c>
      <c r="J664" s="56">
        <f t="shared" si="96"/>
        <v>0</v>
      </c>
    </row>
    <row r="665" spans="4:10" hidden="1" x14ac:dyDescent="0.25">
      <c r="D665" s="8">
        <f t="shared" si="97"/>
        <v>0</v>
      </c>
      <c r="J665" s="56">
        <f t="shared" si="96"/>
        <v>0</v>
      </c>
    </row>
    <row r="666" spans="4:10" hidden="1" x14ac:dyDescent="0.25">
      <c r="D666" s="8">
        <f t="shared" si="97"/>
        <v>0</v>
      </c>
      <c r="J666" s="56">
        <f t="shared" si="96"/>
        <v>0</v>
      </c>
    </row>
    <row r="667" spans="4:10" hidden="1" x14ac:dyDescent="0.25">
      <c r="D667" s="8">
        <f t="shared" si="97"/>
        <v>0</v>
      </c>
      <c r="J667" s="56">
        <f t="shared" si="96"/>
        <v>0</v>
      </c>
    </row>
    <row r="668" spans="4:10" hidden="1" x14ac:dyDescent="0.25">
      <c r="D668" s="8">
        <f t="shared" si="97"/>
        <v>0</v>
      </c>
      <c r="J668" s="56">
        <f t="shared" si="96"/>
        <v>0</v>
      </c>
    </row>
    <row r="669" spans="4:10" hidden="1" x14ac:dyDescent="0.25">
      <c r="D669" s="8">
        <f t="shared" si="97"/>
        <v>0</v>
      </c>
      <c r="J669" s="56">
        <f t="shared" si="96"/>
        <v>0</v>
      </c>
    </row>
    <row r="670" spans="4:10" hidden="1" x14ac:dyDescent="0.25">
      <c r="D670" s="8">
        <f t="shared" si="97"/>
        <v>0</v>
      </c>
      <c r="J670" s="56">
        <f t="shared" si="96"/>
        <v>0</v>
      </c>
    </row>
    <row r="671" spans="4:10" hidden="1" x14ac:dyDescent="0.25">
      <c r="D671" s="8">
        <f t="shared" si="97"/>
        <v>0</v>
      </c>
      <c r="J671" s="56">
        <f t="shared" si="96"/>
        <v>0</v>
      </c>
    </row>
    <row r="672" spans="4:10" hidden="1" x14ac:dyDescent="0.25">
      <c r="D672" s="8">
        <f t="shared" si="97"/>
        <v>0</v>
      </c>
      <c r="J672" s="56">
        <f t="shared" si="96"/>
        <v>0</v>
      </c>
    </row>
    <row r="673" spans="4:10" hidden="1" x14ac:dyDescent="0.25">
      <c r="D673" s="8">
        <f t="shared" si="97"/>
        <v>0</v>
      </c>
      <c r="J673" s="56">
        <f t="shared" si="96"/>
        <v>0</v>
      </c>
    </row>
    <row r="674" spans="4:10" hidden="1" x14ac:dyDescent="0.25">
      <c r="D674" s="8">
        <f t="shared" si="97"/>
        <v>0</v>
      </c>
      <c r="J674" s="56">
        <f t="shared" si="96"/>
        <v>0</v>
      </c>
    </row>
    <row r="675" spans="4:10" hidden="1" x14ac:dyDescent="0.25">
      <c r="D675" s="8">
        <f t="shared" si="97"/>
        <v>0</v>
      </c>
      <c r="J675" s="56">
        <f t="shared" si="96"/>
        <v>0</v>
      </c>
    </row>
    <row r="676" spans="4:10" hidden="1" x14ac:dyDescent="0.25">
      <c r="D676" s="8">
        <f t="shared" si="97"/>
        <v>0</v>
      </c>
      <c r="J676" s="56">
        <f t="shared" si="96"/>
        <v>0</v>
      </c>
    </row>
    <row r="677" spans="4:10" hidden="1" x14ac:dyDescent="0.25">
      <c r="D677" s="8">
        <f t="shared" si="97"/>
        <v>0</v>
      </c>
      <c r="J677" s="56">
        <f t="shared" si="96"/>
        <v>0</v>
      </c>
    </row>
    <row r="678" spans="4:10" hidden="1" x14ac:dyDescent="0.25">
      <c r="D678" s="8">
        <f t="shared" si="97"/>
        <v>0</v>
      </c>
      <c r="J678" s="56">
        <f t="shared" si="96"/>
        <v>0</v>
      </c>
    </row>
    <row r="679" spans="4:10" hidden="1" x14ac:dyDescent="0.25">
      <c r="D679" s="8">
        <f t="shared" si="97"/>
        <v>0</v>
      </c>
      <c r="J679" s="56">
        <f t="shared" si="96"/>
        <v>0</v>
      </c>
    </row>
    <row r="680" spans="4:10" hidden="1" x14ac:dyDescent="0.25">
      <c r="D680" s="8">
        <f t="shared" si="97"/>
        <v>0</v>
      </c>
      <c r="J680" s="56">
        <f t="shared" si="96"/>
        <v>0</v>
      </c>
    </row>
    <row r="681" spans="4:10" hidden="1" x14ac:dyDescent="0.25">
      <c r="D681" s="8">
        <f t="shared" si="97"/>
        <v>0</v>
      </c>
      <c r="J681" s="56">
        <f t="shared" si="96"/>
        <v>0</v>
      </c>
    </row>
    <row r="682" spans="4:10" hidden="1" x14ac:dyDescent="0.25">
      <c r="D682" s="8">
        <f t="shared" si="97"/>
        <v>0</v>
      </c>
      <c r="J682" s="56">
        <f t="shared" si="96"/>
        <v>0</v>
      </c>
    </row>
    <row r="683" spans="4:10" hidden="1" x14ac:dyDescent="0.25">
      <c r="D683" s="8">
        <f t="shared" si="97"/>
        <v>0</v>
      </c>
      <c r="J683" s="56">
        <f t="shared" si="96"/>
        <v>0</v>
      </c>
    </row>
    <row r="684" spans="4:10" hidden="1" x14ac:dyDescent="0.25">
      <c r="D684" s="8">
        <f t="shared" si="97"/>
        <v>0</v>
      </c>
      <c r="J684" s="56">
        <f t="shared" si="96"/>
        <v>0</v>
      </c>
    </row>
    <row r="685" spans="4:10" hidden="1" x14ac:dyDescent="0.25">
      <c r="D685" s="8">
        <f t="shared" si="97"/>
        <v>0</v>
      </c>
      <c r="J685" s="56">
        <f t="shared" si="96"/>
        <v>0</v>
      </c>
    </row>
    <row r="686" spans="4:10" hidden="1" x14ac:dyDescent="0.25">
      <c r="D686" s="8">
        <f t="shared" si="97"/>
        <v>0</v>
      </c>
      <c r="J686" s="56">
        <f t="shared" si="96"/>
        <v>0</v>
      </c>
    </row>
    <row r="687" spans="4:10" hidden="1" x14ac:dyDescent="0.25">
      <c r="D687" s="8">
        <f t="shared" si="97"/>
        <v>0</v>
      </c>
      <c r="J687" s="56">
        <f t="shared" si="96"/>
        <v>0</v>
      </c>
    </row>
    <row r="688" spans="4:10" hidden="1" x14ac:dyDescent="0.25">
      <c r="D688" s="8">
        <f t="shared" si="97"/>
        <v>0</v>
      </c>
      <c r="J688" s="56">
        <f t="shared" si="96"/>
        <v>0</v>
      </c>
    </row>
    <row r="689" spans="4:10" hidden="1" x14ac:dyDescent="0.25">
      <c r="D689" s="8">
        <f t="shared" si="97"/>
        <v>0</v>
      </c>
      <c r="J689" s="56">
        <f t="shared" si="96"/>
        <v>0</v>
      </c>
    </row>
    <row r="690" spans="4:10" hidden="1" x14ac:dyDescent="0.25">
      <c r="D690" s="8">
        <f t="shared" si="97"/>
        <v>0</v>
      </c>
      <c r="J690" s="56">
        <f t="shared" si="96"/>
        <v>0</v>
      </c>
    </row>
    <row r="691" spans="4:10" hidden="1" x14ac:dyDescent="0.25">
      <c r="D691" s="8">
        <f t="shared" si="97"/>
        <v>0</v>
      </c>
      <c r="J691" s="56">
        <f t="shared" si="96"/>
        <v>0</v>
      </c>
    </row>
    <row r="692" spans="4:10" hidden="1" x14ac:dyDescent="0.25">
      <c r="D692" s="8">
        <f t="shared" si="97"/>
        <v>0</v>
      </c>
      <c r="J692" s="56">
        <f t="shared" si="96"/>
        <v>0</v>
      </c>
    </row>
    <row r="693" spans="4:10" hidden="1" x14ac:dyDescent="0.25">
      <c r="D693" s="8">
        <f t="shared" si="97"/>
        <v>0</v>
      </c>
      <c r="J693" s="56">
        <f t="shared" si="96"/>
        <v>0</v>
      </c>
    </row>
    <row r="694" spans="4:10" hidden="1" x14ac:dyDescent="0.25">
      <c r="D694" s="8">
        <f t="shared" si="97"/>
        <v>0</v>
      </c>
      <c r="J694" s="56">
        <f t="shared" si="96"/>
        <v>0</v>
      </c>
    </row>
    <row r="695" spans="4:10" hidden="1" x14ac:dyDescent="0.25">
      <c r="D695" s="8">
        <f t="shared" si="97"/>
        <v>0</v>
      </c>
      <c r="J695" s="56">
        <f t="shared" si="96"/>
        <v>0</v>
      </c>
    </row>
    <row r="696" spans="4:10" hidden="1" x14ac:dyDescent="0.25">
      <c r="D696" s="8">
        <f t="shared" si="97"/>
        <v>0</v>
      </c>
      <c r="J696" s="56">
        <f t="shared" si="96"/>
        <v>0</v>
      </c>
    </row>
    <row r="697" spans="4:10" hidden="1" x14ac:dyDescent="0.25">
      <c r="D697" s="8">
        <f t="shared" si="97"/>
        <v>0</v>
      </c>
      <c r="J697" s="56">
        <f t="shared" si="96"/>
        <v>0</v>
      </c>
    </row>
    <row r="698" spans="4:10" hidden="1" x14ac:dyDescent="0.25">
      <c r="D698" s="8">
        <f t="shared" si="97"/>
        <v>0</v>
      </c>
      <c r="J698" s="56">
        <f t="shared" si="96"/>
        <v>0</v>
      </c>
    </row>
    <row r="699" spans="4:10" hidden="1" x14ac:dyDescent="0.25">
      <c r="D699" s="8">
        <f t="shared" si="97"/>
        <v>0</v>
      </c>
      <c r="J699" s="56">
        <f t="shared" si="96"/>
        <v>0</v>
      </c>
    </row>
    <row r="700" spans="4:10" hidden="1" x14ac:dyDescent="0.25">
      <c r="D700" s="8">
        <f t="shared" si="97"/>
        <v>0</v>
      </c>
      <c r="J700" s="56">
        <f t="shared" si="96"/>
        <v>0</v>
      </c>
    </row>
    <row r="701" spans="4:10" hidden="1" x14ac:dyDescent="0.25">
      <c r="D701" s="8">
        <f t="shared" si="97"/>
        <v>0</v>
      </c>
      <c r="J701" s="56">
        <f t="shared" si="96"/>
        <v>0</v>
      </c>
    </row>
    <row r="702" spans="4:10" hidden="1" x14ac:dyDescent="0.25">
      <c r="D702" s="8">
        <f t="shared" si="97"/>
        <v>0</v>
      </c>
      <c r="J702" s="56">
        <f t="shared" si="96"/>
        <v>0</v>
      </c>
    </row>
    <row r="703" spans="4:10" hidden="1" x14ac:dyDescent="0.25">
      <c r="D703" s="8">
        <f t="shared" si="97"/>
        <v>0</v>
      </c>
      <c r="J703" s="56">
        <f t="shared" si="96"/>
        <v>0</v>
      </c>
    </row>
    <row r="704" spans="4:10" hidden="1" x14ac:dyDescent="0.25">
      <c r="D704" s="8">
        <f t="shared" si="97"/>
        <v>0</v>
      </c>
      <c r="J704" s="56">
        <f t="shared" si="96"/>
        <v>0</v>
      </c>
    </row>
    <row r="705" spans="4:10" hidden="1" x14ac:dyDescent="0.25">
      <c r="D705" s="8">
        <f t="shared" si="97"/>
        <v>0</v>
      </c>
      <c r="J705" s="56">
        <f t="shared" si="96"/>
        <v>0</v>
      </c>
    </row>
    <row r="706" spans="4:10" hidden="1" x14ac:dyDescent="0.25">
      <c r="D706" s="8">
        <f t="shared" si="97"/>
        <v>0</v>
      </c>
      <c r="J706" s="56">
        <f t="shared" si="96"/>
        <v>0</v>
      </c>
    </row>
    <row r="707" spans="4:10" hidden="1" x14ac:dyDescent="0.25">
      <c r="D707" s="8">
        <f t="shared" si="97"/>
        <v>0</v>
      </c>
      <c r="J707" s="56">
        <f t="shared" si="96"/>
        <v>0</v>
      </c>
    </row>
    <row r="708" spans="4:10" hidden="1" x14ac:dyDescent="0.25">
      <c r="D708" s="8">
        <f t="shared" si="97"/>
        <v>0</v>
      </c>
      <c r="J708" s="56">
        <f t="shared" si="96"/>
        <v>0</v>
      </c>
    </row>
    <row r="709" spans="4:10" hidden="1" x14ac:dyDescent="0.25">
      <c r="D709" s="8">
        <f t="shared" si="97"/>
        <v>0</v>
      </c>
      <c r="J709" s="56">
        <f t="shared" si="96"/>
        <v>0</v>
      </c>
    </row>
    <row r="710" spans="4:10" hidden="1" x14ac:dyDescent="0.25">
      <c r="D710" s="8">
        <f t="shared" si="97"/>
        <v>0</v>
      </c>
      <c r="J710" s="56">
        <f t="shared" si="96"/>
        <v>0</v>
      </c>
    </row>
    <row r="711" spans="4:10" hidden="1" x14ac:dyDescent="0.25">
      <c r="D711" s="8">
        <f t="shared" si="97"/>
        <v>0</v>
      </c>
      <c r="J711" s="56">
        <f t="shared" si="96"/>
        <v>0</v>
      </c>
    </row>
    <row r="712" spans="4:10" hidden="1" x14ac:dyDescent="0.25">
      <c r="D712" s="8">
        <f t="shared" si="97"/>
        <v>0</v>
      </c>
      <c r="J712" s="56">
        <f t="shared" si="96"/>
        <v>0</v>
      </c>
    </row>
    <row r="713" spans="4:10" hidden="1" x14ac:dyDescent="0.25">
      <c r="D713" s="8">
        <f t="shared" si="97"/>
        <v>0</v>
      </c>
      <c r="J713" s="56">
        <f t="shared" si="96"/>
        <v>0</v>
      </c>
    </row>
    <row r="714" spans="4:10" hidden="1" x14ac:dyDescent="0.25">
      <c r="D714" s="8">
        <f t="shared" si="97"/>
        <v>0</v>
      </c>
      <c r="J714" s="56">
        <f t="shared" ref="J714:J777" si="98">D714+E714</f>
        <v>0</v>
      </c>
    </row>
    <row r="715" spans="4:10" hidden="1" x14ac:dyDescent="0.25">
      <c r="D715" s="8">
        <f t="shared" si="97"/>
        <v>0</v>
      </c>
      <c r="J715" s="56">
        <f t="shared" si="98"/>
        <v>0</v>
      </c>
    </row>
    <row r="716" spans="4:10" hidden="1" x14ac:dyDescent="0.25">
      <c r="D716" s="8">
        <f t="shared" si="97"/>
        <v>0</v>
      </c>
      <c r="J716" s="56">
        <f t="shared" si="98"/>
        <v>0</v>
      </c>
    </row>
    <row r="717" spans="4:10" hidden="1" x14ac:dyDescent="0.25">
      <c r="D717" s="8">
        <f t="shared" si="97"/>
        <v>0</v>
      </c>
      <c r="J717" s="56">
        <f t="shared" si="98"/>
        <v>0</v>
      </c>
    </row>
    <row r="718" spans="4:10" hidden="1" x14ac:dyDescent="0.25">
      <c r="D718" s="8">
        <f t="shared" si="97"/>
        <v>0</v>
      </c>
      <c r="J718" s="56">
        <f t="shared" si="98"/>
        <v>0</v>
      </c>
    </row>
    <row r="719" spans="4:10" hidden="1" x14ac:dyDescent="0.25">
      <c r="D719" s="8">
        <f t="shared" ref="D719:D782" si="99">J718</f>
        <v>0</v>
      </c>
      <c r="J719" s="56">
        <f t="shared" si="98"/>
        <v>0</v>
      </c>
    </row>
    <row r="720" spans="4:10" hidden="1" x14ac:dyDescent="0.25">
      <c r="D720" s="8">
        <f t="shared" si="99"/>
        <v>0</v>
      </c>
      <c r="J720" s="56">
        <f t="shared" si="98"/>
        <v>0</v>
      </c>
    </row>
    <row r="721" spans="4:10" hidden="1" x14ac:dyDescent="0.25">
      <c r="D721" s="8">
        <f t="shared" si="99"/>
        <v>0</v>
      </c>
      <c r="J721" s="56">
        <f t="shared" si="98"/>
        <v>0</v>
      </c>
    </row>
    <row r="722" spans="4:10" hidden="1" x14ac:dyDescent="0.25">
      <c r="D722" s="8">
        <f t="shared" si="99"/>
        <v>0</v>
      </c>
      <c r="J722" s="56">
        <f t="shared" si="98"/>
        <v>0</v>
      </c>
    </row>
    <row r="723" spans="4:10" hidden="1" x14ac:dyDescent="0.25">
      <c r="D723" s="8">
        <f t="shared" si="99"/>
        <v>0</v>
      </c>
      <c r="J723" s="56">
        <f t="shared" si="98"/>
        <v>0</v>
      </c>
    </row>
    <row r="724" spans="4:10" hidden="1" x14ac:dyDescent="0.25">
      <c r="D724" s="8">
        <f t="shared" si="99"/>
        <v>0</v>
      </c>
      <c r="J724" s="56">
        <f t="shared" si="98"/>
        <v>0</v>
      </c>
    </row>
    <row r="725" spans="4:10" hidden="1" x14ac:dyDescent="0.25">
      <c r="D725" s="8">
        <f t="shared" si="99"/>
        <v>0</v>
      </c>
      <c r="J725" s="56">
        <f t="shared" si="98"/>
        <v>0</v>
      </c>
    </row>
    <row r="726" spans="4:10" hidden="1" x14ac:dyDescent="0.25">
      <c r="D726" s="8">
        <f t="shared" si="99"/>
        <v>0</v>
      </c>
      <c r="J726" s="56">
        <f t="shared" si="98"/>
        <v>0</v>
      </c>
    </row>
    <row r="727" spans="4:10" hidden="1" x14ac:dyDescent="0.25">
      <c r="D727" s="8">
        <f t="shared" si="99"/>
        <v>0</v>
      </c>
      <c r="J727" s="56">
        <f t="shared" si="98"/>
        <v>0</v>
      </c>
    </row>
    <row r="728" spans="4:10" hidden="1" x14ac:dyDescent="0.25">
      <c r="D728" s="8">
        <f t="shared" si="99"/>
        <v>0</v>
      </c>
      <c r="J728" s="56">
        <f t="shared" si="98"/>
        <v>0</v>
      </c>
    </row>
    <row r="729" spans="4:10" hidden="1" x14ac:dyDescent="0.25">
      <c r="D729" s="8">
        <f t="shared" si="99"/>
        <v>0</v>
      </c>
      <c r="J729" s="56">
        <f t="shared" si="98"/>
        <v>0</v>
      </c>
    </row>
    <row r="730" spans="4:10" hidden="1" x14ac:dyDescent="0.25">
      <c r="D730" s="8">
        <f t="shared" si="99"/>
        <v>0</v>
      </c>
      <c r="J730" s="56">
        <f t="shared" si="98"/>
        <v>0</v>
      </c>
    </row>
    <row r="731" spans="4:10" hidden="1" x14ac:dyDescent="0.25">
      <c r="D731" s="8">
        <f t="shared" si="99"/>
        <v>0</v>
      </c>
      <c r="J731" s="56">
        <f t="shared" si="98"/>
        <v>0</v>
      </c>
    </row>
    <row r="732" spans="4:10" hidden="1" x14ac:dyDescent="0.25">
      <c r="D732" s="8">
        <f t="shared" si="99"/>
        <v>0</v>
      </c>
      <c r="J732" s="56">
        <f t="shared" si="98"/>
        <v>0</v>
      </c>
    </row>
    <row r="733" spans="4:10" hidden="1" x14ac:dyDescent="0.25">
      <c r="D733" s="8">
        <f t="shared" si="99"/>
        <v>0</v>
      </c>
      <c r="J733" s="56">
        <f t="shared" si="98"/>
        <v>0</v>
      </c>
    </row>
    <row r="734" spans="4:10" hidden="1" x14ac:dyDescent="0.25">
      <c r="D734" s="8">
        <f t="shared" si="99"/>
        <v>0</v>
      </c>
      <c r="J734" s="56">
        <f t="shared" si="98"/>
        <v>0</v>
      </c>
    </row>
    <row r="735" spans="4:10" hidden="1" x14ac:dyDescent="0.25">
      <c r="D735" s="8">
        <f t="shared" si="99"/>
        <v>0</v>
      </c>
      <c r="J735" s="56">
        <f t="shared" si="98"/>
        <v>0</v>
      </c>
    </row>
    <row r="736" spans="4:10" hidden="1" x14ac:dyDescent="0.25">
      <c r="D736" s="8">
        <f t="shared" si="99"/>
        <v>0</v>
      </c>
      <c r="J736" s="56">
        <f t="shared" si="98"/>
        <v>0</v>
      </c>
    </row>
    <row r="737" spans="4:10" hidden="1" x14ac:dyDescent="0.25">
      <c r="D737" s="8">
        <f t="shared" si="99"/>
        <v>0</v>
      </c>
      <c r="J737" s="56">
        <f t="shared" si="98"/>
        <v>0</v>
      </c>
    </row>
    <row r="738" spans="4:10" hidden="1" x14ac:dyDescent="0.25">
      <c r="D738" s="8">
        <f t="shared" si="99"/>
        <v>0</v>
      </c>
      <c r="J738" s="56">
        <f t="shared" si="98"/>
        <v>0</v>
      </c>
    </row>
    <row r="739" spans="4:10" hidden="1" x14ac:dyDescent="0.25">
      <c r="D739" s="8">
        <f t="shared" si="99"/>
        <v>0</v>
      </c>
      <c r="J739" s="56">
        <f t="shared" si="98"/>
        <v>0</v>
      </c>
    </row>
    <row r="740" spans="4:10" hidden="1" x14ac:dyDescent="0.25">
      <c r="D740" s="8">
        <f t="shared" si="99"/>
        <v>0</v>
      </c>
      <c r="J740" s="56">
        <f t="shared" si="98"/>
        <v>0</v>
      </c>
    </row>
    <row r="741" spans="4:10" hidden="1" x14ac:dyDescent="0.25">
      <c r="D741" s="8">
        <f t="shared" si="99"/>
        <v>0</v>
      </c>
      <c r="J741" s="56">
        <f t="shared" si="98"/>
        <v>0</v>
      </c>
    </row>
    <row r="742" spans="4:10" hidden="1" x14ac:dyDescent="0.25">
      <c r="D742" s="8">
        <f t="shared" si="99"/>
        <v>0</v>
      </c>
      <c r="J742" s="56">
        <f t="shared" si="98"/>
        <v>0</v>
      </c>
    </row>
    <row r="743" spans="4:10" hidden="1" x14ac:dyDescent="0.25">
      <c r="D743" s="8">
        <f t="shared" si="99"/>
        <v>0</v>
      </c>
      <c r="J743" s="56">
        <f t="shared" si="98"/>
        <v>0</v>
      </c>
    </row>
    <row r="744" spans="4:10" hidden="1" x14ac:dyDescent="0.25">
      <c r="D744" s="8">
        <f t="shared" si="99"/>
        <v>0</v>
      </c>
      <c r="J744" s="56">
        <f t="shared" si="98"/>
        <v>0</v>
      </c>
    </row>
    <row r="745" spans="4:10" hidden="1" x14ac:dyDescent="0.25">
      <c r="D745" s="8">
        <f t="shared" si="99"/>
        <v>0</v>
      </c>
      <c r="J745" s="56">
        <f t="shared" si="98"/>
        <v>0</v>
      </c>
    </row>
    <row r="746" spans="4:10" hidden="1" x14ac:dyDescent="0.25">
      <c r="D746" s="8">
        <f t="shared" si="99"/>
        <v>0</v>
      </c>
      <c r="J746" s="56">
        <f t="shared" si="98"/>
        <v>0</v>
      </c>
    </row>
    <row r="747" spans="4:10" hidden="1" x14ac:dyDescent="0.25">
      <c r="D747" s="8">
        <f t="shared" si="99"/>
        <v>0</v>
      </c>
      <c r="J747" s="56">
        <f t="shared" si="98"/>
        <v>0</v>
      </c>
    </row>
    <row r="748" spans="4:10" hidden="1" x14ac:dyDescent="0.25">
      <c r="D748" s="8">
        <f t="shared" si="99"/>
        <v>0</v>
      </c>
      <c r="J748" s="56">
        <f t="shared" si="98"/>
        <v>0</v>
      </c>
    </row>
    <row r="749" spans="4:10" hidden="1" x14ac:dyDescent="0.25">
      <c r="D749" s="8">
        <f t="shared" si="99"/>
        <v>0</v>
      </c>
      <c r="J749" s="56">
        <f t="shared" si="98"/>
        <v>0</v>
      </c>
    </row>
    <row r="750" spans="4:10" hidden="1" x14ac:dyDescent="0.25">
      <c r="D750" s="8">
        <f t="shared" si="99"/>
        <v>0</v>
      </c>
      <c r="J750" s="56">
        <f t="shared" si="98"/>
        <v>0</v>
      </c>
    </row>
    <row r="751" spans="4:10" hidden="1" x14ac:dyDescent="0.25">
      <c r="D751" s="8">
        <f t="shared" si="99"/>
        <v>0</v>
      </c>
      <c r="J751" s="56">
        <f t="shared" si="98"/>
        <v>0</v>
      </c>
    </row>
    <row r="752" spans="4:10" hidden="1" x14ac:dyDescent="0.25">
      <c r="D752" s="8">
        <f t="shared" si="99"/>
        <v>0</v>
      </c>
      <c r="J752" s="56">
        <f t="shared" si="98"/>
        <v>0</v>
      </c>
    </row>
    <row r="753" spans="4:10" hidden="1" x14ac:dyDescent="0.25">
      <c r="D753" s="8">
        <f t="shared" si="99"/>
        <v>0</v>
      </c>
      <c r="J753" s="56">
        <f t="shared" si="98"/>
        <v>0</v>
      </c>
    </row>
    <row r="754" spans="4:10" hidden="1" x14ac:dyDescent="0.25">
      <c r="D754" s="8">
        <f t="shared" si="99"/>
        <v>0</v>
      </c>
      <c r="J754" s="56">
        <f t="shared" si="98"/>
        <v>0</v>
      </c>
    </row>
    <row r="755" spans="4:10" hidden="1" x14ac:dyDescent="0.25">
      <c r="D755" s="8">
        <f t="shared" si="99"/>
        <v>0</v>
      </c>
      <c r="J755" s="56">
        <f t="shared" si="98"/>
        <v>0</v>
      </c>
    </row>
    <row r="756" spans="4:10" hidden="1" x14ac:dyDescent="0.25">
      <c r="D756" s="8">
        <f t="shared" si="99"/>
        <v>0</v>
      </c>
      <c r="J756" s="56">
        <f t="shared" si="98"/>
        <v>0</v>
      </c>
    </row>
    <row r="757" spans="4:10" hidden="1" x14ac:dyDescent="0.25">
      <c r="D757" s="8">
        <f t="shared" si="99"/>
        <v>0</v>
      </c>
      <c r="J757" s="56">
        <f t="shared" si="98"/>
        <v>0</v>
      </c>
    </row>
    <row r="758" spans="4:10" hidden="1" x14ac:dyDescent="0.25">
      <c r="D758" s="8">
        <f t="shared" si="99"/>
        <v>0</v>
      </c>
      <c r="J758" s="56">
        <f t="shared" si="98"/>
        <v>0</v>
      </c>
    </row>
    <row r="759" spans="4:10" hidden="1" x14ac:dyDescent="0.25">
      <c r="D759" s="8">
        <f t="shared" si="99"/>
        <v>0</v>
      </c>
      <c r="J759" s="56">
        <f t="shared" si="98"/>
        <v>0</v>
      </c>
    </row>
    <row r="760" spans="4:10" hidden="1" x14ac:dyDescent="0.25">
      <c r="D760" s="8">
        <f t="shared" si="99"/>
        <v>0</v>
      </c>
      <c r="J760" s="56">
        <f t="shared" si="98"/>
        <v>0</v>
      </c>
    </row>
    <row r="761" spans="4:10" hidden="1" x14ac:dyDescent="0.25">
      <c r="D761" s="8">
        <f t="shared" si="99"/>
        <v>0</v>
      </c>
      <c r="J761" s="56">
        <f t="shared" si="98"/>
        <v>0</v>
      </c>
    </row>
    <row r="762" spans="4:10" hidden="1" x14ac:dyDescent="0.25">
      <c r="D762" s="8">
        <f t="shared" si="99"/>
        <v>0</v>
      </c>
      <c r="J762" s="56">
        <f t="shared" si="98"/>
        <v>0</v>
      </c>
    </row>
    <row r="763" spans="4:10" hidden="1" x14ac:dyDescent="0.25">
      <c r="D763" s="8">
        <f t="shared" si="99"/>
        <v>0</v>
      </c>
      <c r="J763" s="56">
        <f t="shared" si="98"/>
        <v>0</v>
      </c>
    </row>
    <row r="764" spans="4:10" hidden="1" x14ac:dyDescent="0.25">
      <c r="D764" s="8">
        <f t="shared" si="99"/>
        <v>0</v>
      </c>
      <c r="J764" s="56">
        <f t="shared" si="98"/>
        <v>0</v>
      </c>
    </row>
    <row r="765" spans="4:10" hidden="1" x14ac:dyDescent="0.25">
      <c r="D765" s="8">
        <f t="shared" si="99"/>
        <v>0</v>
      </c>
      <c r="J765" s="56">
        <f t="shared" si="98"/>
        <v>0</v>
      </c>
    </row>
    <row r="766" spans="4:10" hidden="1" x14ac:dyDescent="0.25">
      <c r="D766" s="8">
        <f t="shared" si="99"/>
        <v>0</v>
      </c>
      <c r="J766" s="56">
        <f t="shared" si="98"/>
        <v>0</v>
      </c>
    </row>
    <row r="767" spans="4:10" hidden="1" x14ac:dyDescent="0.25">
      <c r="D767" s="8">
        <f t="shared" si="99"/>
        <v>0</v>
      </c>
      <c r="J767" s="56">
        <f t="shared" si="98"/>
        <v>0</v>
      </c>
    </row>
    <row r="768" spans="4:10" hidden="1" x14ac:dyDescent="0.25">
      <c r="D768" s="8">
        <f t="shared" si="99"/>
        <v>0</v>
      </c>
      <c r="J768" s="56">
        <f t="shared" si="98"/>
        <v>0</v>
      </c>
    </row>
    <row r="769" spans="4:10" hidden="1" x14ac:dyDescent="0.25">
      <c r="D769" s="8">
        <f t="shared" si="99"/>
        <v>0</v>
      </c>
      <c r="J769" s="56">
        <f t="shared" si="98"/>
        <v>0</v>
      </c>
    </row>
    <row r="770" spans="4:10" hidden="1" x14ac:dyDescent="0.25">
      <c r="D770" s="8">
        <f t="shared" si="99"/>
        <v>0</v>
      </c>
      <c r="J770" s="56">
        <f t="shared" si="98"/>
        <v>0</v>
      </c>
    </row>
    <row r="771" spans="4:10" hidden="1" x14ac:dyDescent="0.25">
      <c r="D771" s="8">
        <f t="shared" si="99"/>
        <v>0</v>
      </c>
      <c r="J771" s="56">
        <f t="shared" si="98"/>
        <v>0</v>
      </c>
    </row>
    <row r="772" spans="4:10" hidden="1" x14ac:dyDescent="0.25">
      <c r="D772" s="8">
        <f t="shared" si="99"/>
        <v>0</v>
      </c>
      <c r="J772" s="56">
        <f t="shared" si="98"/>
        <v>0</v>
      </c>
    </row>
    <row r="773" spans="4:10" hidden="1" x14ac:dyDescent="0.25">
      <c r="D773" s="8">
        <f t="shared" si="99"/>
        <v>0</v>
      </c>
      <c r="J773" s="56">
        <f t="shared" si="98"/>
        <v>0</v>
      </c>
    </row>
    <row r="774" spans="4:10" hidden="1" x14ac:dyDescent="0.25">
      <c r="D774" s="8">
        <f t="shared" si="99"/>
        <v>0</v>
      </c>
      <c r="J774" s="56">
        <f t="shared" si="98"/>
        <v>0</v>
      </c>
    </row>
    <row r="775" spans="4:10" hidden="1" x14ac:dyDescent="0.25">
      <c r="D775" s="8">
        <f t="shared" si="99"/>
        <v>0</v>
      </c>
      <c r="J775" s="56">
        <f t="shared" si="98"/>
        <v>0</v>
      </c>
    </row>
    <row r="776" spans="4:10" hidden="1" x14ac:dyDescent="0.25">
      <c r="D776" s="8">
        <f t="shared" si="99"/>
        <v>0</v>
      </c>
      <c r="J776" s="56">
        <f t="shared" si="98"/>
        <v>0</v>
      </c>
    </row>
    <row r="777" spans="4:10" hidden="1" x14ac:dyDescent="0.25">
      <c r="D777" s="8">
        <f t="shared" si="99"/>
        <v>0</v>
      </c>
      <c r="J777" s="56">
        <f t="shared" si="98"/>
        <v>0</v>
      </c>
    </row>
    <row r="778" spans="4:10" hidden="1" x14ac:dyDescent="0.25">
      <c r="D778" s="8">
        <f t="shared" si="99"/>
        <v>0</v>
      </c>
      <c r="J778" s="56">
        <f t="shared" ref="J778:J841" si="100">D778+E778</f>
        <v>0</v>
      </c>
    </row>
    <row r="779" spans="4:10" hidden="1" x14ac:dyDescent="0.25">
      <c r="D779" s="8">
        <f t="shared" si="99"/>
        <v>0</v>
      </c>
      <c r="J779" s="56">
        <f t="shared" si="100"/>
        <v>0</v>
      </c>
    </row>
    <row r="780" spans="4:10" hidden="1" x14ac:dyDescent="0.25">
      <c r="D780" s="8">
        <f t="shared" si="99"/>
        <v>0</v>
      </c>
      <c r="J780" s="56">
        <f t="shared" si="100"/>
        <v>0</v>
      </c>
    </row>
    <row r="781" spans="4:10" hidden="1" x14ac:dyDescent="0.25">
      <c r="D781" s="8">
        <f t="shared" si="99"/>
        <v>0</v>
      </c>
      <c r="J781" s="56">
        <f t="shared" si="100"/>
        <v>0</v>
      </c>
    </row>
    <row r="782" spans="4:10" hidden="1" x14ac:dyDescent="0.25">
      <c r="D782" s="8">
        <f t="shared" si="99"/>
        <v>0</v>
      </c>
      <c r="J782" s="56">
        <f t="shared" si="100"/>
        <v>0</v>
      </c>
    </row>
    <row r="783" spans="4:10" hidden="1" x14ac:dyDescent="0.25">
      <c r="D783" s="8">
        <f t="shared" ref="D783:D846" si="101">J782</f>
        <v>0</v>
      </c>
      <c r="J783" s="56">
        <f t="shared" si="100"/>
        <v>0</v>
      </c>
    </row>
    <row r="784" spans="4:10" hidden="1" x14ac:dyDescent="0.25">
      <c r="D784" s="8">
        <f t="shared" si="101"/>
        <v>0</v>
      </c>
      <c r="J784" s="56">
        <f t="shared" si="100"/>
        <v>0</v>
      </c>
    </row>
    <row r="785" spans="4:10" hidden="1" x14ac:dyDescent="0.25">
      <c r="D785" s="8">
        <f t="shared" si="101"/>
        <v>0</v>
      </c>
      <c r="J785" s="56">
        <f t="shared" si="100"/>
        <v>0</v>
      </c>
    </row>
    <row r="786" spans="4:10" hidden="1" x14ac:dyDescent="0.25">
      <c r="D786" s="8">
        <f t="shared" si="101"/>
        <v>0</v>
      </c>
      <c r="J786" s="56">
        <f t="shared" si="100"/>
        <v>0</v>
      </c>
    </row>
    <row r="787" spans="4:10" hidden="1" x14ac:dyDescent="0.25">
      <c r="D787" s="8">
        <f t="shared" si="101"/>
        <v>0</v>
      </c>
      <c r="J787" s="56">
        <f t="shared" si="100"/>
        <v>0</v>
      </c>
    </row>
    <row r="788" spans="4:10" hidden="1" x14ac:dyDescent="0.25">
      <c r="D788" s="8">
        <f t="shared" si="101"/>
        <v>0</v>
      </c>
      <c r="J788" s="56">
        <f t="shared" si="100"/>
        <v>0</v>
      </c>
    </row>
    <row r="789" spans="4:10" hidden="1" x14ac:dyDescent="0.25">
      <c r="D789" s="8">
        <f t="shared" si="101"/>
        <v>0</v>
      </c>
      <c r="J789" s="56">
        <f t="shared" si="100"/>
        <v>0</v>
      </c>
    </row>
    <row r="790" spans="4:10" hidden="1" x14ac:dyDescent="0.25">
      <c r="D790" s="8">
        <f t="shared" si="101"/>
        <v>0</v>
      </c>
      <c r="J790" s="56">
        <f t="shared" si="100"/>
        <v>0</v>
      </c>
    </row>
    <row r="791" spans="4:10" hidden="1" x14ac:dyDescent="0.25">
      <c r="D791" s="8">
        <f t="shared" si="101"/>
        <v>0</v>
      </c>
      <c r="J791" s="56">
        <f t="shared" si="100"/>
        <v>0</v>
      </c>
    </row>
    <row r="792" spans="4:10" hidden="1" x14ac:dyDescent="0.25">
      <c r="D792" s="8">
        <f t="shared" si="101"/>
        <v>0</v>
      </c>
      <c r="J792" s="56">
        <f t="shared" si="100"/>
        <v>0</v>
      </c>
    </row>
    <row r="793" spans="4:10" hidden="1" x14ac:dyDescent="0.25">
      <c r="D793" s="8">
        <f t="shared" si="101"/>
        <v>0</v>
      </c>
      <c r="J793" s="56">
        <f t="shared" si="100"/>
        <v>0</v>
      </c>
    </row>
    <row r="794" spans="4:10" hidden="1" x14ac:dyDescent="0.25">
      <c r="D794" s="8">
        <f t="shared" si="101"/>
        <v>0</v>
      </c>
      <c r="J794" s="56">
        <f t="shared" si="100"/>
        <v>0</v>
      </c>
    </row>
    <row r="795" spans="4:10" hidden="1" x14ac:dyDescent="0.25">
      <c r="D795" s="8">
        <f t="shared" si="101"/>
        <v>0</v>
      </c>
      <c r="J795" s="56">
        <f t="shared" si="100"/>
        <v>0</v>
      </c>
    </row>
    <row r="796" spans="4:10" hidden="1" x14ac:dyDescent="0.25">
      <c r="D796" s="8">
        <f t="shared" si="101"/>
        <v>0</v>
      </c>
      <c r="J796" s="56">
        <f t="shared" si="100"/>
        <v>0</v>
      </c>
    </row>
    <row r="797" spans="4:10" hidden="1" x14ac:dyDescent="0.25">
      <c r="D797" s="8">
        <f t="shared" si="101"/>
        <v>0</v>
      </c>
      <c r="J797" s="56">
        <f t="shared" si="100"/>
        <v>0</v>
      </c>
    </row>
    <row r="798" spans="4:10" hidden="1" x14ac:dyDescent="0.25">
      <c r="D798" s="8">
        <f t="shared" si="101"/>
        <v>0</v>
      </c>
      <c r="J798" s="56">
        <f t="shared" si="100"/>
        <v>0</v>
      </c>
    </row>
    <row r="799" spans="4:10" hidden="1" x14ac:dyDescent="0.25">
      <c r="D799" s="8">
        <f t="shared" si="101"/>
        <v>0</v>
      </c>
      <c r="J799" s="56">
        <f t="shared" si="100"/>
        <v>0</v>
      </c>
    </row>
    <row r="800" spans="4:10" hidden="1" x14ac:dyDescent="0.25">
      <c r="D800" s="8">
        <f t="shared" si="101"/>
        <v>0</v>
      </c>
      <c r="J800" s="56">
        <f t="shared" si="100"/>
        <v>0</v>
      </c>
    </row>
    <row r="801" spans="4:10" hidden="1" x14ac:dyDescent="0.25">
      <c r="D801" s="8">
        <f t="shared" si="101"/>
        <v>0</v>
      </c>
      <c r="J801" s="56">
        <f t="shared" si="100"/>
        <v>0</v>
      </c>
    </row>
    <row r="802" spans="4:10" hidden="1" x14ac:dyDescent="0.25">
      <c r="D802" s="8">
        <f t="shared" si="101"/>
        <v>0</v>
      </c>
      <c r="J802" s="56">
        <f t="shared" si="100"/>
        <v>0</v>
      </c>
    </row>
    <row r="803" spans="4:10" hidden="1" x14ac:dyDescent="0.25">
      <c r="D803" s="8">
        <f t="shared" si="101"/>
        <v>0</v>
      </c>
      <c r="J803" s="56">
        <f t="shared" si="100"/>
        <v>0</v>
      </c>
    </row>
    <row r="804" spans="4:10" hidden="1" x14ac:dyDescent="0.25">
      <c r="D804" s="8">
        <f t="shared" si="101"/>
        <v>0</v>
      </c>
      <c r="J804" s="56">
        <f t="shared" si="100"/>
        <v>0</v>
      </c>
    </row>
    <row r="805" spans="4:10" hidden="1" x14ac:dyDescent="0.25">
      <c r="D805" s="8">
        <f t="shared" si="101"/>
        <v>0</v>
      </c>
      <c r="J805" s="56">
        <f t="shared" si="100"/>
        <v>0</v>
      </c>
    </row>
    <row r="806" spans="4:10" hidden="1" x14ac:dyDescent="0.25">
      <c r="D806" s="8">
        <f t="shared" si="101"/>
        <v>0</v>
      </c>
      <c r="J806" s="56">
        <f t="shared" si="100"/>
        <v>0</v>
      </c>
    </row>
    <row r="807" spans="4:10" hidden="1" x14ac:dyDescent="0.25">
      <c r="D807" s="8">
        <f t="shared" si="101"/>
        <v>0</v>
      </c>
      <c r="J807" s="56">
        <f t="shared" si="100"/>
        <v>0</v>
      </c>
    </row>
    <row r="808" spans="4:10" hidden="1" x14ac:dyDescent="0.25">
      <c r="D808" s="8">
        <f t="shared" si="101"/>
        <v>0</v>
      </c>
      <c r="J808" s="56">
        <f t="shared" si="100"/>
        <v>0</v>
      </c>
    </row>
    <row r="809" spans="4:10" hidden="1" x14ac:dyDescent="0.25">
      <c r="D809" s="8">
        <f t="shared" si="101"/>
        <v>0</v>
      </c>
      <c r="J809" s="56">
        <f t="shared" si="100"/>
        <v>0</v>
      </c>
    </row>
    <row r="810" spans="4:10" hidden="1" x14ac:dyDescent="0.25">
      <c r="D810" s="8">
        <f t="shared" si="101"/>
        <v>0</v>
      </c>
      <c r="J810" s="56">
        <f t="shared" si="100"/>
        <v>0</v>
      </c>
    </row>
    <row r="811" spans="4:10" hidden="1" x14ac:dyDescent="0.25">
      <c r="D811" s="8">
        <f t="shared" si="101"/>
        <v>0</v>
      </c>
      <c r="J811" s="56">
        <f t="shared" si="100"/>
        <v>0</v>
      </c>
    </row>
    <row r="812" spans="4:10" hidden="1" x14ac:dyDescent="0.25">
      <c r="D812" s="8">
        <f t="shared" si="101"/>
        <v>0</v>
      </c>
      <c r="J812" s="56">
        <f t="shared" si="100"/>
        <v>0</v>
      </c>
    </row>
    <row r="813" spans="4:10" hidden="1" x14ac:dyDescent="0.25">
      <c r="D813" s="8">
        <f t="shared" si="101"/>
        <v>0</v>
      </c>
      <c r="J813" s="56">
        <f t="shared" si="100"/>
        <v>0</v>
      </c>
    </row>
    <row r="814" spans="4:10" hidden="1" x14ac:dyDescent="0.25">
      <c r="D814" s="8">
        <f t="shared" si="101"/>
        <v>0</v>
      </c>
      <c r="J814" s="56">
        <f t="shared" si="100"/>
        <v>0</v>
      </c>
    </row>
    <row r="815" spans="4:10" hidden="1" x14ac:dyDescent="0.25">
      <c r="D815" s="8">
        <f t="shared" si="101"/>
        <v>0</v>
      </c>
      <c r="J815" s="56">
        <f t="shared" si="100"/>
        <v>0</v>
      </c>
    </row>
    <row r="816" spans="4:10" hidden="1" x14ac:dyDescent="0.25">
      <c r="D816" s="8">
        <f t="shared" si="101"/>
        <v>0</v>
      </c>
      <c r="J816" s="56">
        <f t="shared" si="100"/>
        <v>0</v>
      </c>
    </row>
    <row r="817" spans="4:10" hidden="1" x14ac:dyDescent="0.25">
      <c r="D817" s="8">
        <f t="shared" si="101"/>
        <v>0</v>
      </c>
      <c r="J817" s="56">
        <f t="shared" si="100"/>
        <v>0</v>
      </c>
    </row>
    <row r="818" spans="4:10" hidden="1" x14ac:dyDescent="0.25">
      <c r="D818" s="8">
        <f t="shared" si="101"/>
        <v>0</v>
      </c>
      <c r="J818" s="56">
        <f t="shared" si="100"/>
        <v>0</v>
      </c>
    </row>
    <row r="819" spans="4:10" hidden="1" x14ac:dyDescent="0.25">
      <c r="D819" s="8">
        <f t="shared" si="101"/>
        <v>0</v>
      </c>
      <c r="J819" s="56">
        <f t="shared" si="100"/>
        <v>0</v>
      </c>
    </row>
    <row r="820" spans="4:10" hidden="1" x14ac:dyDescent="0.25">
      <c r="D820" s="8">
        <f t="shared" si="101"/>
        <v>0</v>
      </c>
      <c r="J820" s="56">
        <f t="shared" si="100"/>
        <v>0</v>
      </c>
    </row>
    <row r="821" spans="4:10" hidden="1" x14ac:dyDescent="0.25">
      <c r="D821" s="8">
        <f t="shared" si="101"/>
        <v>0</v>
      </c>
      <c r="J821" s="56">
        <f t="shared" si="100"/>
        <v>0</v>
      </c>
    </row>
    <row r="822" spans="4:10" hidden="1" x14ac:dyDescent="0.25">
      <c r="D822" s="8">
        <f t="shared" si="101"/>
        <v>0</v>
      </c>
      <c r="J822" s="56">
        <f t="shared" si="100"/>
        <v>0</v>
      </c>
    </row>
    <row r="823" spans="4:10" hidden="1" x14ac:dyDescent="0.25">
      <c r="D823" s="8">
        <f t="shared" si="101"/>
        <v>0</v>
      </c>
      <c r="J823" s="56">
        <f t="shared" si="100"/>
        <v>0</v>
      </c>
    </row>
    <row r="824" spans="4:10" hidden="1" x14ac:dyDescent="0.25">
      <c r="D824" s="8">
        <f t="shared" si="101"/>
        <v>0</v>
      </c>
      <c r="J824" s="56">
        <f t="shared" si="100"/>
        <v>0</v>
      </c>
    </row>
    <row r="825" spans="4:10" hidden="1" x14ac:dyDescent="0.25">
      <c r="D825" s="8">
        <f t="shared" si="101"/>
        <v>0</v>
      </c>
      <c r="J825" s="56">
        <f t="shared" si="100"/>
        <v>0</v>
      </c>
    </row>
    <row r="826" spans="4:10" hidden="1" x14ac:dyDescent="0.25">
      <c r="D826" s="8">
        <f t="shared" si="101"/>
        <v>0</v>
      </c>
      <c r="J826" s="56">
        <f t="shared" si="100"/>
        <v>0</v>
      </c>
    </row>
    <row r="827" spans="4:10" hidden="1" x14ac:dyDescent="0.25">
      <c r="D827" s="8">
        <f t="shared" si="101"/>
        <v>0</v>
      </c>
      <c r="J827" s="56">
        <f t="shared" si="100"/>
        <v>0</v>
      </c>
    </row>
    <row r="828" spans="4:10" hidden="1" x14ac:dyDescent="0.25">
      <c r="D828" s="8">
        <f t="shared" si="101"/>
        <v>0</v>
      </c>
      <c r="J828" s="56">
        <f t="shared" si="100"/>
        <v>0</v>
      </c>
    </row>
    <row r="829" spans="4:10" hidden="1" x14ac:dyDescent="0.25">
      <c r="D829" s="8">
        <f t="shared" si="101"/>
        <v>0</v>
      </c>
      <c r="J829" s="56">
        <f t="shared" si="100"/>
        <v>0</v>
      </c>
    </row>
    <row r="830" spans="4:10" hidden="1" x14ac:dyDescent="0.25">
      <c r="D830" s="8">
        <f t="shared" si="101"/>
        <v>0</v>
      </c>
      <c r="J830" s="56">
        <f t="shared" si="100"/>
        <v>0</v>
      </c>
    </row>
    <row r="831" spans="4:10" hidden="1" x14ac:dyDescent="0.25">
      <c r="D831" s="8">
        <f t="shared" si="101"/>
        <v>0</v>
      </c>
      <c r="J831" s="56">
        <f t="shared" si="100"/>
        <v>0</v>
      </c>
    </row>
    <row r="832" spans="4:10" hidden="1" x14ac:dyDescent="0.25">
      <c r="D832" s="8">
        <f t="shared" si="101"/>
        <v>0</v>
      </c>
      <c r="J832" s="56">
        <f t="shared" si="100"/>
        <v>0</v>
      </c>
    </row>
    <row r="833" spans="4:10" hidden="1" x14ac:dyDescent="0.25">
      <c r="D833" s="8">
        <f t="shared" si="101"/>
        <v>0</v>
      </c>
      <c r="J833" s="56">
        <f t="shared" si="100"/>
        <v>0</v>
      </c>
    </row>
    <row r="834" spans="4:10" hidden="1" x14ac:dyDescent="0.25">
      <c r="D834" s="8">
        <f t="shared" si="101"/>
        <v>0</v>
      </c>
      <c r="J834" s="56">
        <f t="shared" si="100"/>
        <v>0</v>
      </c>
    </row>
    <row r="835" spans="4:10" hidden="1" x14ac:dyDescent="0.25">
      <c r="D835" s="8">
        <f t="shared" si="101"/>
        <v>0</v>
      </c>
      <c r="J835" s="56">
        <f t="shared" si="100"/>
        <v>0</v>
      </c>
    </row>
    <row r="836" spans="4:10" hidden="1" x14ac:dyDescent="0.25">
      <c r="D836" s="8">
        <f t="shared" si="101"/>
        <v>0</v>
      </c>
      <c r="J836" s="56">
        <f t="shared" si="100"/>
        <v>0</v>
      </c>
    </row>
    <row r="837" spans="4:10" hidden="1" x14ac:dyDescent="0.25">
      <c r="D837" s="8">
        <f t="shared" si="101"/>
        <v>0</v>
      </c>
      <c r="J837" s="56">
        <f t="shared" si="100"/>
        <v>0</v>
      </c>
    </row>
    <row r="838" spans="4:10" hidden="1" x14ac:dyDescent="0.25">
      <c r="D838" s="8">
        <f t="shared" si="101"/>
        <v>0</v>
      </c>
      <c r="J838" s="56">
        <f t="shared" si="100"/>
        <v>0</v>
      </c>
    </row>
    <row r="839" spans="4:10" hidden="1" x14ac:dyDescent="0.25">
      <c r="D839" s="8">
        <f t="shared" si="101"/>
        <v>0</v>
      </c>
      <c r="J839" s="56">
        <f t="shared" si="100"/>
        <v>0</v>
      </c>
    </row>
    <row r="840" spans="4:10" hidden="1" x14ac:dyDescent="0.25">
      <c r="D840" s="8">
        <f t="shared" si="101"/>
        <v>0</v>
      </c>
      <c r="J840" s="56">
        <f t="shared" si="100"/>
        <v>0</v>
      </c>
    </row>
    <row r="841" spans="4:10" hidden="1" x14ac:dyDescent="0.25">
      <c r="D841" s="8">
        <f t="shared" si="101"/>
        <v>0</v>
      </c>
      <c r="J841" s="56">
        <f t="shared" si="100"/>
        <v>0</v>
      </c>
    </row>
    <row r="842" spans="4:10" hidden="1" x14ac:dyDescent="0.25">
      <c r="D842" s="8">
        <f t="shared" si="101"/>
        <v>0</v>
      </c>
      <c r="J842" s="56">
        <f t="shared" ref="J842:J868" si="102">D842+E842</f>
        <v>0</v>
      </c>
    </row>
    <row r="843" spans="4:10" hidden="1" x14ac:dyDescent="0.25">
      <c r="D843" s="8">
        <f t="shared" si="101"/>
        <v>0</v>
      </c>
      <c r="J843" s="56">
        <f t="shared" si="102"/>
        <v>0</v>
      </c>
    </row>
    <row r="844" spans="4:10" hidden="1" x14ac:dyDescent="0.25">
      <c r="D844" s="8">
        <f t="shared" si="101"/>
        <v>0</v>
      </c>
      <c r="J844" s="56">
        <f t="shared" si="102"/>
        <v>0</v>
      </c>
    </row>
    <row r="845" spans="4:10" hidden="1" x14ac:dyDescent="0.25">
      <c r="D845" s="8">
        <f t="shared" si="101"/>
        <v>0</v>
      </c>
      <c r="J845" s="56">
        <f t="shared" si="102"/>
        <v>0</v>
      </c>
    </row>
    <row r="846" spans="4:10" hidden="1" x14ac:dyDescent="0.25">
      <c r="D846" s="8">
        <f t="shared" si="101"/>
        <v>0</v>
      </c>
      <c r="J846" s="56">
        <f t="shared" si="102"/>
        <v>0</v>
      </c>
    </row>
    <row r="847" spans="4:10" hidden="1" x14ac:dyDescent="0.25">
      <c r="D847" s="8">
        <f t="shared" ref="D847:D868" si="103">J846</f>
        <v>0</v>
      </c>
      <c r="J847" s="56">
        <f t="shared" si="102"/>
        <v>0</v>
      </c>
    </row>
    <row r="848" spans="4:10" hidden="1" x14ac:dyDescent="0.25">
      <c r="D848" s="8">
        <f t="shared" si="103"/>
        <v>0</v>
      </c>
      <c r="J848" s="56">
        <f t="shared" si="102"/>
        <v>0</v>
      </c>
    </row>
    <row r="849" spans="4:10" hidden="1" x14ac:dyDescent="0.25">
      <c r="D849" s="8">
        <f t="shared" si="103"/>
        <v>0</v>
      </c>
      <c r="J849" s="56">
        <f t="shared" si="102"/>
        <v>0</v>
      </c>
    </row>
    <row r="850" spans="4:10" hidden="1" x14ac:dyDescent="0.25">
      <c r="D850" s="8">
        <f t="shared" si="103"/>
        <v>0</v>
      </c>
      <c r="J850" s="56">
        <f t="shared" si="102"/>
        <v>0</v>
      </c>
    </row>
    <row r="851" spans="4:10" hidden="1" x14ac:dyDescent="0.25">
      <c r="D851" s="8">
        <f t="shared" si="103"/>
        <v>0</v>
      </c>
      <c r="J851" s="56">
        <f t="shared" si="102"/>
        <v>0</v>
      </c>
    </row>
    <row r="852" spans="4:10" hidden="1" x14ac:dyDescent="0.25">
      <c r="D852" s="8">
        <f t="shared" si="103"/>
        <v>0</v>
      </c>
      <c r="J852" s="56">
        <f t="shared" si="102"/>
        <v>0</v>
      </c>
    </row>
    <row r="853" spans="4:10" hidden="1" x14ac:dyDescent="0.25">
      <c r="D853" s="8">
        <f t="shared" si="103"/>
        <v>0</v>
      </c>
      <c r="J853" s="56">
        <f t="shared" si="102"/>
        <v>0</v>
      </c>
    </row>
    <row r="854" spans="4:10" hidden="1" x14ac:dyDescent="0.25">
      <c r="D854" s="8">
        <f t="shared" si="103"/>
        <v>0</v>
      </c>
      <c r="J854" s="56">
        <f t="shared" si="102"/>
        <v>0</v>
      </c>
    </row>
    <row r="855" spans="4:10" hidden="1" x14ac:dyDescent="0.25">
      <c r="D855" s="8">
        <f t="shared" si="103"/>
        <v>0</v>
      </c>
      <c r="J855" s="56">
        <f t="shared" si="102"/>
        <v>0</v>
      </c>
    </row>
    <row r="856" spans="4:10" hidden="1" x14ac:dyDescent="0.25">
      <c r="D856" s="8">
        <f t="shared" si="103"/>
        <v>0</v>
      </c>
      <c r="J856" s="56">
        <f t="shared" si="102"/>
        <v>0</v>
      </c>
    </row>
    <row r="857" spans="4:10" hidden="1" x14ac:dyDescent="0.25">
      <c r="D857" s="8">
        <f t="shared" si="103"/>
        <v>0</v>
      </c>
      <c r="J857" s="56">
        <f t="shared" si="102"/>
        <v>0</v>
      </c>
    </row>
    <row r="858" spans="4:10" hidden="1" x14ac:dyDescent="0.25">
      <c r="D858" s="8">
        <f t="shared" si="103"/>
        <v>0</v>
      </c>
      <c r="J858" s="56">
        <f t="shared" si="102"/>
        <v>0</v>
      </c>
    </row>
    <row r="859" spans="4:10" hidden="1" x14ac:dyDescent="0.25">
      <c r="D859" s="8">
        <f t="shared" si="103"/>
        <v>0</v>
      </c>
      <c r="J859" s="56">
        <f t="shared" si="102"/>
        <v>0</v>
      </c>
    </row>
    <row r="860" spans="4:10" hidden="1" x14ac:dyDescent="0.25">
      <c r="D860" s="8">
        <f t="shared" si="103"/>
        <v>0</v>
      </c>
      <c r="J860" s="56">
        <f t="shared" si="102"/>
        <v>0</v>
      </c>
    </row>
    <row r="861" spans="4:10" hidden="1" x14ac:dyDescent="0.25">
      <c r="D861" s="8">
        <f t="shared" si="103"/>
        <v>0</v>
      </c>
      <c r="J861" s="56">
        <f t="shared" si="102"/>
        <v>0</v>
      </c>
    </row>
    <row r="862" spans="4:10" hidden="1" x14ac:dyDescent="0.25">
      <c r="D862" s="8">
        <f t="shared" si="103"/>
        <v>0</v>
      </c>
      <c r="J862" s="56">
        <f t="shared" si="102"/>
        <v>0</v>
      </c>
    </row>
    <row r="863" spans="4:10" hidden="1" x14ac:dyDescent="0.25">
      <c r="D863" s="8">
        <f t="shared" si="103"/>
        <v>0</v>
      </c>
      <c r="J863" s="56">
        <f t="shared" si="102"/>
        <v>0</v>
      </c>
    </row>
    <row r="864" spans="4:10" hidden="1" x14ac:dyDescent="0.25">
      <c r="D864" s="8">
        <f t="shared" si="103"/>
        <v>0</v>
      </c>
      <c r="J864" s="56">
        <f t="shared" si="102"/>
        <v>0</v>
      </c>
    </row>
    <row r="865" spans="4:10" hidden="1" x14ac:dyDescent="0.25">
      <c r="D865" s="8">
        <f t="shared" si="103"/>
        <v>0</v>
      </c>
      <c r="J865" s="56">
        <f t="shared" si="102"/>
        <v>0</v>
      </c>
    </row>
    <row r="866" spans="4:10" hidden="1" x14ac:dyDescent="0.25">
      <c r="D866" s="8">
        <f t="shared" si="103"/>
        <v>0</v>
      </c>
      <c r="J866" s="56">
        <f t="shared" si="102"/>
        <v>0</v>
      </c>
    </row>
    <row r="867" spans="4:10" hidden="1" x14ac:dyDescent="0.25">
      <c r="D867" s="8">
        <f t="shared" si="103"/>
        <v>0</v>
      </c>
      <c r="J867" s="56">
        <f t="shared" si="102"/>
        <v>0</v>
      </c>
    </row>
    <row r="868" spans="4:10" hidden="1" x14ac:dyDescent="0.25">
      <c r="D868" s="8">
        <f t="shared" si="103"/>
        <v>0</v>
      </c>
      <c r="J868" s="56">
        <f t="shared" si="102"/>
        <v>0</v>
      </c>
    </row>
  </sheetData>
  <autoFilter ref="A1:M868">
    <filterColumn colId="5">
      <filters>
        <filter val="SALI"/>
      </filters>
    </filterColumn>
  </autoFilter>
  <sortState ref="A4:M18">
    <sortCondition ref="I4:I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923"/>
  <sheetViews>
    <sheetView tabSelected="1" workbookViewId="0">
      <pane ySplit="1" topLeftCell="A81" activePane="bottomLeft" state="frozen"/>
      <selection pane="bottomLeft" activeCell="I101" sqref="I101"/>
    </sheetView>
  </sheetViews>
  <sheetFormatPr defaultRowHeight="15" x14ac:dyDescent="0.25"/>
  <cols>
    <col min="1" max="1" width="9.85546875" style="8" customWidth="1"/>
    <col min="2" max="2" width="66.42578125" style="8" customWidth="1"/>
    <col min="3" max="3" width="15.5703125" style="8" customWidth="1"/>
    <col min="4" max="4" width="11.5703125" style="8" customWidth="1"/>
    <col min="5" max="5" width="9" style="8" customWidth="1"/>
    <col min="6" max="6" width="18.28515625" style="8" bestFit="1" customWidth="1"/>
    <col min="7" max="7" width="18.28515625" style="8" customWidth="1"/>
    <col min="8" max="8" width="15.140625" style="8" customWidth="1"/>
    <col min="9" max="9" width="10.7109375" style="30" customWidth="1"/>
    <col min="10" max="10" width="9.140625" style="8"/>
    <col min="11" max="11" width="11.5703125" style="110" customWidth="1"/>
    <col min="12" max="12" width="13.140625" style="110" customWidth="1"/>
    <col min="13" max="13" width="15.140625" style="110" customWidth="1"/>
    <col min="14" max="16384" width="9.140625" style="8"/>
  </cols>
  <sheetData>
    <row r="1" spans="1:13" ht="30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24</v>
      </c>
      <c r="H1" s="4" t="s">
        <v>12</v>
      </c>
      <c r="I1" s="5" t="s">
        <v>6</v>
      </c>
      <c r="J1" s="4" t="s">
        <v>7</v>
      </c>
      <c r="K1" s="87" t="s">
        <v>8</v>
      </c>
      <c r="L1" s="87" t="s">
        <v>9</v>
      </c>
      <c r="M1" s="88" t="s">
        <v>10</v>
      </c>
    </row>
    <row r="2" spans="1:13" x14ac:dyDescent="0.25">
      <c r="A2" s="9" t="s">
        <v>11</v>
      </c>
      <c r="B2" s="10" t="s">
        <v>13</v>
      </c>
      <c r="C2" s="10" t="s">
        <v>29</v>
      </c>
      <c r="D2" s="10"/>
      <c r="E2" s="10">
        <v>1</v>
      </c>
      <c r="F2" s="10" t="s">
        <v>17</v>
      </c>
      <c r="G2" s="10" t="s">
        <v>18</v>
      </c>
      <c r="H2" s="10"/>
      <c r="I2" s="11">
        <v>43237</v>
      </c>
      <c r="J2" s="10">
        <f t="shared" ref="J2:J9" si="0">D2+E2</f>
        <v>1</v>
      </c>
      <c r="K2" s="92">
        <v>58300</v>
      </c>
      <c r="L2" s="92">
        <f>K2*E2</f>
        <v>58300</v>
      </c>
      <c r="M2" s="101">
        <f>J2*K2</f>
        <v>58300</v>
      </c>
    </row>
    <row r="3" spans="1:13" x14ac:dyDescent="0.25">
      <c r="A3" s="9" t="s">
        <v>11</v>
      </c>
      <c r="B3" s="10" t="s">
        <v>13</v>
      </c>
      <c r="C3" s="10" t="s">
        <v>29</v>
      </c>
      <c r="D3" s="10">
        <f t="shared" ref="D3:D9" si="1">J2</f>
        <v>1</v>
      </c>
      <c r="E3" s="10">
        <v>-1</v>
      </c>
      <c r="F3" s="10" t="s">
        <v>16</v>
      </c>
      <c r="G3" s="10"/>
      <c r="H3" s="10"/>
      <c r="I3" s="11">
        <v>43462</v>
      </c>
      <c r="J3" s="10">
        <f t="shared" si="0"/>
        <v>0</v>
      </c>
      <c r="K3" s="99">
        <f>IF(OR(F3="FPCO"),((M2+L3)/J3),K2)</f>
        <v>58300</v>
      </c>
      <c r="L3" s="99"/>
      <c r="M3" s="100">
        <f t="shared" ref="M3" si="2">K3*J3</f>
        <v>0</v>
      </c>
    </row>
    <row r="4" spans="1:13" x14ac:dyDescent="0.25">
      <c r="A4" s="9" t="s">
        <v>11</v>
      </c>
      <c r="B4" s="10" t="s">
        <v>13</v>
      </c>
      <c r="C4" s="10" t="s">
        <v>29</v>
      </c>
      <c r="D4" s="10">
        <f t="shared" si="1"/>
        <v>0</v>
      </c>
      <c r="E4" s="10">
        <v>2</v>
      </c>
      <c r="F4" s="10" t="s">
        <v>17</v>
      </c>
      <c r="G4" s="10" t="s">
        <v>18</v>
      </c>
      <c r="H4" s="10"/>
      <c r="I4" s="11">
        <v>43825</v>
      </c>
      <c r="J4" s="10">
        <f t="shared" si="0"/>
        <v>2</v>
      </c>
      <c r="K4" s="99">
        <f>((M3+L4)/J4)</f>
        <v>56290</v>
      </c>
      <c r="L4" s="99">
        <f>E4*56290</f>
        <v>112580</v>
      </c>
      <c r="M4" s="100">
        <f>J4*K4</f>
        <v>112580</v>
      </c>
    </row>
    <row r="5" spans="1:13" x14ac:dyDescent="0.25">
      <c r="A5" s="9" t="s">
        <v>11</v>
      </c>
      <c r="B5" s="10" t="s">
        <v>13</v>
      </c>
      <c r="C5" s="10" t="s">
        <v>29</v>
      </c>
      <c r="D5" s="10">
        <f t="shared" si="1"/>
        <v>2</v>
      </c>
      <c r="E5" s="10">
        <v>-2</v>
      </c>
      <c r="F5" s="10" t="s">
        <v>16</v>
      </c>
      <c r="G5" s="10"/>
      <c r="H5" s="10"/>
      <c r="I5" s="11">
        <v>43825</v>
      </c>
      <c r="J5" s="10">
        <f t="shared" si="0"/>
        <v>0</v>
      </c>
      <c r="K5" s="99">
        <f t="shared" ref="K5" si="3">IF(OR(F5="FPCO"),((M4+L5)/J5),K4)</f>
        <v>56290</v>
      </c>
      <c r="L5" s="99"/>
      <c r="M5" s="100">
        <f t="shared" ref="M5" si="4">K5*J5</f>
        <v>0</v>
      </c>
    </row>
    <row r="6" spans="1:13" x14ac:dyDescent="0.25">
      <c r="A6" s="9" t="s">
        <v>11</v>
      </c>
      <c r="B6" s="10" t="s">
        <v>13</v>
      </c>
      <c r="C6" s="10" t="s">
        <v>29</v>
      </c>
      <c r="D6" s="10">
        <f t="shared" si="1"/>
        <v>0</v>
      </c>
      <c r="E6" s="10">
        <v>1</v>
      </c>
      <c r="F6" s="10" t="s">
        <v>17</v>
      </c>
      <c r="G6" s="10" t="s">
        <v>18</v>
      </c>
      <c r="H6" s="10"/>
      <c r="I6" s="11">
        <v>44048</v>
      </c>
      <c r="J6" s="10">
        <f t="shared" si="0"/>
        <v>1</v>
      </c>
      <c r="K6" s="99">
        <f>((M5+L6)/J6)</f>
        <v>56290</v>
      </c>
      <c r="L6" s="99">
        <f>E6*56290</f>
        <v>56290</v>
      </c>
      <c r="M6" s="100">
        <f>J6*K6</f>
        <v>56290</v>
      </c>
    </row>
    <row r="7" spans="1:13" x14ac:dyDescent="0.25">
      <c r="A7" s="9" t="s">
        <v>11</v>
      </c>
      <c r="B7" s="10" t="s">
        <v>13</v>
      </c>
      <c r="C7" s="10" t="s">
        <v>29</v>
      </c>
      <c r="D7" s="10">
        <f t="shared" si="1"/>
        <v>1</v>
      </c>
      <c r="E7" s="10">
        <v>-1</v>
      </c>
      <c r="F7" s="10" t="s">
        <v>16</v>
      </c>
      <c r="G7" s="10"/>
      <c r="H7" s="10"/>
      <c r="I7" s="11">
        <v>44061</v>
      </c>
      <c r="J7" s="10">
        <f t="shared" si="0"/>
        <v>0</v>
      </c>
      <c r="K7" s="99">
        <f t="shared" ref="K7" si="5">IF(OR(F7="FPCO"),((M6+L7)/J7),K6)</f>
        <v>56290</v>
      </c>
      <c r="L7" s="99"/>
      <c r="M7" s="100">
        <f t="shared" ref="M7" si="6">K7*J7</f>
        <v>0</v>
      </c>
    </row>
    <row r="8" spans="1:13" x14ac:dyDescent="0.25">
      <c r="A8" s="9" t="s">
        <v>11</v>
      </c>
      <c r="B8" s="10" t="s">
        <v>13</v>
      </c>
      <c r="C8" s="10" t="s">
        <v>29</v>
      </c>
      <c r="D8" s="10">
        <f t="shared" si="1"/>
        <v>0</v>
      </c>
      <c r="E8" s="10">
        <v>2</v>
      </c>
      <c r="F8" s="10" t="s">
        <v>17</v>
      </c>
      <c r="G8" s="10" t="s">
        <v>18</v>
      </c>
      <c r="H8" s="10"/>
      <c r="I8" s="11">
        <v>44112</v>
      </c>
      <c r="J8" s="10">
        <f t="shared" si="0"/>
        <v>2</v>
      </c>
      <c r="K8" s="99">
        <f>((M7+L8)/J8)</f>
        <v>56290</v>
      </c>
      <c r="L8" s="99">
        <f>E8*56290</f>
        <v>112580</v>
      </c>
      <c r="M8" s="100">
        <f>J8*K8</f>
        <v>112580</v>
      </c>
    </row>
    <row r="9" spans="1:13" ht="15.75" thickBot="1" x14ac:dyDescent="0.3">
      <c r="A9" s="44" t="s">
        <v>11</v>
      </c>
      <c r="B9" s="36" t="s">
        <v>13</v>
      </c>
      <c r="C9" s="36" t="s">
        <v>29</v>
      </c>
      <c r="D9" s="36">
        <f t="shared" si="1"/>
        <v>2</v>
      </c>
      <c r="E9" s="36">
        <v>-2</v>
      </c>
      <c r="F9" s="36" t="s">
        <v>16</v>
      </c>
      <c r="G9" s="36"/>
      <c r="H9" s="36"/>
      <c r="I9" s="37">
        <v>44113</v>
      </c>
      <c r="J9" s="36">
        <f t="shared" si="0"/>
        <v>0</v>
      </c>
      <c r="K9" s="99">
        <f t="shared" ref="K9" si="7">IF(OR(F9="FPCO"),((M8+L9)/J9),K8)</f>
        <v>56290</v>
      </c>
      <c r="L9" s="99"/>
      <c r="M9" s="100">
        <f t="shared" ref="M9" si="8">K9*J9</f>
        <v>0</v>
      </c>
    </row>
    <row r="10" spans="1:13" x14ac:dyDescent="0.25">
      <c r="A10" s="27" t="s">
        <v>30</v>
      </c>
      <c r="B10" s="28" t="s">
        <v>31</v>
      </c>
      <c r="C10" s="28" t="s">
        <v>29</v>
      </c>
      <c r="D10" s="28">
        <v>34</v>
      </c>
      <c r="E10" s="28"/>
      <c r="F10" s="28" t="s">
        <v>14</v>
      </c>
      <c r="G10" s="28"/>
      <c r="H10" s="28"/>
      <c r="I10" s="29">
        <v>43100</v>
      </c>
      <c r="J10" s="38">
        <f t="shared" ref="J10:J41" si="9">D10+E10</f>
        <v>34</v>
      </c>
      <c r="K10" s="106">
        <f>M10/J10</f>
        <v>25700.647058823528</v>
      </c>
      <c r="L10" s="106"/>
      <c r="M10" s="107">
        <v>873822</v>
      </c>
    </row>
    <row r="11" spans="1:13" x14ac:dyDescent="0.25">
      <c r="A11" s="9" t="s">
        <v>30</v>
      </c>
      <c r="B11" s="10" t="s">
        <v>31</v>
      </c>
      <c r="C11" s="10" t="s">
        <v>29</v>
      </c>
      <c r="D11" s="10">
        <f t="shared" ref="D11:D42" si="10">J10</f>
        <v>34</v>
      </c>
      <c r="E11" s="10">
        <v>15</v>
      </c>
      <c r="F11" s="10" t="s">
        <v>17</v>
      </c>
      <c r="G11" s="10" t="s">
        <v>18</v>
      </c>
      <c r="H11" s="10"/>
      <c r="I11" s="11">
        <v>43167</v>
      </c>
      <c r="J11" s="31">
        <f t="shared" si="9"/>
        <v>49</v>
      </c>
      <c r="K11" s="99">
        <f>((M10+L11)/J11)</f>
        <v>28191.576134337247</v>
      </c>
      <c r="L11" s="99">
        <f>E11*33837.682038835</f>
        <v>507565.23058252502</v>
      </c>
      <c r="M11" s="100">
        <f>J11*K11</f>
        <v>1381387.230582525</v>
      </c>
    </row>
    <row r="12" spans="1:13" x14ac:dyDescent="0.25">
      <c r="A12" s="9" t="s">
        <v>30</v>
      </c>
      <c r="B12" s="10" t="s">
        <v>31</v>
      </c>
      <c r="C12" s="10" t="s">
        <v>29</v>
      </c>
      <c r="D12" s="10">
        <f t="shared" si="10"/>
        <v>49</v>
      </c>
      <c r="E12" s="10">
        <v>9</v>
      </c>
      <c r="F12" s="10" t="s">
        <v>17</v>
      </c>
      <c r="G12" s="10" t="s">
        <v>18</v>
      </c>
      <c r="H12" s="10"/>
      <c r="I12" s="11">
        <v>43237</v>
      </c>
      <c r="J12" s="31">
        <f t="shared" si="9"/>
        <v>58</v>
      </c>
      <c r="K12" s="99">
        <f t="shared" ref="K12:K15" si="11">((M11+L12)/J12)</f>
        <v>29067.696016069654</v>
      </c>
      <c r="L12" s="99">
        <f>E12*33837.682038835</f>
        <v>304539.13834951504</v>
      </c>
      <c r="M12" s="100">
        <f>J12*K12</f>
        <v>1685926.3689320399</v>
      </c>
    </row>
    <row r="13" spans="1:13" x14ac:dyDescent="0.25">
      <c r="A13" s="9" t="s">
        <v>30</v>
      </c>
      <c r="B13" s="10" t="s">
        <v>31</v>
      </c>
      <c r="C13" s="10" t="s">
        <v>29</v>
      </c>
      <c r="D13" s="10">
        <f t="shared" si="10"/>
        <v>58</v>
      </c>
      <c r="E13" s="10">
        <v>9</v>
      </c>
      <c r="F13" s="10" t="s">
        <v>17</v>
      </c>
      <c r="G13" s="10" t="s">
        <v>18</v>
      </c>
      <c r="H13" s="10"/>
      <c r="I13" s="11">
        <v>43263</v>
      </c>
      <c r="J13" s="31">
        <f t="shared" si="9"/>
        <v>67</v>
      </c>
      <c r="K13" s="99">
        <f>((M12+L13)/J13)</f>
        <v>29708.440407187387</v>
      </c>
      <c r="L13" s="99">
        <f>E13*33837.682038835</f>
        <v>304539.13834951504</v>
      </c>
      <c r="M13" s="100">
        <f>J13*K13</f>
        <v>1990465.5072815549</v>
      </c>
    </row>
    <row r="14" spans="1:13" x14ac:dyDescent="0.25">
      <c r="A14" s="9" t="s">
        <v>30</v>
      </c>
      <c r="B14" s="10" t="s">
        <v>31</v>
      </c>
      <c r="C14" s="10" t="s">
        <v>29</v>
      </c>
      <c r="D14" s="10">
        <f t="shared" si="10"/>
        <v>67</v>
      </c>
      <c r="E14" s="10">
        <v>6</v>
      </c>
      <c r="F14" s="10" t="s">
        <v>17</v>
      </c>
      <c r="G14" s="10" t="s">
        <v>18</v>
      </c>
      <c r="H14" s="10"/>
      <c r="I14" s="11">
        <v>43318</v>
      </c>
      <c r="J14" s="31">
        <f t="shared" si="9"/>
        <v>73</v>
      </c>
      <c r="K14" s="99">
        <f t="shared" si="11"/>
        <v>30047.830130336508</v>
      </c>
      <c r="L14" s="99">
        <f>E14*33837.682038835</f>
        <v>203026.09223301001</v>
      </c>
      <c r="M14" s="100">
        <f>J14*K14</f>
        <v>2193491.599514565</v>
      </c>
    </row>
    <row r="15" spans="1:13" x14ac:dyDescent="0.25">
      <c r="A15" s="9" t="s">
        <v>30</v>
      </c>
      <c r="B15" s="10" t="s">
        <v>31</v>
      </c>
      <c r="C15" s="10" t="s">
        <v>29</v>
      </c>
      <c r="D15" s="10">
        <f t="shared" si="10"/>
        <v>73</v>
      </c>
      <c r="E15" s="10">
        <v>6</v>
      </c>
      <c r="F15" s="10" t="s">
        <v>17</v>
      </c>
      <c r="G15" s="10" t="s">
        <v>18</v>
      </c>
      <c r="H15" s="10"/>
      <c r="I15" s="11">
        <v>43318</v>
      </c>
      <c r="J15" s="31">
        <f t="shared" si="9"/>
        <v>79</v>
      </c>
      <c r="K15" s="99">
        <f t="shared" si="11"/>
        <v>30335.666984146519</v>
      </c>
      <c r="L15" s="99">
        <f>E15*33837.682038835</f>
        <v>203026.09223301001</v>
      </c>
      <c r="M15" s="100">
        <f>J15*K15</f>
        <v>2396517.6917475751</v>
      </c>
    </row>
    <row r="16" spans="1:13" x14ac:dyDescent="0.25">
      <c r="A16" s="9" t="s">
        <v>30</v>
      </c>
      <c r="B16" s="10" t="s">
        <v>31</v>
      </c>
      <c r="C16" s="10" t="s">
        <v>29</v>
      </c>
      <c r="D16" s="10">
        <f t="shared" si="10"/>
        <v>79</v>
      </c>
      <c r="E16" s="10">
        <v>-1</v>
      </c>
      <c r="F16" s="10" t="s">
        <v>16</v>
      </c>
      <c r="G16" s="10"/>
      <c r="H16" s="10"/>
      <c r="I16" s="11">
        <v>43405</v>
      </c>
      <c r="J16" s="31">
        <f t="shared" si="9"/>
        <v>78</v>
      </c>
      <c r="K16" s="99">
        <f t="shared" ref="K16:K33" si="12">IF(OR(F16="FPCO"),((M15+L16)/J16),K15)</f>
        <v>30335.666984146519</v>
      </c>
      <c r="L16" s="99"/>
      <c r="M16" s="100">
        <f t="shared" ref="M16:M33" si="13">K16*J16</f>
        <v>2366182.0247634286</v>
      </c>
    </row>
    <row r="17" spans="1:13" x14ac:dyDescent="0.25">
      <c r="A17" s="9" t="s">
        <v>30</v>
      </c>
      <c r="B17" s="10" t="s">
        <v>31</v>
      </c>
      <c r="C17" s="10" t="s">
        <v>29</v>
      </c>
      <c r="D17" s="10">
        <f t="shared" si="10"/>
        <v>78</v>
      </c>
      <c r="E17" s="10">
        <v>-1</v>
      </c>
      <c r="F17" s="10" t="s">
        <v>16</v>
      </c>
      <c r="G17" s="10"/>
      <c r="H17" s="10"/>
      <c r="I17" s="11">
        <v>43405</v>
      </c>
      <c r="J17" s="31">
        <f t="shared" si="9"/>
        <v>77</v>
      </c>
      <c r="K17" s="99">
        <f t="shared" si="12"/>
        <v>30335.666984146519</v>
      </c>
      <c r="L17" s="99"/>
      <c r="M17" s="100">
        <f t="shared" si="13"/>
        <v>2335846.3577792821</v>
      </c>
    </row>
    <row r="18" spans="1:13" x14ac:dyDescent="0.25">
      <c r="A18" s="9" t="s">
        <v>30</v>
      </c>
      <c r="B18" s="10" t="s">
        <v>31</v>
      </c>
      <c r="C18" s="10" t="s">
        <v>29</v>
      </c>
      <c r="D18" s="10">
        <f t="shared" si="10"/>
        <v>77</v>
      </c>
      <c r="E18" s="10">
        <v>-1</v>
      </c>
      <c r="F18" s="10" t="s">
        <v>16</v>
      </c>
      <c r="G18" s="10"/>
      <c r="H18" s="10"/>
      <c r="I18" s="11">
        <v>43405</v>
      </c>
      <c r="J18" s="31">
        <f t="shared" si="9"/>
        <v>76</v>
      </c>
      <c r="K18" s="99">
        <f t="shared" si="12"/>
        <v>30335.666984146519</v>
      </c>
      <c r="L18" s="99"/>
      <c r="M18" s="100">
        <f t="shared" si="13"/>
        <v>2305510.6907951357</v>
      </c>
    </row>
    <row r="19" spans="1:13" x14ac:dyDescent="0.25">
      <c r="A19" s="9" t="s">
        <v>30</v>
      </c>
      <c r="B19" s="10" t="s">
        <v>31</v>
      </c>
      <c r="C19" s="10" t="s">
        <v>29</v>
      </c>
      <c r="D19" s="10">
        <f t="shared" si="10"/>
        <v>76</v>
      </c>
      <c r="E19" s="10">
        <v>-1</v>
      </c>
      <c r="F19" s="10" t="s">
        <v>16</v>
      </c>
      <c r="G19" s="10"/>
      <c r="H19" s="10"/>
      <c r="I19" s="11">
        <v>43405</v>
      </c>
      <c r="J19" s="31">
        <f t="shared" si="9"/>
        <v>75</v>
      </c>
      <c r="K19" s="99">
        <f t="shared" si="12"/>
        <v>30335.666984146519</v>
      </c>
      <c r="L19" s="99"/>
      <c r="M19" s="100">
        <f t="shared" si="13"/>
        <v>2275175.0238109888</v>
      </c>
    </row>
    <row r="20" spans="1:13" x14ac:dyDescent="0.25">
      <c r="A20" s="9" t="s">
        <v>30</v>
      </c>
      <c r="B20" s="10" t="s">
        <v>31</v>
      </c>
      <c r="C20" s="10" t="s">
        <v>29</v>
      </c>
      <c r="D20" s="10">
        <f t="shared" si="10"/>
        <v>75</v>
      </c>
      <c r="E20" s="10">
        <v>-2</v>
      </c>
      <c r="F20" s="10" t="s">
        <v>16</v>
      </c>
      <c r="G20" s="10"/>
      <c r="H20" s="10"/>
      <c r="I20" s="11">
        <v>43405</v>
      </c>
      <c r="J20" s="31">
        <f t="shared" si="9"/>
        <v>73</v>
      </c>
      <c r="K20" s="99">
        <f t="shared" si="12"/>
        <v>30335.666984146519</v>
      </c>
      <c r="L20" s="99"/>
      <c r="M20" s="100">
        <f t="shared" si="13"/>
        <v>2214503.6898426958</v>
      </c>
    </row>
    <row r="21" spans="1:13" x14ac:dyDescent="0.25">
      <c r="A21" s="9" t="s">
        <v>30</v>
      </c>
      <c r="B21" s="10" t="s">
        <v>31</v>
      </c>
      <c r="C21" s="10" t="s">
        <v>29</v>
      </c>
      <c r="D21" s="10">
        <f t="shared" si="10"/>
        <v>73</v>
      </c>
      <c r="E21" s="10">
        <v>-1</v>
      </c>
      <c r="F21" s="10" t="s">
        <v>16</v>
      </c>
      <c r="G21" s="10"/>
      <c r="H21" s="10"/>
      <c r="I21" s="11">
        <v>43405</v>
      </c>
      <c r="J21" s="31">
        <f t="shared" si="9"/>
        <v>72</v>
      </c>
      <c r="K21" s="99">
        <f t="shared" si="12"/>
        <v>30335.666984146519</v>
      </c>
      <c r="L21" s="99"/>
      <c r="M21" s="100">
        <f t="shared" si="13"/>
        <v>2184168.0228585494</v>
      </c>
    </row>
    <row r="22" spans="1:13" x14ac:dyDescent="0.25">
      <c r="A22" s="9" t="s">
        <v>30</v>
      </c>
      <c r="B22" s="10" t="s">
        <v>31</v>
      </c>
      <c r="C22" s="10" t="s">
        <v>29</v>
      </c>
      <c r="D22" s="10">
        <f t="shared" si="10"/>
        <v>72</v>
      </c>
      <c r="E22" s="10">
        <v>-1</v>
      </c>
      <c r="F22" s="10" t="s">
        <v>16</v>
      </c>
      <c r="G22" s="10"/>
      <c r="H22" s="10"/>
      <c r="I22" s="11">
        <v>43405</v>
      </c>
      <c r="J22" s="31">
        <f t="shared" si="9"/>
        <v>71</v>
      </c>
      <c r="K22" s="99">
        <f t="shared" si="12"/>
        <v>30335.666984146519</v>
      </c>
      <c r="L22" s="99"/>
      <c r="M22" s="100">
        <f t="shared" si="13"/>
        <v>2153832.3558744029</v>
      </c>
    </row>
    <row r="23" spans="1:13" x14ac:dyDescent="0.25">
      <c r="A23" s="9" t="s">
        <v>30</v>
      </c>
      <c r="B23" s="10" t="s">
        <v>31</v>
      </c>
      <c r="C23" s="10" t="s">
        <v>29</v>
      </c>
      <c r="D23" s="10">
        <f t="shared" si="10"/>
        <v>71</v>
      </c>
      <c r="E23" s="10">
        <v>-1</v>
      </c>
      <c r="F23" s="10" t="s">
        <v>16</v>
      </c>
      <c r="G23" s="10"/>
      <c r="H23" s="10"/>
      <c r="I23" s="11">
        <v>43405</v>
      </c>
      <c r="J23" s="31">
        <f t="shared" si="9"/>
        <v>70</v>
      </c>
      <c r="K23" s="99">
        <f t="shared" si="12"/>
        <v>30335.666984146519</v>
      </c>
      <c r="L23" s="99"/>
      <c r="M23" s="100">
        <f t="shared" si="13"/>
        <v>2123496.6888902565</v>
      </c>
    </row>
    <row r="24" spans="1:13" x14ac:dyDescent="0.25">
      <c r="A24" s="9" t="s">
        <v>30</v>
      </c>
      <c r="B24" s="10" t="s">
        <v>31</v>
      </c>
      <c r="C24" s="10" t="s">
        <v>29</v>
      </c>
      <c r="D24" s="10">
        <f t="shared" si="10"/>
        <v>70</v>
      </c>
      <c r="E24" s="10">
        <v>-1</v>
      </c>
      <c r="F24" s="10" t="s">
        <v>16</v>
      </c>
      <c r="G24" s="10"/>
      <c r="H24" s="10"/>
      <c r="I24" s="11">
        <v>43405</v>
      </c>
      <c r="J24" s="31">
        <f t="shared" si="9"/>
        <v>69</v>
      </c>
      <c r="K24" s="99">
        <f t="shared" si="12"/>
        <v>30335.666984146519</v>
      </c>
      <c r="L24" s="99"/>
      <c r="M24" s="100">
        <f t="shared" si="13"/>
        <v>2093161.0219061098</v>
      </c>
    </row>
    <row r="25" spans="1:13" x14ac:dyDescent="0.25">
      <c r="A25" s="9" t="s">
        <v>30</v>
      </c>
      <c r="B25" s="10" t="s">
        <v>31</v>
      </c>
      <c r="C25" s="10" t="s">
        <v>29</v>
      </c>
      <c r="D25" s="10">
        <f t="shared" si="10"/>
        <v>69</v>
      </c>
      <c r="E25" s="10">
        <v>-1</v>
      </c>
      <c r="F25" s="10" t="s">
        <v>16</v>
      </c>
      <c r="G25" s="10"/>
      <c r="H25" s="10"/>
      <c r="I25" s="11">
        <v>43405</v>
      </c>
      <c r="J25" s="31">
        <f t="shared" si="9"/>
        <v>68</v>
      </c>
      <c r="K25" s="99">
        <f t="shared" si="12"/>
        <v>30335.666984146519</v>
      </c>
      <c r="L25" s="99"/>
      <c r="M25" s="100">
        <f t="shared" si="13"/>
        <v>2062825.3549219633</v>
      </c>
    </row>
    <row r="26" spans="1:13" x14ac:dyDescent="0.25">
      <c r="A26" s="9" t="s">
        <v>30</v>
      </c>
      <c r="B26" s="10" t="s">
        <v>31</v>
      </c>
      <c r="C26" s="10" t="s">
        <v>29</v>
      </c>
      <c r="D26" s="10">
        <f t="shared" si="10"/>
        <v>68</v>
      </c>
      <c r="E26" s="10">
        <v>-2</v>
      </c>
      <c r="F26" s="10" t="s">
        <v>16</v>
      </c>
      <c r="G26" s="10"/>
      <c r="H26" s="10"/>
      <c r="I26" s="11">
        <v>43405</v>
      </c>
      <c r="J26" s="31">
        <f t="shared" si="9"/>
        <v>66</v>
      </c>
      <c r="K26" s="99">
        <f t="shared" si="12"/>
        <v>30335.666984146519</v>
      </c>
      <c r="L26" s="99"/>
      <c r="M26" s="100">
        <f t="shared" si="13"/>
        <v>2002154.0209536701</v>
      </c>
    </row>
    <row r="27" spans="1:13" x14ac:dyDescent="0.25">
      <c r="A27" s="9" t="s">
        <v>30</v>
      </c>
      <c r="B27" s="10" t="s">
        <v>31</v>
      </c>
      <c r="C27" s="10" t="s">
        <v>29</v>
      </c>
      <c r="D27" s="10">
        <f t="shared" si="10"/>
        <v>66</v>
      </c>
      <c r="E27" s="10">
        <v>-1</v>
      </c>
      <c r="F27" s="10" t="s">
        <v>16</v>
      </c>
      <c r="G27" s="10"/>
      <c r="H27" s="10"/>
      <c r="I27" s="11">
        <v>43405</v>
      </c>
      <c r="J27" s="31">
        <f t="shared" si="9"/>
        <v>65</v>
      </c>
      <c r="K27" s="99">
        <f t="shared" si="12"/>
        <v>30335.666984146519</v>
      </c>
      <c r="L27" s="99"/>
      <c r="M27" s="100">
        <f t="shared" si="13"/>
        <v>1971818.3539695237</v>
      </c>
    </row>
    <row r="28" spans="1:13" x14ac:dyDescent="0.25">
      <c r="A28" s="9" t="s">
        <v>30</v>
      </c>
      <c r="B28" s="10" t="s">
        <v>31</v>
      </c>
      <c r="C28" s="10" t="s">
        <v>29</v>
      </c>
      <c r="D28" s="10">
        <f t="shared" si="10"/>
        <v>65</v>
      </c>
      <c r="E28" s="10">
        <v>-1</v>
      </c>
      <c r="F28" s="10" t="s">
        <v>16</v>
      </c>
      <c r="G28" s="10"/>
      <c r="H28" s="10"/>
      <c r="I28" s="11">
        <v>43405</v>
      </c>
      <c r="J28" s="31">
        <f t="shared" si="9"/>
        <v>64</v>
      </c>
      <c r="K28" s="99">
        <f t="shared" si="12"/>
        <v>30335.666984146519</v>
      </c>
      <c r="L28" s="99"/>
      <c r="M28" s="100">
        <f t="shared" si="13"/>
        <v>1941482.6869853772</v>
      </c>
    </row>
    <row r="29" spans="1:13" x14ac:dyDescent="0.25">
      <c r="A29" s="9" t="s">
        <v>30</v>
      </c>
      <c r="B29" s="10" t="s">
        <v>31</v>
      </c>
      <c r="C29" s="10" t="s">
        <v>29</v>
      </c>
      <c r="D29" s="10">
        <f t="shared" si="10"/>
        <v>64</v>
      </c>
      <c r="E29" s="10">
        <v>-1</v>
      </c>
      <c r="F29" s="10" t="s">
        <v>16</v>
      </c>
      <c r="G29" s="10"/>
      <c r="H29" s="10"/>
      <c r="I29" s="11">
        <v>43405</v>
      </c>
      <c r="J29" s="31">
        <f t="shared" si="9"/>
        <v>63</v>
      </c>
      <c r="K29" s="99">
        <f t="shared" si="12"/>
        <v>30335.666984146519</v>
      </c>
      <c r="L29" s="99"/>
      <c r="M29" s="100">
        <f t="shared" si="13"/>
        <v>1911147.0200012308</v>
      </c>
    </row>
    <row r="30" spans="1:13" x14ac:dyDescent="0.25">
      <c r="A30" s="9" t="s">
        <v>30</v>
      </c>
      <c r="B30" s="10" t="s">
        <v>31</v>
      </c>
      <c r="C30" s="10" t="s">
        <v>29</v>
      </c>
      <c r="D30" s="10">
        <f t="shared" si="10"/>
        <v>63</v>
      </c>
      <c r="E30" s="10">
        <v>-1</v>
      </c>
      <c r="F30" s="10" t="s">
        <v>16</v>
      </c>
      <c r="G30" s="10"/>
      <c r="H30" s="10"/>
      <c r="I30" s="11">
        <v>43405</v>
      </c>
      <c r="J30" s="31">
        <f t="shared" si="9"/>
        <v>62</v>
      </c>
      <c r="K30" s="99">
        <f t="shared" si="12"/>
        <v>30335.666984146519</v>
      </c>
      <c r="L30" s="99"/>
      <c r="M30" s="100">
        <f t="shared" si="13"/>
        <v>1880811.3530170843</v>
      </c>
    </row>
    <row r="31" spans="1:13" x14ac:dyDescent="0.25">
      <c r="A31" s="9" t="s">
        <v>30</v>
      </c>
      <c r="B31" s="10" t="s">
        <v>31</v>
      </c>
      <c r="C31" s="10" t="s">
        <v>29</v>
      </c>
      <c r="D31" s="10">
        <f t="shared" si="10"/>
        <v>62</v>
      </c>
      <c r="E31" s="10">
        <v>-1</v>
      </c>
      <c r="F31" s="10" t="s">
        <v>16</v>
      </c>
      <c r="G31" s="10"/>
      <c r="H31" s="10"/>
      <c r="I31" s="11">
        <v>43462</v>
      </c>
      <c r="J31" s="31">
        <f t="shared" si="9"/>
        <v>61</v>
      </c>
      <c r="K31" s="99">
        <f t="shared" si="12"/>
        <v>30335.666984146519</v>
      </c>
      <c r="L31" s="99"/>
      <c r="M31" s="100">
        <f t="shared" si="13"/>
        <v>1850475.6860329376</v>
      </c>
    </row>
    <row r="32" spans="1:13" x14ac:dyDescent="0.25">
      <c r="A32" s="9" t="s">
        <v>30</v>
      </c>
      <c r="B32" s="10" t="s">
        <v>31</v>
      </c>
      <c r="C32" s="10" t="s">
        <v>29</v>
      </c>
      <c r="D32" s="10">
        <f t="shared" si="10"/>
        <v>61</v>
      </c>
      <c r="E32" s="10">
        <v>-1</v>
      </c>
      <c r="F32" s="10" t="s">
        <v>16</v>
      </c>
      <c r="G32" s="10"/>
      <c r="H32" s="10"/>
      <c r="I32" s="11">
        <v>43462</v>
      </c>
      <c r="J32" s="31">
        <f t="shared" si="9"/>
        <v>60</v>
      </c>
      <c r="K32" s="99">
        <f t="shared" si="12"/>
        <v>30335.666984146519</v>
      </c>
      <c r="L32" s="99"/>
      <c r="M32" s="100">
        <f t="shared" si="13"/>
        <v>1820140.0190487911</v>
      </c>
    </row>
    <row r="33" spans="1:13" x14ac:dyDescent="0.25">
      <c r="A33" s="9" t="s">
        <v>30</v>
      </c>
      <c r="B33" s="10" t="s">
        <v>31</v>
      </c>
      <c r="C33" s="10" t="s">
        <v>29</v>
      </c>
      <c r="D33" s="10">
        <f t="shared" si="10"/>
        <v>60</v>
      </c>
      <c r="E33" s="10">
        <v>-2</v>
      </c>
      <c r="F33" s="10" t="s">
        <v>16</v>
      </c>
      <c r="G33" s="10"/>
      <c r="H33" s="10"/>
      <c r="I33" s="11">
        <v>43462</v>
      </c>
      <c r="J33" s="31">
        <f t="shared" si="9"/>
        <v>58</v>
      </c>
      <c r="K33" s="99">
        <f t="shared" si="12"/>
        <v>30335.666984146519</v>
      </c>
      <c r="L33" s="99"/>
      <c r="M33" s="100">
        <f t="shared" si="13"/>
        <v>1759468.685080498</v>
      </c>
    </row>
    <row r="34" spans="1:13" x14ac:dyDescent="0.25">
      <c r="A34" s="9" t="s">
        <v>30</v>
      </c>
      <c r="B34" s="10" t="s">
        <v>31</v>
      </c>
      <c r="C34" s="10" t="s">
        <v>29</v>
      </c>
      <c r="D34" s="10">
        <f t="shared" si="10"/>
        <v>58</v>
      </c>
      <c r="E34" s="10">
        <v>12</v>
      </c>
      <c r="F34" s="10" t="s">
        <v>17</v>
      </c>
      <c r="G34" s="10" t="s">
        <v>18</v>
      </c>
      <c r="H34" s="10"/>
      <c r="I34" s="11">
        <v>43493</v>
      </c>
      <c r="J34" s="31">
        <f t="shared" si="9"/>
        <v>70</v>
      </c>
      <c r="K34" s="99">
        <f t="shared" ref="K34" si="14">((M33+L34)/J34)</f>
        <v>29719.649642019314</v>
      </c>
      <c r="L34" s="99">
        <f>E34*26742.2324884045</f>
        <v>320906.78986085404</v>
      </c>
      <c r="M34" s="100">
        <f>J34*K34</f>
        <v>2080375.4749413519</v>
      </c>
    </row>
    <row r="35" spans="1:13" x14ac:dyDescent="0.25">
      <c r="A35" s="9" t="s">
        <v>30</v>
      </c>
      <c r="B35" s="10" t="s">
        <v>31</v>
      </c>
      <c r="C35" s="10" t="s">
        <v>29</v>
      </c>
      <c r="D35" s="10">
        <f t="shared" si="10"/>
        <v>70</v>
      </c>
      <c r="E35" s="10">
        <v>-8</v>
      </c>
      <c r="F35" s="10" t="s">
        <v>16</v>
      </c>
      <c r="G35" s="10"/>
      <c r="H35" s="10"/>
      <c r="I35" s="11">
        <v>43497</v>
      </c>
      <c r="J35" s="31">
        <f t="shared" si="9"/>
        <v>62</v>
      </c>
      <c r="K35" s="99">
        <f t="shared" ref="K35:K47" si="15">IF(OR(F35="FPCO"),((M34+L35)/J35),K34)</f>
        <v>29719.649642019314</v>
      </c>
      <c r="L35" s="99"/>
      <c r="M35" s="100">
        <f t="shared" ref="M35:M47" si="16">K35*J35</f>
        <v>1842618.2778051975</v>
      </c>
    </row>
    <row r="36" spans="1:13" x14ac:dyDescent="0.25">
      <c r="A36" s="9" t="s">
        <v>30</v>
      </c>
      <c r="B36" s="10" t="s">
        <v>31</v>
      </c>
      <c r="C36" s="10" t="s">
        <v>29</v>
      </c>
      <c r="D36" s="10">
        <f t="shared" si="10"/>
        <v>62</v>
      </c>
      <c r="E36" s="10">
        <v>-1</v>
      </c>
      <c r="F36" s="10" t="s">
        <v>16</v>
      </c>
      <c r="G36" s="10"/>
      <c r="H36" s="10"/>
      <c r="I36" s="11">
        <v>43525</v>
      </c>
      <c r="J36" s="31">
        <f t="shared" si="9"/>
        <v>61</v>
      </c>
      <c r="K36" s="99">
        <f t="shared" si="15"/>
        <v>29719.649642019314</v>
      </c>
      <c r="L36" s="99"/>
      <c r="M36" s="100">
        <f t="shared" si="16"/>
        <v>1812898.6281631782</v>
      </c>
    </row>
    <row r="37" spans="1:13" x14ac:dyDescent="0.25">
      <c r="A37" s="9" t="s">
        <v>30</v>
      </c>
      <c r="B37" s="10" t="s">
        <v>31</v>
      </c>
      <c r="C37" s="10" t="s">
        <v>29</v>
      </c>
      <c r="D37" s="10">
        <f t="shared" si="10"/>
        <v>61</v>
      </c>
      <c r="E37" s="10">
        <v>-10</v>
      </c>
      <c r="F37" s="10" t="s">
        <v>16</v>
      </c>
      <c r="G37" s="10"/>
      <c r="H37" s="10"/>
      <c r="I37" s="11">
        <v>43528</v>
      </c>
      <c r="J37" s="31">
        <f t="shared" si="9"/>
        <v>51</v>
      </c>
      <c r="K37" s="99">
        <f t="shared" si="15"/>
        <v>29719.649642019314</v>
      </c>
      <c r="L37" s="99"/>
      <c r="M37" s="100">
        <f t="shared" si="16"/>
        <v>1515702.131742985</v>
      </c>
    </row>
    <row r="38" spans="1:13" x14ac:dyDescent="0.25">
      <c r="A38" s="9" t="s">
        <v>30</v>
      </c>
      <c r="B38" s="10" t="s">
        <v>31</v>
      </c>
      <c r="C38" s="10" t="s">
        <v>29</v>
      </c>
      <c r="D38" s="10">
        <f t="shared" si="10"/>
        <v>51</v>
      </c>
      <c r="E38" s="10">
        <v>-14</v>
      </c>
      <c r="F38" s="10" t="s">
        <v>16</v>
      </c>
      <c r="G38" s="10"/>
      <c r="H38" s="10"/>
      <c r="I38" s="11">
        <v>43528</v>
      </c>
      <c r="J38" s="31">
        <f t="shared" si="9"/>
        <v>37</v>
      </c>
      <c r="K38" s="99">
        <f t="shared" si="15"/>
        <v>29719.649642019314</v>
      </c>
      <c r="L38" s="99"/>
      <c r="M38" s="100">
        <f t="shared" si="16"/>
        <v>1099627.0367547146</v>
      </c>
    </row>
    <row r="39" spans="1:13" x14ac:dyDescent="0.25">
      <c r="A39" s="9" t="s">
        <v>30</v>
      </c>
      <c r="B39" s="10" t="s">
        <v>31</v>
      </c>
      <c r="C39" s="10" t="s">
        <v>29</v>
      </c>
      <c r="D39" s="10">
        <f t="shared" si="10"/>
        <v>37</v>
      </c>
      <c r="E39" s="10">
        <v>-1</v>
      </c>
      <c r="F39" s="10" t="s">
        <v>16</v>
      </c>
      <c r="G39" s="10"/>
      <c r="H39" s="10"/>
      <c r="I39" s="11">
        <v>43545</v>
      </c>
      <c r="J39" s="31">
        <f t="shared" si="9"/>
        <v>36</v>
      </c>
      <c r="K39" s="99">
        <f t="shared" si="15"/>
        <v>29719.649642019314</v>
      </c>
      <c r="L39" s="99"/>
      <c r="M39" s="100">
        <f t="shared" si="16"/>
        <v>1069907.3871126953</v>
      </c>
    </row>
    <row r="40" spans="1:13" x14ac:dyDescent="0.25">
      <c r="A40" s="9" t="s">
        <v>30</v>
      </c>
      <c r="B40" s="10" t="s">
        <v>31</v>
      </c>
      <c r="C40" s="10" t="s">
        <v>29</v>
      </c>
      <c r="D40" s="10">
        <f t="shared" si="10"/>
        <v>36</v>
      </c>
      <c r="E40" s="10">
        <v>-3</v>
      </c>
      <c r="F40" s="10" t="s">
        <v>16</v>
      </c>
      <c r="G40" s="10"/>
      <c r="H40" s="10"/>
      <c r="I40" s="11">
        <v>43595</v>
      </c>
      <c r="J40" s="31">
        <f t="shared" si="9"/>
        <v>33</v>
      </c>
      <c r="K40" s="99">
        <f t="shared" si="15"/>
        <v>29719.649642019314</v>
      </c>
      <c r="L40" s="99"/>
      <c r="M40" s="100">
        <f t="shared" si="16"/>
        <v>980748.43818663736</v>
      </c>
    </row>
    <row r="41" spans="1:13" x14ac:dyDescent="0.25">
      <c r="A41" s="9" t="s">
        <v>30</v>
      </c>
      <c r="B41" s="10" t="s">
        <v>31</v>
      </c>
      <c r="C41" s="10" t="s">
        <v>29</v>
      </c>
      <c r="D41" s="10">
        <f t="shared" si="10"/>
        <v>33</v>
      </c>
      <c r="E41" s="10">
        <v>-3</v>
      </c>
      <c r="F41" s="10" t="s">
        <v>16</v>
      </c>
      <c r="G41" s="10"/>
      <c r="H41" s="10"/>
      <c r="I41" s="11">
        <v>43599</v>
      </c>
      <c r="J41" s="31">
        <f t="shared" si="9"/>
        <v>30</v>
      </c>
      <c r="K41" s="99">
        <f t="shared" si="15"/>
        <v>29719.649642019314</v>
      </c>
      <c r="L41" s="99"/>
      <c r="M41" s="100">
        <f t="shared" si="16"/>
        <v>891589.48926057946</v>
      </c>
    </row>
    <row r="42" spans="1:13" x14ac:dyDescent="0.25">
      <c r="A42" s="9" t="s">
        <v>30</v>
      </c>
      <c r="B42" s="10" t="s">
        <v>31</v>
      </c>
      <c r="C42" s="10" t="s">
        <v>29</v>
      </c>
      <c r="D42" s="10">
        <f t="shared" si="10"/>
        <v>30</v>
      </c>
      <c r="E42" s="10">
        <v>-1</v>
      </c>
      <c r="F42" s="10" t="s">
        <v>16</v>
      </c>
      <c r="G42" s="10"/>
      <c r="H42" s="10"/>
      <c r="I42" s="11">
        <v>43601</v>
      </c>
      <c r="J42" s="31">
        <f t="shared" ref="J42:J73" si="17">D42+E42</f>
        <v>29</v>
      </c>
      <c r="K42" s="99">
        <f t="shared" si="15"/>
        <v>29719.649642019314</v>
      </c>
      <c r="L42" s="99"/>
      <c r="M42" s="100">
        <f t="shared" si="16"/>
        <v>861869.83961856016</v>
      </c>
    </row>
    <row r="43" spans="1:13" x14ac:dyDescent="0.25">
      <c r="A43" s="9" t="s">
        <v>30</v>
      </c>
      <c r="B43" s="10" t="s">
        <v>31</v>
      </c>
      <c r="C43" s="10" t="s">
        <v>29</v>
      </c>
      <c r="D43" s="10">
        <f t="shared" ref="D43:D74" si="18">J42</f>
        <v>29</v>
      </c>
      <c r="E43" s="10">
        <v>-2</v>
      </c>
      <c r="F43" s="10" t="s">
        <v>16</v>
      </c>
      <c r="G43" s="10"/>
      <c r="H43" s="10"/>
      <c r="I43" s="11">
        <v>43602</v>
      </c>
      <c r="J43" s="31">
        <f t="shared" si="17"/>
        <v>27</v>
      </c>
      <c r="K43" s="99">
        <f t="shared" si="15"/>
        <v>29719.649642019314</v>
      </c>
      <c r="L43" s="99"/>
      <c r="M43" s="100">
        <f t="shared" si="16"/>
        <v>802430.54033452144</v>
      </c>
    </row>
    <row r="44" spans="1:13" x14ac:dyDescent="0.25">
      <c r="A44" s="9" t="s">
        <v>30</v>
      </c>
      <c r="B44" s="10" t="s">
        <v>31</v>
      </c>
      <c r="C44" s="10" t="s">
        <v>29</v>
      </c>
      <c r="D44" s="10">
        <f t="shared" si="18"/>
        <v>27</v>
      </c>
      <c r="E44" s="10">
        <v>-1</v>
      </c>
      <c r="F44" s="10" t="s">
        <v>16</v>
      </c>
      <c r="G44" s="10"/>
      <c r="H44" s="10"/>
      <c r="I44" s="11">
        <v>43602</v>
      </c>
      <c r="J44" s="31">
        <f t="shared" si="17"/>
        <v>26</v>
      </c>
      <c r="K44" s="99">
        <f t="shared" si="15"/>
        <v>29719.649642019314</v>
      </c>
      <c r="L44" s="99"/>
      <c r="M44" s="100">
        <f t="shared" si="16"/>
        <v>772710.89069250214</v>
      </c>
    </row>
    <row r="45" spans="1:13" x14ac:dyDescent="0.25">
      <c r="A45" s="9" t="s">
        <v>30</v>
      </c>
      <c r="B45" s="10" t="s">
        <v>31</v>
      </c>
      <c r="C45" s="10" t="s">
        <v>29</v>
      </c>
      <c r="D45" s="10">
        <f t="shared" si="18"/>
        <v>26</v>
      </c>
      <c r="E45" s="10">
        <v>-1</v>
      </c>
      <c r="F45" s="10" t="s">
        <v>16</v>
      </c>
      <c r="G45" s="10"/>
      <c r="H45" s="10"/>
      <c r="I45" s="11">
        <v>43605</v>
      </c>
      <c r="J45" s="31">
        <f t="shared" si="17"/>
        <v>25</v>
      </c>
      <c r="K45" s="99">
        <f t="shared" si="15"/>
        <v>29719.649642019314</v>
      </c>
      <c r="L45" s="99"/>
      <c r="M45" s="100">
        <f t="shared" si="16"/>
        <v>742991.24105048284</v>
      </c>
    </row>
    <row r="46" spans="1:13" x14ac:dyDescent="0.25">
      <c r="A46" s="9" t="s">
        <v>30</v>
      </c>
      <c r="B46" s="10" t="s">
        <v>31</v>
      </c>
      <c r="C46" s="10" t="s">
        <v>29</v>
      </c>
      <c r="D46" s="10">
        <f t="shared" si="18"/>
        <v>25</v>
      </c>
      <c r="E46" s="10">
        <v>-2</v>
      </c>
      <c r="F46" s="10" t="s">
        <v>16</v>
      </c>
      <c r="G46" s="10"/>
      <c r="H46" s="10"/>
      <c r="I46" s="11">
        <v>43605</v>
      </c>
      <c r="J46" s="31">
        <f t="shared" si="17"/>
        <v>23</v>
      </c>
      <c r="K46" s="99">
        <f t="shared" si="15"/>
        <v>29719.649642019314</v>
      </c>
      <c r="L46" s="99"/>
      <c r="M46" s="100">
        <f>K46*J46</f>
        <v>683551.94176644424</v>
      </c>
    </row>
    <row r="47" spans="1:13" x14ac:dyDescent="0.25">
      <c r="A47" s="9" t="s">
        <v>30</v>
      </c>
      <c r="B47" s="10" t="s">
        <v>31</v>
      </c>
      <c r="C47" s="10" t="s">
        <v>29</v>
      </c>
      <c r="D47" s="10">
        <f t="shared" si="18"/>
        <v>23</v>
      </c>
      <c r="E47" s="10">
        <v>-23</v>
      </c>
      <c r="F47" s="10" t="s">
        <v>16</v>
      </c>
      <c r="G47" s="10"/>
      <c r="H47" s="10"/>
      <c r="I47" s="11">
        <v>43607</v>
      </c>
      <c r="J47" s="31">
        <f t="shared" si="17"/>
        <v>0</v>
      </c>
      <c r="K47" s="99">
        <f t="shared" si="15"/>
        <v>29719.649642019314</v>
      </c>
      <c r="L47" s="99"/>
      <c r="M47" s="100">
        <f t="shared" si="16"/>
        <v>0</v>
      </c>
    </row>
    <row r="48" spans="1:13" x14ac:dyDescent="0.25">
      <c r="A48" s="9" t="s">
        <v>30</v>
      </c>
      <c r="B48" s="10" t="s">
        <v>31</v>
      </c>
      <c r="C48" s="10" t="s">
        <v>29</v>
      </c>
      <c r="D48" s="10">
        <f t="shared" si="18"/>
        <v>0</v>
      </c>
      <c r="E48" s="10">
        <v>24</v>
      </c>
      <c r="F48" s="10" t="s">
        <v>17</v>
      </c>
      <c r="G48" s="10" t="s">
        <v>18</v>
      </c>
      <c r="H48" s="10"/>
      <c r="I48" s="11">
        <v>43703</v>
      </c>
      <c r="J48" s="31">
        <f t="shared" si="17"/>
        <v>24</v>
      </c>
      <c r="K48" s="99">
        <f>((M47+L48)/J48)</f>
        <v>6955.3957198144699</v>
      </c>
      <c r="L48" s="99">
        <f>E48*6955.39571981447</f>
        <v>166929.49727554727</v>
      </c>
      <c r="M48" s="100">
        <f>J48*K48</f>
        <v>166929.49727554727</v>
      </c>
    </row>
    <row r="49" spans="1:13" x14ac:dyDescent="0.25">
      <c r="A49" s="9" t="s">
        <v>30</v>
      </c>
      <c r="B49" s="10" t="s">
        <v>31</v>
      </c>
      <c r="C49" s="10" t="s">
        <v>29</v>
      </c>
      <c r="D49" s="10">
        <f t="shared" si="18"/>
        <v>24</v>
      </c>
      <c r="E49" s="10">
        <v>-1</v>
      </c>
      <c r="F49" s="10" t="s">
        <v>16</v>
      </c>
      <c r="G49" s="10"/>
      <c r="H49" s="10"/>
      <c r="I49" s="11">
        <v>43746</v>
      </c>
      <c r="J49" s="31">
        <f t="shared" si="17"/>
        <v>23</v>
      </c>
      <c r="K49" s="99">
        <f t="shared" ref="K49:K61" si="19">IF(OR(F49="FPCO"),((M48+L49)/J49),K48)</f>
        <v>6955.3957198144699</v>
      </c>
      <c r="L49" s="99"/>
      <c r="M49" s="100">
        <f t="shared" ref="M49:M61" si="20">K49*J49</f>
        <v>159974.10155573281</v>
      </c>
    </row>
    <row r="50" spans="1:13" x14ac:dyDescent="0.25">
      <c r="A50" s="9" t="s">
        <v>30</v>
      </c>
      <c r="B50" s="10" t="s">
        <v>31</v>
      </c>
      <c r="C50" s="10" t="s">
        <v>29</v>
      </c>
      <c r="D50" s="10">
        <f t="shared" si="18"/>
        <v>23</v>
      </c>
      <c r="E50" s="10">
        <v>-3</v>
      </c>
      <c r="F50" s="10" t="s">
        <v>16</v>
      </c>
      <c r="G50" s="10"/>
      <c r="H50" s="10"/>
      <c r="I50" s="11">
        <v>43746</v>
      </c>
      <c r="J50" s="31">
        <f t="shared" si="17"/>
        <v>20</v>
      </c>
      <c r="K50" s="99">
        <f t="shared" si="19"/>
        <v>6955.3957198144699</v>
      </c>
      <c r="L50" s="99"/>
      <c r="M50" s="100">
        <f t="shared" si="20"/>
        <v>139107.91439628939</v>
      </c>
    </row>
    <row r="51" spans="1:13" x14ac:dyDescent="0.25">
      <c r="A51" s="9" t="s">
        <v>30</v>
      </c>
      <c r="B51" s="10" t="s">
        <v>31</v>
      </c>
      <c r="C51" s="10" t="s">
        <v>29</v>
      </c>
      <c r="D51" s="10">
        <f t="shared" si="18"/>
        <v>20</v>
      </c>
      <c r="E51" s="10">
        <v>-1</v>
      </c>
      <c r="F51" s="10" t="s">
        <v>16</v>
      </c>
      <c r="G51" s="10"/>
      <c r="H51" s="10"/>
      <c r="I51" s="11">
        <v>43753</v>
      </c>
      <c r="J51" s="31">
        <f t="shared" si="17"/>
        <v>19</v>
      </c>
      <c r="K51" s="99">
        <f t="shared" si="19"/>
        <v>6955.3957198144699</v>
      </c>
      <c r="L51" s="99"/>
      <c r="M51" s="100">
        <f t="shared" si="20"/>
        <v>132152.51867647492</v>
      </c>
    </row>
    <row r="52" spans="1:13" x14ac:dyDescent="0.25">
      <c r="A52" s="9" t="s">
        <v>30</v>
      </c>
      <c r="B52" s="10" t="s">
        <v>31</v>
      </c>
      <c r="C52" s="10" t="s">
        <v>29</v>
      </c>
      <c r="D52" s="10">
        <f t="shared" si="18"/>
        <v>19</v>
      </c>
      <c r="E52" s="10">
        <v>-2</v>
      </c>
      <c r="F52" s="10" t="s">
        <v>16</v>
      </c>
      <c r="G52" s="10"/>
      <c r="H52" s="10"/>
      <c r="I52" s="11">
        <v>43760</v>
      </c>
      <c r="J52" s="31">
        <f t="shared" si="17"/>
        <v>17</v>
      </c>
      <c r="K52" s="99">
        <f t="shared" si="19"/>
        <v>6955.3957198144699</v>
      </c>
      <c r="L52" s="99"/>
      <c r="M52" s="100">
        <f t="shared" si="20"/>
        <v>118241.72723684598</v>
      </c>
    </row>
    <row r="53" spans="1:13" x14ac:dyDescent="0.25">
      <c r="A53" s="9" t="s">
        <v>30</v>
      </c>
      <c r="B53" s="10" t="s">
        <v>31</v>
      </c>
      <c r="C53" s="10" t="s">
        <v>29</v>
      </c>
      <c r="D53" s="10">
        <f t="shared" si="18"/>
        <v>17</v>
      </c>
      <c r="E53" s="10">
        <v>-1</v>
      </c>
      <c r="F53" s="10" t="s">
        <v>16</v>
      </c>
      <c r="G53" s="10"/>
      <c r="H53" s="10"/>
      <c r="I53" s="11">
        <v>43769</v>
      </c>
      <c r="J53" s="31">
        <f t="shared" si="17"/>
        <v>16</v>
      </c>
      <c r="K53" s="99">
        <f t="shared" si="19"/>
        <v>6955.3957198144699</v>
      </c>
      <c r="L53" s="99"/>
      <c r="M53" s="100">
        <f t="shared" si="20"/>
        <v>111286.33151703152</v>
      </c>
    </row>
    <row r="54" spans="1:13" x14ac:dyDescent="0.25">
      <c r="A54" s="9" t="s">
        <v>30</v>
      </c>
      <c r="B54" s="10" t="s">
        <v>31</v>
      </c>
      <c r="C54" s="10" t="s">
        <v>29</v>
      </c>
      <c r="D54" s="10">
        <f t="shared" si="18"/>
        <v>16</v>
      </c>
      <c r="E54" s="10">
        <v>-1</v>
      </c>
      <c r="F54" s="10" t="s">
        <v>16</v>
      </c>
      <c r="G54" s="10"/>
      <c r="H54" s="10"/>
      <c r="I54" s="11">
        <v>43769</v>
      </c>
      <c r="J54" s="31">
        <f t="shared" si="17"/>
        <v>15</v>
      </c>
      <c r="K54" s="99">
        <f t="shared" si="19"/>
        <v>6955.3957198144699</v>
      </c>
      <c r="L54" s="99"/>
      <c r="M54" s="100">
        <f t="shared" si="20"/>
        <v>104330.93579721705</v>
      </c>
    </row>
    <row r="55" spans="1:13" x14ac:dyDescent="0.25">
      <c r="A55" s="9" t="s">
        <v>30</v>
      </c>
      <c r="B55" s="10" t="s">
        <v>31</v>
      </c>
      <c r="C55" s="10" t="s">
        <v>29</v>
      </c>
      <c r="D55" s="10">
        <f t="shared" si="18"/>
        <v>15</v>
      </c>
      <c r="E55" s="10">
        <v>-1</v>
      </c>
      <c r="F55" s="10" t="s">
        <v>16</v>
      </c>
      <c r="G55" s="10"/>
      <c r="H55" s="10"/>
      <c r="I55" s="11">
        <v>43769</v>
      </c>
      <c r="J55" s="31">
        <f t="shared" si="17"/>
        <v>14</v>
      </c>
      <c r="K55" s="99">
        <f t="shared" si="19"/>
        <v>6955.3957198144699</v>
      </c>
      <c r="L55" s="99"/>
      <c r="M55" s="100">
        <f t="shared" si="20"/>
        <v>97375.540077402577</v>
      </c>
    </row>
    <row r="56" spans="1:13" x14ac:dyDescent="0.25">
      <c r="A56" s="9" t="s">
        <v>30</v>
      </c>
      <c r="B56" s="10" t="s">
        <v>31</v>
      </c>
      <c r="C56" s="10" t="s">
        <v>29</v>
      </c>
      <c r="D56" s="10">
        <f t="shared" si="18"/>
        <v>14</v>
      </c>
      <c r="E56" s="10">
        <v>-1</v>
      </c>
      <c r="F56" s="10" t="s">
        <v>16</v>
      </c>
      <c r="G56" s="10"/>
      <c r="H56" s="10"/>
      <c r="I56" s="11">
        <v>43777</v>
      </c>
      <c r="J56" s="31">
        <f t="shared" si="17"/>
        <v>13</v>
      </c>
      <c r="K56" s="99">
        <f t="shared" si="19"/>
        <v>6955.3957198144699</v>
      </c>
      <c r="L56" s="99"/>
      <c r="M56" s="100">
        <f t="shared" si="20"/>
        <v>90420.144357588113</v>
      </c>
    </row>
    <row r="57" spans="1:13" x14ac:dyDescent="0.25">
      <c r="A57" s="9" t="s">
        <v>30</v>
      </c>
      <c r="B57" s="10" t="s">
        <v>31</v>
      </c>
      <c r="C57" s="10" t="s">
        <v>29</v>
      </c>
      <c r="D57" s="10">
        <f t="shared" si="18"/>
        <v>13</v>
      </c>
      <c r="E57" s="10">
        <v>-1</v>
      </c>
      <c r="F57" s="10" t="s">
        <v>16</v>
      </c>
      <c r="G57" s="10"/>
      <c r="H57" s="10"/>
      <c r="I57" s="11">
        <v>43808</v>
      </c>
      <c r="J57" s="31">
        <f t="shared" si="17"/>
        <v>12</v>
      </c>
      <c r="K57" s="99">
        <f t="shared" si="19"/>
        <v>6955.3957198144699</v>
      </c>
      <c r="L57" s="99"/>
      <c r="M57" s="100">
        <f t="shared" si="20"/>
        <v>83464.748637773635</v>
      </c>
    </row>
    <row r="58" spans="1:13" x14ac:dyDescent="0.25">
      <c r="A58" s="9" t="s">
        <v>30</v>
      </c>
      <c r="B58" s="10" t="s">
        <v>31</v>
      </c>
      <c r="C58" s="10" t="s">
        <v>29</v>
      </c>
      <c r="D58" s="10">
        <f t="shared" si="18"/>
        <v>12</v>
      </c>
      <c r="E58" s="10">
        <v>-1</v>
      </c>
      <c r="F58" s="10" t="s">
        <v>16</v>
      </c>
      <c r="G58" s="10"/>
      <c r="H58" s="10"/>
      <c r="I58" s="11">
        <v>43811</v>
      </c>
      <c r="J58" s="31">
        <f t="shared" si="17"/>
        <v>11</v>
      </c>
      <c r="K58" s="99">
        <f t="shared" si="19"/>
        <v>6955.3957198144699</v>
      </c>
      <c r="L58" s="99"/>
      <c r="M58" s="100">
        <f t="shared" si="20"/>
        <v>76509.352917959171</v>
      </c>
    </row>
    <row r="59" spans="1:13" x14ac:dyDescent="0.25">
      <c r="A59" s="9" t="s">
        <v>30</v>
      </c>
      <c r="B59" s="10" t="s">
        <v>31</v>
      </c>
      <c r="C59" s="10" t="s">
        <v>29</v>
      </c>
      <c r="D59" s="10">
        <f t="shared" si="18"/>
        <v>11</v>
      </c>
      <c r="E59" s="10">
        <v>-1</v>
      </c>
      <c r="F59" s="10" t="s">
        <v>16</v>
      </c>
      <c r="G59" s="10"/>
      <c r="H59" s="10"/>
      <c r="I59" s="11">
        <v>43853</v>
      </c>
      <c r="J59" s="31">
        <f t="shared" si="17"/>
        <v>10</v>
      </c>
      <c r="K59" s="99">
        <f t="shared" si="19"/>
        <v>6955.3957198144699</v>
      </c>
      <c r="L59" s="99"/>
      <c r="M59" s="100">
        <f t="shared" si="20"/>
        <v>69553.957198144693</v>
      </c>
    </row>
    <row r="60" spans="1:13" x14ac:dyDescent="0.25">
      <c r="A60" s="9" t="s">
        <v>30</v>
      </c>
      <c r="B60" s="10" t="s">
        <v>31</v>
      </c>
      <c r="C60" s="10" t="s">
        <v>29</v>
      </c>
      <c r="D60" s="10">
        <f t="shared" si="18"/>
        <v>10</v>
      </c>
      <c r="E60" s="10">
        <v>-2</v>
      </c>
      <c r="F60" s="10" t="s">
        <v>16</v>
      </c>
      <c r="G60" s="10"/>
      <c r="H60" s="10"/>
      <c r="I60" s="11">
        <v>43853</v>
      </c>
      <c r="J60" s="31">
        <f t="shared" si="17"/>
        <v>8</v>
      </c>
      <c r="K60" s="99">
        <f t="shared" si="19"/>
        <v>6955.3957198144699</v>
      </c>
      <c r="L60" s="99"/>
      <c r="M60" s="100">
        <f t="shared" si="20"/>
        <v>55643.165758515759</v>
      </c>
    </row>
    <row r="61" spans="1:13" x14ac:dyDescent="0.25">
      <c r="A61" s="9" t="s">
        <v>30</v>
      </c>
      <c r="B61" s="10" t="s">
        <v>31</v>
      </c>
      <c r="C61" s="10" t="s">
        <v>29</v>
      </c>
      <c r="D61" s="10">
        <f t="shared" si="18"/>
        <v>8</v>
      </c>
      <c r="E61" s="10">
        <v>-1</v>
      </c>
      <c r="F61" s="10" t="s">
        <v>16</v>
      </c>
      <c r="G61" s="10"/>
      <c r="H61" s="10"/>
      <c r="I61" s="11">
        <v>43854</v>
      </c>
      <c r="J61" s="31">
        <f t="shared" si="17"/>
        <v>7</v>
      </c>
      <c r="K61" s="99">
        <f t="shared" si="19"/>
        <v>6955.3957198144699</v>
      </c>
      <c r="L61" s="99"/>
      <c r="M61" s="100">
        <f t="shared" si="20"/>
        <v>48687.770038701288</v>
      </c>
    </row>
    <row r="62" spans="1:13" ht="30" x14ac:dyDescent="0.25">
      <c r="A62" s="9" t="s">
        <v>30</v>
      </c>
      <c r="B62" s="10" t="s">
        <v>31</v>
      </c>
      <c r="C62" s="10" t="s">
        <v>29</v>
      </c>
      <c r="D62" s="10">
        <f t="shared" si="18"/>
        <v>7</v>
      </c>
      <c r="E62" s="10">
        <v>8</v>
      </c>
      <c r="F62" s="10" t="s">
        <v>17</v>
      </c>
      <c r="G62" s="10" t="s">
        <v>23</v>
      </c>
      <c r="H62" s="10"/>
      <c r="I62" s="11">
        <v>43858</v>
      </c>
      <c r="J62" s="31">
        <f t="shared" si="17"/>
        <v>15</v>
      </c>
      <c r="K62" s="99">
        <f>((M61+L62)/J62)</f>
        <v>8957.8513359134195</v>
      </c>
      <c r="L62" s="99">
        <f>E62*10710</f>
        <v>85680</v>
      </c>
      <c r="M62" s="100">
        <f>J62*K62</f>
        <v>134367.7700387013</v>
      </c>
    </row>
    <row r="63" spans="1:13" x14ac:dyDescent="0.25">
      <c r="A63" s="9" t="s">
        <v>30</v>
      </c>
      <c r="B63" s="10" t="s">
        <v>31</v>
      </c>
      <c r="C63" s="10" t="s">
        <v>29</v>
      </c>
      <c r="D63" s="10">
        <f t="shared" si="18"/>
        <v>15</v>
      </c>
      <c r="E63" s="10">
        <v>-1</v>
      </c>
      <c r="F63" s="10" t="s">
        <v>16</v>
      </c>
      <c r="G63" s="10"/>
      <c r="H63" s="10"/>
      <c r="I63" s="11">
        <v>43858</v>
      </c>
      <c r="J63" s="31">
        <f t="shared" si="17"/>
        <v>14</v>
      </c>
      <c r="K63" s="99">
        <f t="shared" ref="K63:K66" si="21">IF(OR(F63="FPCO"),((M62+L63)/J63),K62)</f>
        <v>8957.8513359134195</v>
      </c>
      <c r="L63" s="99"/>
      <c r="M63" s="100">
        <f t="shared" ref="M63:M65" si="22">K63*J63</f>
        <v>125409.91870278787</v>
      </c>
    </row>
    <row r="64" spans="1:13" x14ac:dyDescent="0.25">
      <c r="A64" s="9" t="s">
        <v>30</v>
      </c>
      <c r="B64" s="10" t="s">
        <v>31</v>
      </c>
      <c r="C64" s="10" t="s">
        <v>29</v>
      </c>
      <c r="D64" s="10">
        <f t="shared" si="18"/>
        <v>14</v>
      </c>
      <c r="E64" s="10">
        <v>-1</v>
      </c>
      <c r="F64" s="10" t="s">
        <v>16</v>
      </c>
      <c r="G64" s="10"/>
      <c r="H64" s="10"/>
      <c r="I64" s="11">
        <v>43861</v>
      </c>
      <c r="J64" s="31">
        <f t="shared" si="17"/>
        <v>13</v>
      </c>
      <c r="K64" s="99">
        <f t="shared" si="21"/>
        <v>8957.8513359134195</v>
      </c>
      <c r="L64" s="99"/>
      <c r="M64" s="100">
        <f t="shared" si="22"/>
        <v>116452.06736687446</v>
      </c>
    </row>
    <row r="65" spans="1:13" x14ac:dyDescent="0.25">
      <c r="A65" s="9" t="s">
        <v>30</v>
      </c>
      <c r="B65" s="10" t="s">
        <v>31</v>
      </c>
      <c r="C65" s="10" t="s">
        <v>29</v>
      </c>
      <c r="D65" s="10">
        <f t="shared" si="18"/>
        <v>13</v>
      </c>
      <c r="E65" s="10">
        <v>-1</v>
      </c>
      <c r="F65" s="10" t="s">
        <v>16</v>
      </c>
      <c r="G65" s="10"/>
      <c r="H65" s="10"/>
      <c r="I65" s="11">
        <v>43872</v>
      </c>
      <c r="J65" s="31">
        <f t="shared" si="17"/>
        <v>12</v>
      </c>
      <c r="K65" s="99">
        <f t="shared" si="21"/>
        <v>8957.8513359134195</v>
      </c>
      <c r="L65" s="99"/>
      <c r="M65" s="100">
        <f t="shared" si="22"/>
        <v>107494.21603096103</v>
      </c>
    </row>
    <row r="66" spans="1:13" x14ac:dyDescent="0.25">
      <c r="A66" s="9" t="s">
        <v>30</v>
      </c>
      <c r="B66" s="10" t="s">
        <v>31</v>
      </c>
      <c r="C66" s="10" t="s">
        <v>29</v>
      </c>
      <c r="D66" s="10">
        <f t="shared" si="18"/>
        <v>12</v>
      </c>
      <c r="E66" s="10">
        <v>-1</v>
      </c>
      <c r="F66" s="10" t="s">
        <v>16</v>
      </c>
      <c r="G66" s="10"/>
      <c r="H66" s="10"/>
      <c r="I66" s="11">
        <v>43872</v>
      </c>
      <c r="J66" s="31">
        <f t="shared" si="17"/>
        <v>11</v>
      </c>
      <c r="K66" s="99">
        <f t="shared" si="21"/>
        <v>8957.8513359134195</v>
      </c>
      <c r="L66" s="99"/>
      <c r="M66" s="100">
        <f>K66*J66</f>
        <v>98536.36469504761</v>
      </c>
    </row>
    <row r="67" spans="1:13" x14ac:dyDescent="0.25">
      <c r="A67" s="9" t="s">
        <v>30</v>
      </c>
      <c r="B67" s="10" t="s">
        <v>31</v>
      </c>
      <c r="C67" s="10" t="s">
        <v>29</v>
      </c>
      <c r="D67" s="10">
        <f t="shared" si="18"/>
        <v>11</v>
      </c>
      <c r="E67" s="10">
        <v>24</v>
      </c>
      <c r="F67" s="10" t="s">
        <v>17</v>
      </c>
      <c r="G67" s="10" t="s">
        <v>26</v>
      </c>
      <c r="H67" s="10"/>
      <c r="I67" s="11">
        <v>43875</v>
      </c>
      <c r="J67" s="31">
        <f t="shared" si="17"/>
        <v>35</v>
      </c>
      <c r="K67" s="99">
        <f>((M66+L67)/J67)</f>
        <v>8307.0056579537431</v>
      </c>
      <c r="L67" s="99">
        <f>E67*8008.70138888889</f>
        <v>192208.83333333334</v>
      </c>
      <c r="M67" s="100">
        <f>K67*J67</f>
        <v>290745.19802838098</v>
      </c>
    </row>
    <row r="68" spans="1:13" x14ac:dyDescent="0.25">
      <c r="A68" s="9" t="s">
        <v>30</v>
      </c>
      <c r="B68" s="10" t="s">
        <v>31</v>
      </c>
      <c r="C68" s="10" t="s">
        <v>29</v>
      </c>
      <c r="D68" s="10">
        <f t="shared" si="18"/>
        <v>35</v>
      </c>
      <c r="E68" s="10">
        <v>-1</v>
      </c>
      <c r="F68" s="10" t="s">
        <v>16</v>
      </c>
      <c r="G68" s="10"/>
      <c r="H68" s="10"/>
      <c r="I68" s="11">
        <v>43875</v>
      </c>
      <c r="J68" s="31">
        <f t="shared" si="17"/>
        <v>34</v>
      </c>
      <c r="K68" s="99">
        <f t="shared" ref="K68:K85" si="23">IF(OR(F68="FPCO"),((M67+L68)/J68),K67)</f>
        <v>8307.0056579537431</v>
      </c>
      <c r="L68" s="99"/>
      <c r="M68" s="100">
        <f t="shared" ref="M68:M85" si="24">K68*J68</f>
        <v>282438.19237042725</v>
      </c>
    </row>
    <row r="69" spans="1:13" x14ac:dyDescent="0.25">
      <c r="A69" s="9" t="s">
        <v>30</v>
      </c>
      <c r="B69" s="10" t="s">
        <v>31</v>
      </c>
      <c r="C69" s="10" t="s">
        <v>29</v>
      </c>
      <c r="D69" s="10">
        <f t="shared" si="18"/>
        <v>34</v>
      </c>
      <c r="E69" s="10">
        <v>-1</v>
      </c>
      <c r="F69" s="10" t="s">
        <v>16</v>
      </c>
      <c r="G69" s="10"/>
      <c r="H69" s="10"/>
      <c r="I69" s="11">
        <v>43878</v>
      </c>
      <c r="J69" s="31">
        <f t="shared" si="17"/>
        <v>33</v>
      </c>
      <c r="K69" s="99">
        <f t="shared" si="23"/>
        <v>8307.0056579537431</v>
      </c>
      <c r="L69" s="99"/>
      <c r="M69" s="100">
        <f t="shared" si="24"/>
        <v>274131.18671247351</v>
      </c>
    </row>
    <row r="70" spans="1:13" x14ac:dyDescent="0.25">
      <c r="A70" s="9" t="s">
        <v>30</v>
      </c>
      <c r="B70" s="10" t="s">
        <v>31</v>
      </c>
      <c r="C70" s="10" t="s">
        <v>29</v>
      </c>
      <c r="D70" s="10">
        <f t="shared" si="18"/>
        <v>33</v>
      </c>
      <c r="E70" s="10">
        <v>-2</v>
      </c>
      <c r="F70" s="10" t="s">
        <v>16</v>
      </c>
      <c r="G70" s="10"/>
      <c r="H70" s="10"/>
      <c r="I70" s="11">
        <v>43889</v>
      </c>
      <c r="J70" s="31">
        <f t="shared" si="17"/>
        <v>31</v>
      </c>
      <c r="K70" s="99">
        <f t="shared" si="23"/>
        <v>8307.0056579537431</v>
      </c>
      <c r="L70" s="99"/>
      <c r="M70" s="100">
        <f t="shared" si="24"/>
        <v>257517.17539656605</v>
      </c>
    </row>
    <row r="71" spans="1:13" x14ac:dyDescent="0.25">
      <c r="A71" s="9" t="s">
        <v>30</v>
      </c>
      <c r="B71" s="10" t="s">
        <v>31</v>
      </c>
      <c r="C71" s="10" t="s">
        <v>29</v>
      </c>
      <c r="D71" s="10">
        <f t="shared" si="18"/>
        <v>31</v>
      </c>
      <c r="E71" s="10">
        <v>-1</v>
      </c>
      <c r="F71" s="10" t="s">
        <v>16</v>
      </c>
      <c r="G71" s="10"/>
      <c r="H71" s="10"/>
      <c r="I71" s="11">
        <v>43902</v>
      </c>
      <c r="J71" s="31">
        <f t="shared" si="17"/>
        <v>30</v>
      </c>
      <c r="K71" s="99">
        <f t="shared" si="23"/>
        <v>8307.0056579537431</v>
      </c>
      <c r="L71" s="99"/>
      <c r="M71" s="100">
        <f t="shared" si="24"/>
        <v>249210.16973861228</v>
      </c>
    </row>
    <row r="72" spans="1:13" x14ac:dyDescent="0.25">
      <c r="A72" s="9" t="s">
        <v>30</v>
      </c>
      <c r="B72" s="10" t="s">
        <v>31</v>
      </c>
      <c r="C72" s="10" t="s">
        <v>29</v>
      </c>
      <c r="D72" s="10">
        <f t="shared" si="18"/>
        <v>30</v>
      </c>
      <c r="E72" s="10">
        <v>-1</v>
      </c>
      <c r="F72" s="10" t="s">
        <v>16</v>
      </c>
      <c r="G72" s="10"/>
      <c r="H72" s="10"/>
      <c r="I72" s="11">
        <v>43902</v>
      </c>
      <c r="J72" s="31">
        <f t="shared" si="17"/>
        <v>29</v>
      </c>
      <c r="K72" s="99">
        <f t="shared" si="23"/>
        <v>8307.0056579537431</v>
      </c>
      <c r="L72" s="99"/>
      <c r="M72" s="100">
        <f t="shared" si="24"/>
        <v>240903.16408065855</v>
      </c>
    </row>
    <row r="73" spans="1:13" x14ac:dyDescent="0.25">
      <c r="A73" s="9" t="s">
        <v>30</v>
      </c>
      <c r="B73" s="10" t="s">
        <v>31</v>
      </c>
      <c r="C73" s="10" t="s">
        <v>29</v>
      </c>
      <c r="D73" s="10">
        <f t="shared" si="18"/>
        <v>29</v>
      </c>
      <c r="E73" s="10">
        <v>-1</v>
      </c>
      <c r="F73" s="10" t="s">
        <v>16</v>
      </c>
      <c r="G73" s="10"/>
      <c r="H73" s="10"/>
      <c r="I73" s="11">
        <v>43906</v>
      </c>
      <c r="J73" s="31">
        <f t="shared" si="17"/>
        <v>28</v>
      </c>
      <c r="K73" s="99">
        <f t="shared" si="23"/>
        <v>8307.0056579537431</v>
      </c>
      <c r="L73" s="99"/>
      <c r="M73" s="100">
        <f t="shared" si="24"/>
        <v>232596.15842270482</v>
      </c>
    </row>
    <row r="74" spans="1:13" x14ac:dyDescent="0.25">
      <c r="A74" s="9" t="s">
        <v>30</v>
      </c>
      <c r="B74" s="10" t="s">
        <v>31</v>
      </c>
      <c r="C74" s="10" t="s">
        <v>29</v>
      </c>
      <c r="D74" s="10">
        <f t="shared" si="18"/>
        <v>28</v>
      </c>
      <c r="E74" s="10">
        <v>-4</v>
      </c>
      <c r="F74" s="10" t="s">
        <v>16</v>
      </c>
      <c r="G74" s="10"/>
      <c r="H74" s="10"/>
      <c r="I74" s="11">
        <v>43935</v>
      </c>
      <c r="J74" s="31">
        <f t="shared" ref="J74:J85" si="25">D74+E74</f>
        <v>24</v>
      </c>
      <c r="K74" s="99">
        <f t="shared" si="23"/>
        <v>8307.0056579537431</v>
      </c>
      <c r="L74" s="99"/>
      <c r="M74" s="100">
        <f t="shared" si="24"/>
        <v>199368.13579088985</v>
      </c>
    </row>
    <row r="75" spans="1:13" x14ac:dyDescent="0.25">
      <c r="A75" s="9" t="s">
        <v>30</v>
      </c>
      <c r="B75" s="10" t="s">
        <v>31</v>
      </c>
      <c r="C75" s="10" t="s">
        <v>29</v>
      </c>
      <c r="D75" s="10">
        <f t="shared" ref="D75:D85" si="26">J74</f>
        <v>24</v>
      </c>
      <c r="E75" s="10">
        <v>-2</v>
      </c>
      <c r="F75" s="10" t="s">
        <v>16</v>
      </c>
      <c r="G75" s="10"/>
      <c r="H75" s="10"/>
      <c r="I75" s="11">
        <v>43994</v>
      </c>
      <c r="J75" s="31">
        <f t="shared" si="25"/>
        <v>22</v>
      </c>
      <c r="K75" s="99">
        <f t="shared" si="23"/>
        <v>8307.0056579537431</v>
      </c>
      <c r="L75" s="99"/>
      <c r="M75" s="100">
        <f t="shared" si="24"/>
        <v>182754.12447498235</v>
      </c>
    </row>
    <row r="76" spans="1:13" x14ac:dyDescent="0.25">
      <c r="A76" s="9" t="s">
        <v>30</v>
      </c>
      <c r="B76" s="10" t="s">
        <v>31</v>
      </c>
      <c r="C76" s="10" t="s">
        <v>29</v>
      </c>
      <c r="D76" s="10">
        <f t="shared" si="26"/>
        <v>22</v>
      </c>
      <c r="E76" s="10">
        <v>-3</v>
      </c>
      <c r="F76" s="10" t="s">
        <v>16</v>
      </c>
      <c r="G76" s="10"/>
      <c r="H76" s="10"/>
      <c r="I76" s="11">
        <v>44029</v>
      </c>
      <c r="J76" s="31">
        <f t="shared" si="25"/>
        <v>19</v>
      </c>
      <c r="K76" s="99">
        <f t="shared" si="23"/>
        <v>8307.0056579537431</v>
      </c>
      <c r="L76" s="99"/>
      <c r="M76" s="100">
        <f t="shared" si="24"/>
        <v>157833.10750112112</v>
      </c>
    </row>
    <row r="77" spans="1:13" x14ac:dyDescent="0.25">
      <c r="A77" s="9" t="s">
        <v>30</v>
      </c>
      <c r="B77" s="10" t="s">
        <v>31</v>
      </c>
      <c r="C77" s="10" t="s">
        <v>29</v>
      </c>
      <c r="D77" s="10">
        <f t="shared" si="26"/>
        <v>19</v>
      </c>
      <c r="E77" s="10">
        <v>-2</v>
      </c>
      <c r="F77" s="10" t="s">
        <v>16</v>
      </c>
      <c r="G77" s="10"/>
      <c r="H77" s="10"/>
      <c r="I77" s="11">
        <v>44061</v>
      </c>
      <c r="J77" s="31">
        <f t="shared" si="25"/>
        <v>17</v>
      </c>
      <c r="K77" s="99">
        <f t="shared" si="23"/>
        <v>8307.0056579537431</v>
      </c>
      <c r="L77" s="99"/>
      <c r="M77" s="100">
        <f t="shared" si="24"/>
        <v>141219.09618521362</v>
      </c>
    </row>
    <row r="78" spans="1:13" x14ac:dyDescent="0.25">
      <c r="A78" s="9" t="s">
        <v>30</v>
      </c>
      <c r="B78" s="10" t="s">
        <v>31</v>
      </c>
      <c r="C78" s="10" t="s">
        <v>29</v>
      </c>
      <c r="D78" s="10">
        <f t="shared" si="26"/>
        <v>17</v>
      </c>
      <c r="E78" s="10">
        <v>-1</v>
      </c>
      <c r="F78" s="10" t="s">
        <v>16</v>
      </c>
      <c r="G78" s="10"/>
      <c r="H78" s="10"/>
      <c r="I78" s="11">
        <v>44061</v>
      </c>
      <c r="J78" s="31">
        <f t="shared" si="25"/>
        <v>16</v>
      </c>
      <c r="K78" s="99">
        <f t="shared" si="23"/>
        <v>8307.0056579537431</v>
      </c>
      <c r="L78" s="99"/>
      <c r="M78" s="100">
        <f t="shared" si="24"/>
        <v>132912.09052725989</v>
      </c>
    </row>
    <row r="79" spans="1:13" x14ac:dyDescent="0.25">
      <c r="A79" s="9" t="s">
        <v>30</v>
      </c>
      <c r="B79" s="10" t="s">
        <v>31</v>
      </c>
      <c r="C79" s="10" t="s">
        <v>29</v>
      </c>
      <c r="D79" s="10">
        <f t="shared" si="26"/>
        <v>16</v>
      </c>
      <c r="E79" s="10">
        <v>-4</v>
      </c>
      <c r="F79" s="10" t="s">
        <v>16</v>
      </c>
      <c r="G79" s="10"/>
      <c r="H79" s="10"/>
      <c r="I79" s="11">
        <v>44061</v>
      </c>
      <c r="J79" s="31">
        <f t="shared" si="25"/>
        <v>12</v>
      </c>
      <c r="K79" s="99">
        <f t="shared" si="23"/>
        <v>8307.0056579537431</v>
      </c>
      <c r="L79" s="99"/>
      <c r="M79" s="100">
        <f t="shared" si="24"/>
        <v>99684.067895444925</v>
      </c>
    </row>
    <row r="80" spans="1:13" x14ac:dyDescent="0.25">
      <c r="A80" s="9" t="s">
        <v>30</v>
      </c>
      <c r="B80" s="10" t="s">
        <v>31</v>
      </c>
      <c r="C80" s="10" t="s">
        <v>29</v>
      </c>
      <c r="D80" s="10">
        <f t="shared" si="26"/>
        <v>12</v>
      </c>
      <c r="E80" s="10">
        <v>-4</v>
      </c>
      <c r="F80" s="10" t="s">
        <v>16</v>
      </c>
      <c r="G80" s="10"/>
      <c r="H80" s="10"/>
      <c r="I80" s="11">
        <v>44102</v>
      </c>
      <c r="J80" s="31">
        <f t="shared" si="25"/>
        <v>8</v>
      </c>
      <c r="K80" s="99">
        <f t="shared" si="23"/>
        <v>8307.0056579537431</v>
      </c>
      <c r="L80" s="99"/>
      <c r="M80" s="100">
        <f t="shared" si="24"/>
        <v>66456.045263629945</v>
      </c>
    </row>
    <row r="81" spans="1:13" x14ac:dyDescent="0.25">
      <c r="A81" s="9" t="s">
        <v>30</v>
      </c>
      <c r="B81" s="10" t="s">
        <v>31</v>
      </c>
      <c r="C81" s="10" t="s">
        <v>29</v>
      </c>
      <c r="D81" s="10">
        <f t="shared" si="26"/>
        <v>8</v>
      </c>
      <c r="E81" s="10">
        <v>-1</v>
      </c>
      <c r="F81" s="10" t="s">
        <v>16</v>
      </c>
      <c r="G81" s="10"/>
      <c r="H81" s="10"/>
      <c r="I81" s="11">
        <v>44119</v>
      </c>
      <c r="J81" s="31">
        <f t="shared" si="25"/>
        <v>7</v>
      </c>
      <c r="K81" s="99">
        <f t="shared" si="23"/>
        <v>8307.0056579537431</v>
      </c>
      <c r="L81" s="99"/>
      <c r="M81" s="100">
        <f t="shared" si="24"/>
        <v>58149.039605676204</v>
      </c>
    </row>
    <row r="82" spans="1:13" x14ac:dyDescent="0.25">
      <c r="A82" s="9" t="s">
        <v>30</v>
      </c>
      <c r="B82" s="10" t="s">
        <v>31</v>
      </c>
      <c r="C82" s="10" t="s">
        <v>29</v>
      </c>
      <c r="D82" s="10">
        <f t="shared" si="26"/>
        <v>7</v>
      </c>
      <c r="E82" s="10">
        <v>-2</v>
      </c>
      <c r="F82" s="10" t="s">
        <v>16</v>
      </c>
      <c r="G82" s="10"/>
      <c r="H82" s="10"/>
      <c r="I82" s="11">
        <v>44127</v>
      </c>
      <c r="J82" s="31">
        <f t="shared" si="25"/>
        <v>5</v>
      </c>
      <c r="K82" s="99">
        <f t="shared" si="23"/>
        <v>8307.0056579537431</v>
      </c>
      <c r="L82" s="99"/>
      <c r="M82" s="100">
        <f t="shared" si="24"/>
        <v>41535.028289768714</v>
      </c>
    </row>
    <row r="83" spans="1:13" x14ac:dyDescent="0.25">
      <c r="A83" s="9" t="s">
        <v>30</v>
      </c>
      <c r="B83" s="10" t="s">
        <v>31</v>
      </c>
      <c r="C83" s="10" t="s">
        <v>29</v>
      </c>
      <c r="D83" s="10">
        <f t="shared" si="26"/>
        <v>5</v>
      </c>
      <c r="E83" s="10">
        <v>-1</v>
      </c>
      <c r="F83" s="10" t="s">
        <v>16</v>
      </c>
      <c r="G83" s="10"/>
      <c r="H83" s="10"/>
      <c r="I83" s="11">
        <v>44141</v>
      </c>
      <c r="J83" s="31">
        <f t="shared" si="25"/>
        <v>4</v>
      </c>
      <c r="K83" s="99">
        <f t="shared" si="23"/>
        <v>8307.0056579537431</v>
      </c>
      <c r="L83" s="99"/>
      <c r="M83" s="100">
        <f t="shared" si="24"/>
        <v>33228.022631814973</v>
      </c>
    </row>
    <row r="84" spans="1:13" x14ac:dyDescent="0.25">
      <c r="A84" s="9" t="s">
        <v>30</v>
      </c>
      <c r="B84" s="10" t="s">
        <v>31</v>
      </c>
      <c r="C84" s="10" t="s">
        <v>29</v>
      </c>
      <c r="D84" s="10">
        <f t="shared" si="26"/>
        <v>4</v>
      </c>
      <c r="E84" s="10">
        <v>-2</v>
      </c>
      <c r="F84" s="10" t="s">
        <v>16</v>
      </c>
      <c r="G84" s="10"/>
      <c r="H84" s="10"/>
      <c r="I84" s="11">
        <v>44152</v>
      </c>
      <c r="J84" s="31">
        <f t="shared" si="25"/>
        <v>2</v>
      </c>
      <c r="K84" s="99">
        <f t="shared" si="23"/>
        <v>8307.0056579537431</v>
      </c>
      <c r="L84" s="99"/>
      <c r="M84" s="100">
        <f t="shared" si="24"/>
        <v>16614.011315907486</v>
      </c>
    </row>
    <row r="85" spans="1:13" ht="15.75" thickBot="1" x14ac:dyDescent="0.3">
      <c r="A85" s="44" t="s">
        <v>30</v>
      </c>
      <c r="B85" s="36" t="s">
        <v>31</v>
      </c>
      <c r="C85" s="36" t="s">
        <v>29</v>
      </c>
      <c r="D85" s="36">
        <f t="shared" si="26"/>
        <v>2</v>
      </c>
      <c r="E85" s="36">
        <v>-1</v>
      </c>
      <c r="F85" s="36" t="s">
        <v>16</v>
      </c>
      <c r="G85" s="36"/>
      <c r="H85" s="36"/>
      <c r="I85" s="37">
        <v>44159</v>
      </c>
      <c r="J85" s="51">
        <f t="shared" si="25"/>
        <v>1</v>
      </c>
      <c r="K85" s="99">
        <f t="shared" si="23"/>
        <v>8307.0056579537431</v>
      </c>
      <c r="L85" s="99"/>
      <c r="M85" s="100">
        <f t="shared" si="24"/>
        <v>8307.0056579537431</v>
      </c>
    </row>
    <row r="86" spans="1:13" x14ac:dyDescent="0.25">
      <c r="A86" s="27" t="s">
        <v>33</v>
      </c>
      <c r="B86" s="28" t="s">
        <v>34</v>
      </c>
      <c r="C86" s="28" t="s">
        <v>29</v>
      </c>
      <c r="D86" s="28"/>
      <c r="E86" s="28">
        <v>5</v>
      </c>
      <c r="F86" s="28" t="s">
        <v>17</v>
      </c>
      <c r="G86" s="28" t="s">
        <v>18</v>
      </c>
      <c r="H86" s="28"/>
      <c r="I86" s="29">
        <v>43493</v>
      </c>
      <c r="J86" s="28">
        <f>D86+E86</f>
        <v>5</v>
      </c>
      <c r="K86" s="92">
        <v>3828</v>
      </c>
      <c r="L86" s="92">
        <f>K86*E86</f>
        <v>19140</v>
      </c>
      <c r="M86" s="101">
        <f>K86*J86</f>
        <v>19140</v>
      </c>
    </row>
    <row r="87" spans="1:13" ht="15.75" thickBot="1" x14ac:dyDescent="0.3">
      <c r="A87" s="44" t="s">
        <v>33</v>
      </c>
      <c r="B87" s="36" t="s">
        <v>34</v>
      </c>
      <c r="C87" s="36" t="s">
        <v>29</v>
      </c>
      <c r="D87" s="36">
        <f>J86</f>
        <v>5</v>
      </c>
      <c r="E87" s="36">
        <v>-5</v>
      </c>
      <c r="F87" s="36" t="s">
        <v>16</v>
      </c>
      <c r="G87" s="36"/>
      <c r="H87" s="36"/>
      <c r="I87" s="37">
        <v>43676</v>
      </c>
      <c r="J87" s="36">
        <f>D87+E87</f>
        <v>0</v>
      </c>
      <c r="K87" s="99">
        <f t="shared" ref="K87" si="27">IF(OR(F87="FPCO"),((M86+L87)/J87),K86)</f>
        <v>3828</v>
      </c>
      <c r="L87" s="99"/>
      <c r="M87" s="100">
        <f t="shared" ref="M87" si="28">K87*J87</f>
        <v>0</v>
      </c>
    </row>
    <row r="88" spans="1:13" x14ac:dyDescent="0.25">
      <c r="A88" s="1" t="s">
        <v>37</v>
      </c>
      <c r="B88" s="2" t="s">
        <v>38</v>
      </c>
      <c r="C88" s="2" t="s">
        <v>29</v>
      </c>
      <c r="D88" s="2">
        <v>10</v>
      </c>
      <c r="E88" s="2"/>
      <c r="F88" s="2" t="s">
        <v>14</v>
      </c>
      <c r="G88" s="2"/>
      <c r="H88" s="2"/>
      <c r="I88" s="43">
        <v>43100</v>
      </c>
      <c r="J88" s="46">
        <f t="shared" ref="J88:J119" si="29">D88+E88</f>
        <v>10</v>
      </c>
      <c r="K88" s="106">
        <f>M88/J88</f>
        <v>83181</v>
      </c>
      <c r="L88" s="106"/>
      <c r="M88" s="107">
        <v>831810</v>
      </c>
    </row>
    <row r="89" spans="1:13" x14ac:dyDescent="0.25">
      <c r="A89" s="16" t="s">
        <v>37</v>
      </c>
      <c r="B89" s="17" t="s">
        <v>38</v>
      </c>
      <c r="C89" s="17" t="s">
        <v>29</v>
      </c>
      <c r="D89" s="17">
        <f>J88</f>
        <v>10</v>
      </c>
      <c r="E89" s="17">
        <v>5</v>
      </c>
      <c r="F89" s="17" t="s">
        <v>17</v>
      </c>
      <c r="G89" s="17" t="s">
        <v>18</v>
      </c>
      <c r="H89" s="17"/>
      <c r="I89" s="18">
        <v>43300</v>
      </c>
      <c r="J89" s="45">
        <f t="shared" si="29"/>
        <v>15</v>
      </c>
      <c r="K89" s="99">
        <f>((M88+L89)/J89)</f>
        <v>81832.333333333328</v>
      </c>
      <c r="L89" s="99">
        <f>E89*79135</f>
        <v>395675</v>
      </c>
      <c r="M89" s="100">
        <f>J89*K89</f>
        <v>1227485</v>
      </c>
    </row>
    <row r="90" spans="1:13" x14ac:dyDescent="0.25">
      <c r="A90" s="16" t="s">
        <v>37</v>
      </c>
      <c r="B90" s="17" t="s">
        <v>38</v>
      </c>
      <c r="C90" s="17" t="s">
        <v>29</v>
      </c>
      <c r="D90" s="17">
        <f t="shared" ref="D90:D101" si="30">J89</f>
        <v>15</v>
      </c>
      <c r="E90" s="17">
        <v>-1</v>
      </c>
      <c r="F90" s="17" t="s">
        <v>16</v>
      </c>
      <c r="G90" s="17"/>
      <c r="H90" s="17"/>
      <c r="I90" s="18">
        <v>43405</v>
      </c>
      <c r="J90" s="45">
        <f t="shared" si="29"/>
        <v>14</v>
      </c>
      <c r="K90" s="99">
        <f t="shared" ref="K90:K102" si="31">IF(OR(F90="FPCO"),((M89+L90)/J90),K89)</f>
        <v>81832.333333333328</v>
      </c>
      <c r="L90" s="99"/>
      <c r="M90" s="100">
        <f t="shared" ref="M90:M102" si="32">K90*J90</f>
        <v>1145652.6666666665</v>
      </c>
    </row>
    <row r="91" spans="1:13" x14ac:dyDescent="0.25">
      <c r="A91" s="16" t="s">
        <v>37</v>
      </c>
      <c r="B91" s="17" t="s">
        <v>38</v>
      </c>
      <c r="C91" s="17" t="s">
        <v>29</v>
      </c>
      <c r="D91" s="17">
        <f t="shared" si="30"/>
        <v>14</v>
      </c>
      <c r="E91" s="17">
        <v>-1</v>
      </c>
      <c r="F91" s="17" t="s">
        <v>16</v>
      </c>
      <c r="G91" s="17"/>
      <c r="H91" s="17"/>
      <c r="I91" s="18">
        <v>43405</v>
      </c>
      <c r="J91" s="45">
        <f t="shared" si="29"/>
        <v>13</v>
      </c>
      <c r="K91" s="99">
        <f t="shared" si="31"/>
        <v>81832.333333333328</v>
      </c>
      <c r="L91" s="99"/>
      <c r="M91" s="100">
        <f t="shared" si="32"/>
        <v>1063820.3333333333</v>
      </c>
    </row>
    <row r="92" spans="1:13" x14ac:dyDescent="0.25">
      <c r="A92" s="16" t="s">
        <v>37</v>
      </c>
      <c r="B92" s="17" t="s">
        <v>38</v>
      </c>
      <c r="C92" s="17" t="s">
        <v>29</v>
      </c>
      <c r="D92" s="17">
        <f t="shared" si="30"/>
        <v>13</v>
      </c>
      <c r="E92" s="17">
        <v>-1</v>
      </c>
      <c r="F92" s="17" t="s">
        <v>16</v>
      </c>
      <c r="G92" s="17"/>
      <c r="H92" s="17"/>
      <c r="I92" s="18">
        <v>43405</v>
      </c>
      <c r="J92" s="45">
        <f t="shared" si="29"/>
        <v>12</v>
      </c>
      <c r="K92" s="99">
        <f t="shared" si="31"/>
        <v>81832.333333333328</v>
      </c>
      <c r="L92" s="99"/>
      <c r="M92" s="100">
        <f t="shared" si="32"/>
        <v>981988</v>
      </c>
    </row>
    <row r="93" spans="1:13" x14ac:dyDescent="0.25">
      <c r="A93" s="16" t="s">
        <v>37</v>
      </c>
      <c r="B93" s="17" t="s">
        <v>38</v>
      </c>
      <c r="C93" s="17" t="s">
        <v>29</v>
      </c>
      <c r="D93" s="17">
        <f t="shared" si="30"/>
        <v>12</v>
      </c>
      <c r="E93" s="17">
        <v>-1</v>
      </c>
      <c r="F93" s="17" t="s">
        <v>16</v>
      </c>
      <c r="G93" s="17"/>
      <c r="H93" s="17"/>
      <c r="I93" s="18">
        <v>43405</v>
      </c>
      <c r="J93" s="45">
        <f t="shared" si="29"/>
        <v>11</v>
      </c>
      <c r="K93" s="99">
        <f t="shared" si="31"/>
        <v>81832.333333333328</v>
      </c>
      <c r="L93" s="99"/>
      <c r="M93" s="100">
        <f t="shared" si="32"/>
        <v>900155.66666666663</v>
      </c>
    </row>
    <row r="94" spans="1:13" x14ac:dyDescent="0.25">
      <c r="A94" s="16" t="s">
        <v>37</v>
      </c>
      <c r="B94" s="17" t="s">
        <v>38</v>
      </c>
      <c r="C94" s="17" t="s">
        <v>29</v>
      </c>
      <c r="D94" s="17">
        <f t="shared" si="30"/>
        <v>11</v>
      </c>
      <c r="E94" s="17">
        <v>-1</v>
      </c>
      <c r="F94" s="17" t="s">
        <v>16</v>
      </c>
      <c r="G94" s="17"/>
      <c r="H94" s="17"/>
      <c r="I94" s="18">
        <v>43405</v>
      </c>
      <c r="J94" s="45">
        <f t="shared" si="29"/>
        <v>10</v>
      </c>
      <c r="K94" s="99">
        <f t="shared" si="31"/>
        <v>81832.333333333328</v>
      </c>
      <c r="L94" s="99"/>
      <c r="M94" s="100">
        <f t="shared" si="32"/>
        <v>818323.33333333326</v>
      </c>
    </row>
    <row r="95" spans="1:13" x14ac:dyDescent="0.25">
      <c r="A95" s="16" t="s">
        <v>37</v>
      </c>
      <c r="B95" s="17" t="s">
        <v>38</v>
      </c>
      <c r="C95" s="17" t="s">
        <v>29</v>
      </c>
      <c r="D95" s="17">
        <f t="shared" si="30"/>
        <v>10</v>
      </c>
      <c r="E95" s="17">
        <v>-1</v>
      </c>
      <c r="F95" s="17" t="s">
        <v>16</v>
      </c>
      <c r="G95" s="17"/>
      <c r="H95" s="17"/>
      <c r="I95" s="18">
        <v>43605</v>
      </c>
      <c r="J95" s="45">
        <f t="shared" si="29"/>
        <v>9</v>
      </c>
      <c r="K95" s="99">
        <f t="shared" si="31"/>
        <v>81832.333333333328</v>
      </c>
      <c r="L95" s="99"/>
      <c r="M95" s="100">
        <f t="shared" si="32"/>
        <v>736491</v>
      </c>
    </row>
    <row r="96" spans="1:13" x14ac:dyDescent="0.25">
      <c r="A96" s="16" t="s">
        <v>37</v>
      </c>
      <c r="B96" s="17" t="s">
        <v>38</v>
      </c>
      <c r="C96" s="17" t="s">
        <v>29</v>
      </c>
      <c r="D96" s="17">
        <f t="shared" si="30"/>
        <v>9</v>
      </c>
      <c r="E96" s="17">
        <v>-1</v>
      </c>
      <c r="F96" s="17" t="s">
        <v>16</v>
      </c>
      <c r="G96" s="17"/>
      <c r="H96" s="17"/>
      <c r="I96" s="18">
        <v>43605</v>
      </c>
      <c r="J96" s="45">
        <f t="shared" si="29"/>
        <v>8</v>
      </c>
      <c r="K96" s="99">
        <f t="shared" si="31"/>
        <v>81832.333333333328</v>
      </c>
      <c r="L96" s="99"/>
      <c r="M96" s="100">
        <f t="shared" si="32"/>
        <v>654658.66666666663</v>
      </c>
    </row>
    <row r="97" spans="1:13" x14ac:dyDescent="0.25">
      <c r="A97" s="16" t="s">
        <v>37</v>
      </c>
      <c r="B97" s="17" t="s">
        <v>38</v>
      </c>
      <c r="C97" s="17" t="s">
        <v>29</v>
      </c>
      <c r="D97" s="17">
        <f t="shared" si="30"/>
        <v>8</v>
      </c>
      <c r="E97" s="17">
        <v>-2</v>
      </c>
      <c r="F97" s="17" t="s">
        <v>16</v>
      </c>
      <c r="G97" s="17"/>
      <c r="H97" s="17"/>
      <c r="I97" s="18">
        <v>43605</v>
      </c>
      <c r="J97" s="45">
        <f t="shared" si="29"/>
        <v>6</v>
      </c>
      <c r="K97" s="99">
        <f t="shared" si="31"/>
        <v>81832.333333333328</v>
      </c>
      <c r="L97" s="99"/>
      <c r="M97" s="100">
        <f t="shared" si="32"/>
        <v>490994</v>
      </c>
    </row>
    <row r="98" spans="1:13" x14ac:dyDescent="0.25">
      <c r="A98" s="16" t="s">
        <v>37</v>
      </c>
      <c r="B98" s="17" t="s">
        <v>38</v>
      </c>
      <c r="C98" s="17" t="s">
        <v>29</v>
      </c>
      <c r="D98" s="17">
        <f t="shared" si="30"/>
        <v>6</v>
      </c>
      <c r="E98" s="17">
        <v>-2</v>
      </c>
      <c r="F98" s="17" t="s">
        <v>16</v>
      </c>
      <c r="G98" s="17"/>
      <c r="H98" s="17"/>
      <c r="I98" s="18">
        <v>43615</v>
      </c>
      <c r="J98" s="45">
        <f t="shared" si="29"/>
        <v>4</v>
      </c>
      <c r="K98" s="99">
        <f t="shared" si="31"/>
        <v>81832.333333333328</v>
      </c>
      <c r="L98" s="99"/>
      <c r="M98" s="100">
        <f t="shared" si="32"/>
        <v>327329.33333333331</v>
      </c>
    </row>
    <row r="99" spans="1:13" x14ac:dyDescent="0.25">
      <c r="A99" s="16" t="s">
        <v>37</v>
      </c>
      <c r="B99" s="17" t="s">
        <v>38</v>
      </c>
      <c r="C99" s="17" t="s">
        <v>29</v>
      </c>
      <c r="D99" s="17">
        <f t="shared" si="30"/>
        <v>4</v>
      </c>
      <c r="E99" s="17">
        <v>-1</v>
      </c>
      <c r="F99" s="17" t="s">
        <v>16</v>
      </c>
      <c r="G99" s="17"/>
      <c r="H99" s="17"/>
      <c r="I99" s="18">
        <v>43626</v>
      </c>
      <c r="J99" s="45">
        <f t="shared" si="29"/>
        <v>3</v>
      </c>
      <c r="K99" s="99">
        <f t="shared" si="31"/>
        <v>81832.333333333328</v>
      </c>
      <c r="L99" s="99"/>
      <c r="M99" s="100">
        <f t="shared" si="32"/>
        <v>245497</v>
      </c>
    </row>
    <row r="100" spans="1:13" x14ac:dyDescent="0.25">
      <c r="A100" s="16" t="s">
        <v>37</v>
      </c>
      <c r="B100" s="17" t="s">
        <v>38</v>
      </c>
      <c r="C100" s="17" t="s">
        <v>29</v>
      </c>
      <c r="D100" s="17">
        <f>J99</f>
        <v>3</v>
      </c>
      <c r="E100" s="17">
        <v>-1</v>
      </c>
      <c r="F100" s="17" t="s">
        <v>16</v>
      </c>
      <c r="G100" s="17"/>
      <c r="H100" s="17"/>
      <c r="I100" s="18">
        <v>43644</v>
      </c>
      <c r="J100" s="45">
        <f t="shared" si="29"/>
        <v>2</v>
      </c>
      <c r="K100" s="99">
        <f t="shared" si="31"/>
        <v>81832.333333333328</v>
      </c>
      <c r="L100" s="99"/>
      <c r="M100" s="100">
        <f t="shared" si="32"/>
        <v>163664.66666666666</v>
      </c>
    </row>
    <row r="101" spans="1:13" x14ac:dyDescent="0.25">
      <c r="A101" s="16" t="s">
        <v>37</v>
      </c>
      <c r="B101" s="17" t="s">
        <v>38</v>
      </c>
      <c r="C101" s="17" t="s">
        <v>29</v>
      </c>
      <c r="D101" s="17">
        <f t="shared" si="30"/>
        <v>2</v>
      </c>
      <c r="E101" s="17">
        <v>-1</v>
      </c>
      <c r="F101" s="17" t="s">
        <v>16</v>
      </c>
      <c r="G101" s="17"/>
      <c r="H101" s="17"/>
      <c r="I101" s="18">
        <v>43676</v>
      </c>
      <c r="J101" s="45">
        <f t="shared" si="29"/>
        <v>1</v>
      </c>
      <c r="K101" s="99">
        <f t="shared" si="31"/>
        <v>81832.333333333328</v>
      </c>
      <c r="L101" s="99"/>
      <c r="M101" s="100">
        <f t="shared" si="32"/>
        <v>81832.333333333328</v>
      </c>
    </row>
    <row r="102" spans="1:13" x14ac:dyDescent="0.25">
      <c r="A102" s="16" t="s">
        <v>37</v>
      </c>
      <c r="B102" s="17" t="s">
        <v>38</v>
      </c>
      <c r="C102" s="17" t="s">
        <v>29</v>
      </c>
      <c r="D102" s="17">
        <f t="shared" ref="D102:D112" si="33">J101</f>
        <v>1</v>
      </c>
      <c r="E102" s="17">
        <v>-1</v>
      </c>
      <c r="F102" s="17" t="s">
        <v>16</v>
      </c>
      <c r="G102" s="17"/>
      <c r="H102" s="17"/>
      <c r="I102" s="18">
        <v>43682</v>
      </c>
      <c r="J102" s="45">
        <f t="shared" si="29"/>
        <v>0</v>
      </c>
      <c r="K102" s="99">
        <f t="shared" si="31"/>
        <v>81832.333333333328</v>
      </c>
      <c r="L102" s="99"/>
      <c r="M102" s="100">
        <f t="shared" si="32"/>
        <v>0</v>
      </c>
    </row>
    <row r="103" spans="1:13" x14ac:dyDescent="0.25">
      <c r="A103" s="16" t="s">
        <v>37</v>
      </c>
      <c r="B103" s="17" t="s">
        <v>38</v>
      </c>
      <c r="C103" s="17" t="s">
        <v>29</v>
      </c>
      <c r="D103" s="17">
        <f t="shared" si="33"/>
        <v>0</v>
      </c>
      <c r="E103" s="17">
        <v>10</v>
      </c>
      <c r="F103" s="17" t="s">
        <v>17</v>
      </c>
      <c r="G103" s="17" t="s">
        <v>18</v>
      </c>
      <c r="H103" s="17"/>
      <c r="I103" s="18">
        <v>43746</v>
      </c>
      <c r="J103" s="45">
        <f t="shared" si="29"/>
        <v>10</v>
      </c>
      <c r="K103" s="99">
        <f>((M102+L103)/J103)</f>
        <v>51170</v>
      </c>
      <c r="L103" s="99">
        <f>E103*51170</f>
        <v>511700</v>
      </c>
      <c r="M103" s="100">
        <f>J103*K103</f>
        <v>511700</v>
      </c>
    </row>
    <row r="104" spans="1:13" x14ac:dyDescent="0.25">
      <c r="A104" s="16" t="s">
        <v>37</v>
      </c>
      <c r="B104" s="17" t="s">
        <v>38</v>
      </c>
      <c r="C104" s="17" t="s">
        <v>29</v>
      </c>
      <c r="D104" s="17">
        <f t="shared" si="33"/>
        <v>10</v>
      </c>
      <c r="E104" s="17">
        <v>-2</v>
      </c>
      <c r="F104" s="17" t="s">
        <v>16</v>
      </c>
      <c r="G104" s="17"/>
      <c r="H104" s="17"/>
      <c r="I104" s="18">
        <v>43853</v>
      </c>
      <c r="J104" s="45">
        <f t="shared" si="29"/>
        <v>8</v>
      </c>
      <c r="K104" s="99">
        <f t="shared" ref="K104:K112" si="34">IF(OR(F104="FPCO"),((M103+L104)/J104),K103)</f>
        <v>51170</v>
      </c>
      <c r="L104" s="99"/>
      <c r="M104" s="100">
        <f t="shared" ref="M104:M112" si="35">K104*J104</f>
        <v>409360</v>
      </c>
    </row>
    <row r="105" spans="1:13" x14ac:dyDescent="0.25">
      <c r="A105" s="16" t="s">
        <v>37</v>
      </c>
      <c r="B105" s="17" t="s">
        <v>38</v>
      </c>
      <c r="C105" s="17" t="s">
        <v>29</v>
      </c>
      <c r="D105" s="17">
        <f t="shared" si="33"/>
        <v>8</v>
      </c>
      <c r="E105" s="17">
        <v>-1</v>
      </c>
      <c r="F105" s="17" t="s">
        <v>16</v>
      </c>
      <c r="G105" s="17"/>
      <c r="H105" s="17"/>
      <c r="I105" s="18">
        <v>43858</v>
      </c>
      <c r="J105" s="45">
        <f t="shared" si="29"/>
        <v>7</v>
      </c>
      <c r="K105" s="99">
        <f t="shared" si="34"/>
        <v>51170</v>
      </c>
      <c r="L105" s="99"/>
      <c r="M105" s="100">
        <f t="shared" si="35"/>
        <v>358190</v>
      </c>
    </row>
    <row r="106" spans="1:13" ht="30" x14ac:dyDescent="0.25">
      <c r="A106" s="16" t="s">
        <v>37</v>
      </c>
      <c r="B106" s="17" t="s">
        <v>38</v>
      </c>
      <c r="C106" s="17" t="s">
        <v>29</v>
      </c>
      <c r="D106" s="17">
        <f t="shared" si="33"/>
        <v>7</v>
      </c>
      <c r="E106" s="17">
        <v>-1</v>
      </c>
      <c r="F106" s="17" t="s">
        <v>17</v>
      </c>
      <c r="G106" s="17"/>
      <c r="H106" s="17" t="s">
        <v>19</v>
      </c>
      <c r="I106" s="18">
        <v>43902</v>
      </c>
      <c r="J106" s="45">
        <f t="shared" si="29"/>
        <v>6</v>
      </c>
      <c r="K106" s="99">
        <f t="shared" si="34"/>
        <v>51170</v>
      </c>
      <c r="L106" s="99"/>
      <c r="M106" s="100">
        <f>K106*J106</f>
        <v>307020</v>
      </c>
    </row>
    <row r="107" spans="1:13" x14ac:dyDescent="0.25">
      <c r="A107" s="16" t="s">
        <v>37</v>
      </c>
      <c r="B107" s="17" t="s">
        <v>38</v>
      </c>
      <c r="C107" s="17" t="s">
        <v>29</v>
      </c>
      <c r="D107" s="17">
        <f t="shared" si="33"/>
        <v>6</v>
      </c>
      <c r="E107" s="17">
        <v>-1</v>
      </c>
      <c r="F107" s="17" t="s">
        <v>16</v>
      </c>
      <c r="G107" s="17"/>
      <c r="H107" s="17"/>
      <c r="I107" s="18">
        <v>43906</v>
      </c>
      <c r="J107" s="45">
        <f t="shared" si="29"/>
        <v>5</v>
      </c>
      <c r="K107" s="99">
        <f t="shared" si="34"/>
        <v>51170</v>
      </c>
      <c r="L107" s="99"/>
      <c r="M107" s="100">
        <f t="shared" si="35"/>
        <v>255850</v>
      </c>
    </row>
    <row r="108" spans="1:13" x14ac:dyDescent="0.25">
      <c r="A108" s="16" t="s">
        <v>37</v>
      </c>
      <c r="B108" s="17" t="s">
        <v>38</v>
      </c>
      <c r="C108" s="17" t="s">
        <v>29</v>
      </c>
      <c r="D108" s="17">
        <f t="shared" si="33"/>
        <v>5</v>
      </c>
      <c r="E108" s="17">
        <v>-1</v>
      </c>
      <c r="F108" s="17" t="s">
        <v>16</v>
      </c>
      <c r="G108" s="17"/>
      <c r="H108" s="17"/>
      <c r="I108" s="18">
        <v>43935</v>
      </c>
      <c r="J108" s="45">
        <f t="shared" si="29"/>
        <v>4</v>
      </c>
      <c r="K108" s="99">
        <f t="shared" si="34"/>
        <v>51170</v>
      </c>
      <c r="L108" s="99"/>
      <c r="M108" s="100">
        <f t="shared" si="35"/>
        <v>204680</v>
      </c>
    </row>
    <row r="109" spans="1:13" x14ac:dyDescent="0.25">
      <c r="A109" s="16" t="s">
        <v>37</v>
      </c>
      <c r="B109" s="17" t="s">
        <v>38</v>
      </c>
      <c r="C109" s="17" t="s">
        <v>29</v>
      </c>
      <c r="D109" s="17">
        <f t="shared" si="33"/>
        <v>4</v>
      </c>
      <c r="E109" s="17">
        <v>-1</v>
      </c>
      <c r="F109" s="17" t="s">
        <v>16</v>
      </c>
      <c r="G109" s="17"/>
      <c r="H109" s="17"/>
      <c r="I109" s="18">
        <v>44016</v>
      </c>
      <c r="J109" s="45">
        <f t="shared" si="29"/>
        <v>3</v>
      </c>
      <c r="K109" s="99">
        <f t="shared" si="34"/>
        <v>51170</v>
      </c>
      <c r="L109" s="99"/>
      <c r="M109" s="100">
        <f t="shared" si="35"/>
        <v>153510</v>
      </c>
    </row>
    <row r="110" spans="1:13" x14ac:dyDescent="0.25">
      <c r="A110" s="16" t="s">
        <v>37</v>
      </c>
      <c r="B110" s="17" t="s">
        <v>38</v>
      </c>
      <c r="C110" s="17" t="s">
        <v>29</v>
      </c>
      <c r="D110" s="17">
        <f t="shared" si="33"/>
        <v>3</v>
      </c>
      <c r="E110" s="17">
        <v>-1</v>
      </c>
      <c r="F110" s="17" t="s">
        <v>16</v>
      </c>
      <c r="G110" s="17"/>
      <c r="H110" s="17"/>
      <c r="I110" s="18">
        <v>44061</v>
      </c>
      <c r="J110" s="45">
        <f t="shared" si="29"/>
        <v>2</v>
      </c>
      <c r="K110" s="99">
        <f t="shared" si="34"/>
        <v>51170</v>
      </c>
      <c r="L110" s="99"/>
      <c r="M110" s="100">
        <f t="shared" si="35"/>
        <v>102340</v>
      </c>
    </row>
    <row r="111" spans="1:13" x14ac:dyDescent="0.25">
      <c r="A111" s="16" t="s">
        <v>37</v>
      </c>
      <c r="B111" s="17" t="s">
        <v>38</v>
      </c>
      <c r="C111" s="17" t="s">
        <v>29</v>
      </c>
      <c r="D111" s="17">
        <f t="shared" si="33"/>
        <v>2</v>
      </c>
      <c r="E111" s="17">
        <v>-1</v>
      </c>
      <c r="F111" s="17" t="s">
        <v>16</v>
      </c>
      <c r="G111" s="17"/>
      <c r="H111" s="17"/>
      <c r="I111" s="18">
        <v>44119</v>
      </c>
      <c r="J111" s="45">
        <f t="shared" si="29"/>
        <v>1</v>
      </c>
      <c r="K111" s="99">
        <f t="shared" si="34"/>
        <v>51170</v>
      </c>
      <c r="L111" s="99"/>
      <c r="M111" s="100">
        <f t="shared" si="35"/>
        <v>51170</v>
      </c>
    </row>
    <row r="112" spans="1:13" ht="15.75" thickBot="1" x14ac:dyDescent="0.3">
      <c r="A112" s="40" t="s">
        <v>37</v>
      </c>
      <c r="B112" s="41" t="s">
        <v>38</v>
      </c>
      <c r="C112" s="41" t="s">
        <v>29</v>
      </c>
      <c r="D112" s="41">
        <f t="shared" si="33"/>
        <v>1</v>
      </c>
      <c r="E112" s="41">
        <v>-1</v>
      </c>
      <c r="F112" s="41" t="s">
        <v>16</v>
      </c>
      <c r="G112" s="41"/>
      <c r="H112" s="41"/>
      <c r="I112" s="42">
        <v>44131</v>
      </c>
      <c r="J112" s="52">
        <f t="shared" si="29"/>
        <v>0</v>
      </c>
      <c r="K112" s="99">
        <f t="shared" si="34"/>
        <v>51170</v>
      </c>
      <c r="L112" s="99"/>
      <c r="M112" s="100">
        <f t="shared" si="35"/>
        <v>0</v>
      </c>
    </row>
    <row r="113" spans="1:13" x14ac:dyDescent="0.25">
      <c r="A113" s="27" t="s">
        <v>39</v>
      </c>
      <c r="B113" s="28" t="s">
        <v>40</v>
      </c>
      <c r="C113" s="28" t="s">
        <v>29</v>
      </c>
      <c r="D113" s="28">
        <v>36</v>
      </c>
      <c r="E113" s="28"/>
      <c r="F113" s="28" t="s">
        <v>14</v>
      </c>
      <c r="G113" s="28"/>
      <c r="H113" s="28"/>
      <c r="I113" s="29">
        <v>43100</v>
      </c>
      <c r="J113" s="28">
        <f t="shared" si="29"/>
        <v>36</v>
      </c>
      <c r="K113" s="106">
        <f>M113/J113</f>
        <v>80920</v>
      </c>
      <c r="L113" s="106"/>
      <c r="M113" s="107">
        <v>2913120</v>
      </c>
    </row>
    <row r="114" spans="1:13" x14ac:dyDescent="0.25">
      <c r="A114" s="9" t="s">
        <v>39</v>
      </c>
      <c r="B114" s="10" t="s">
        <v>40</v>
      </c>
      <c r="C114" s="10" t="s">
        <v>29</v>
      </c>
      <c r="D114" s="10">
        <f t="shared" ref="D114:D145" si="36">J113</f>
        <v>36</v>
      </c>
      <c r="E114" s="10">
        <v>8</v>
      </c>
      <c r="F114" s="10" t="s">
        <v>17</v>
      </c>
      <c r="G114" s="10" t="s">
        <v>18</v>
      </c>
      <c r="H114" s="10"/>
      <c r="I114" s="11">
        <v>43199</v>
      </c>
      <c r="J114" s="10">
        <f t="shared" si="29"/>
        <v>44</v>
      </c>
      <c r="K114" s="99">
        <f>((M113+L114)/J114)</f>
        <v>80920</v>
      </c>
      <c r="L114" s="99">
        <f>E114*80920</f>
        <v>647360</v>
      </c>
      <c r="M114" s="100">
        <f>J114*K114</f>
        <v>3560480</v>
      </c>
    </row>
    <row r="115" spans="1:13" x14ac:dyDescent="0.25">
      <c r="A115" s="9" t="s">
        <v>39</v>
      </c>
      <c r="B115" s="10" t="s">
        <v>40</v>
      </c>
      <c r="C115" s="10" t="s">
        <v>29</v>
      </c>
      <c r="D115" s="10">
        <f t="shared" si="36"/>
        <v>44</v>
      </c>
      <c r="E115" s="10">
        <v>15</v>
      </c>
      <c r="F115" s="10" t="s">
        <v>17</v>
      </c>
      <c r="G115" s="10" t="s">
        <v>18</v>
      </c>
      <c r="H115" s="10"/>
      <c r="I115" s="11">
        <v>43300</v>
      </c>
      <c r="J115" s="10">
        <f t="shared" si="29"/>
        <v>59</v>
      </c>
      <c r="K115" s="99">
        <f t="shared" ref="K115:K116" si="37">((M114+L115)/J115)</f>
        <v>80920</v>
      </c>
      <c r="L115" s="99">
        <f t="shared" ref="L115:L116" si="38">E115*80920</f>
        <v>1213800</v>
      </c>
      <c r="M115" s="100">
        <f>K115*J115</f>
        <v>4774280</v>
      </c>
    </row>
    <row r="116" spans="1:13" x14ac:dyDescent="0.25">
      <c r="A116" s="9" t="s">
        <v>39</v>
      </c>
      <c r="B116" s="10" t="s">
        <v>40</v>
      </c>
      <c r="C116" s="10" t="s">
        <v>29</v>
      </c>
      <c r="D116" s="10">
        <f t="shared" si="36"/>
        <v>59</v>
      </c>
      <c r="E116" s="10">
        <v>2</v>
      </c>
      <c r="F116" s="10" t="s">
        <v>17</v>
      </c>
      <c r="G116" s="10" t="s">
        <v>18</v>
      </c>
      <c r="H116" s="10"/>
      <c r="I116" s="11">
        <v>43315</v>
      </c>
      <c r="J116" s="10">
        <f t="shared" si="29"/>
        <v>61</v>
      </c>
      <c r="K116" s="99">
        <f t="shared" si="37"/>
        <v>80920</v>
      </c>
      <c r="L116" s="99">
        <f t="shared" si="38"/>
        <v>161840</v>
      </c>
      <c r="M116" s="100">
        <f>K116*J116</f>
        <v>4936120</v>
      </c>
    </row>
    <row r="117" spans="1:13" x14ac:dyDescent="0.25">
      <c r="A117" s="9" t="s">
        <v>39</v>
      </c>
      <c r="B117" s="10" t="s">
        <v>40</v>
      </c>
      <c r="C117" s="10" t="s">
        <v>29</v>
      </c>
      <c r="D117" s="10">
        <f t="shared" si="36"/>
        <v>61</v>
      </c>
      <c r="E117" s="10">
        <v>-1</v>
      </c>
      <c r="F117" s="10" t="s">
        <v>16</v>
      </c>
      <c r="G117" s="10"/>
      <c r="H117" s="10"/>
      <c r="I117" s="11">
        <v>43405</v>
      </c>
      <c r="J117" s="10">
        <f t="shared" si="29"/>
        <v>60</v>
      </c>
      <c r="K117" s="99">
        <f t="shared" ref="K117" si="39">IF(OR(F117="FPCO"),((M116+L117)/J117),K116)</f>
        <v>80920</v>
      </c>
      <c r="L117" s="99"/>
      <c r="M117" s="100">
        <f t="shared" ref="M117" si="40">K117*J117</f>
        <v>4855200</v>
      </c>
    </row>
    <row r="118" spans="1:13" x14ac:dyDescent="0.25">
      <c r="A118" s="9" t="s">
        <v>39</v>
      </c>
      <c r="B118" s="10" t="s">
        <v>40</v>
      </c>
      <c r="C118" s="10" t="s">
        <v>29</v>
      </c>
      <c r="D118" s="10">
        <f t="shared" si="36"/>
        <v>60</v>
      </c>
      <c r="E118" s="10">
        <v>-1</v>
      </c>
      <c r="F118" s="10" t="s">
        <v>16</v>
      </c>
      <c r="G118" s="10"/>
      <c r="H118" s="10"/>
      <c r="I118" s="11">
        <v>43405</v>
      </c>
      <c r="J118" s="10">
        <f t="shared" si="29"/>
        <v>59</v>
      </c>
      <c r="K118" s="99">
        <f t="shared" ref="K118:K131" si="41">IF(OR(F118="FPCO"),((M117+L118)/J118),K117)</f>
        <v>80920</v>
      </c>
      <c r="L118" s="99"/>
      <c r="M118" s="100">
        <f t="shared" ref="M118:M131" si="42">K118*J118</f>
        <v>4774280</v>
      </c>
    </row>
    <row r="119" spans="1:13" x14ac:dyDescent="0.25">
      <c r="A119" s="9" t="s">
        <v>39</v>
      </c>
      <c r="B119" s="10" t="s">
        <v>40</v>
      </c>
      <c r="C119" s="10" t="s">
        <v>29</v>
      </c>
      <c r="D119" s="10">
        <f t="shared" si="36"/>
        <v>59</v>
      </c>
      <c r="E119" s="10">
        <v>-1</v>
      </c>
      <c r="F119" s="10" t="s">
        <v>16</v>
      </c>
      <c r="G119" s="10"/>
      <c r="H119" s="10"/>
      <c r="I119" s="11">
        <v>43405</v>
      </c>
      <c r="J119" s="10">
        <f t="shared" si="29"/>
        <v>58</v>
      </c>
      <c r="K119" s="99">
        <f t="shared" si="41"/>
        <v>80920</v>
      </c>
      <c r="L119" s="99"/>
      <c r="M119" s="100">
        <f t="shared" si="42"/>
        <v>4693360</v>
      </c>
    </row>
    <row r="120" spans="1:13" x14ac:dyDescent="0.25">
      <c r="A120" s="9" t="s">
        <v>39</v>
      </c>
      <c r="B120" s="10" t="s">
        <v>40</v>
      </c>
      <c r="C120" s="10" t="s">
        <v>29</v>
      </c>
      <c r="D120" s="10">
        <f t="shared" si="36"/>
        <v>58</v>
      </c>
      <c r="E120" s="10">
        <v>-1</v>
      </c>
      <c r="F120" s="10" t="s">
        <v>16</v>
      </c>
      <c r="G120" s="10"/>
      <c r="H120" s="10"/>
      <c r="I120" s="11">
        <v>43405</v>
      </c>
      <c r="J120" s="10">
        <f t="shared" ref="J120:J151" si="43">D120+E120</f>
        <v>57</v>
      </c>
      <c r="K120" s="99">
        <f t="shared" si="41"/>
        <v>80920</v>
      </c>
      <c r="L120" s="99"/>
      <c r="M120" s="100">
        <f t="shared" si="42"/>
        <v>4612440</v>
      </c>
    </row>
    <row r="121" spans="1:13" x14ac:dyDescent="0.25">
      <c r="A121" s="9" t="s">
        <v>39</v>
      </c>
      <c r="B121" s="10" t="s">
        <v>40</v>
      </c>
      <c r="C121" s="10" t="s">
        <v>29</v>
      </c>
      <c r="D121" s="10">
        <f t="shared" si="36"/>
        <v>57</v>
      </c>
      <c r="E121" s="10">
        <v>-1</v>
      </c>
      <c r="F121" s="10" t="s">
        <v>16</v>
      </c>
      <c r="G121" s="10"/>
      <c r="H121" s="10"/>
      <c r="I121" s="11">
        <v>43405</v>
      </c>
      <c r="J121" s="10">
        <f t="shared" si="43"/>
        <v>56</v>
      </c>
      <c r="K121" s="99">
        <f t="shared" si="41"/>
        <v>80920</v>
      </c>
      <c r="L121" s="99"/>
      <c r="M121" s="100">
        <f t="shared" si="42"/>
        <v>4531520</v>
      </c>
    </row>
    <row r="122" spans="1:13" x14ac:dyDescent="0.25">
      <c r="A122" s="9" t="s">
        <v>39</v>
      </c>
      <c r="B122" s="10" t="s">
        <v>40</v>
      </c>
      <c r="C122" s="10" t="s">
        <v>29</v>
      </c>
      <c r="D122" s="10">
        <f t="shared" si="36"/>
        <v>56</v>
      </c>
      <c r="E122" s="10">
        <v>-1</v>
      </c>
      <c r="F122" s="10" t="s">
        <v>16</v>
      </c>
      <c r="G122" s="10"/>
      <c r="H122" s="10"/>
      <c r="I122" s="11">
        <v>43405</v>
      </c>
      <c r="J122" s="10">
        <f t="shared" si="43"/>
        <v>55</v>
      </c>
      <c r="K122" s="99">
        <f t="shared" si="41"/>
        <v>80920</v>
      </c>
      <c r="L122" s="99"/>
      <c r="M122" s="100">
        <f t="shared" si="42"/>
        <v>4450600</v>
      </c>
    </row>
    <row r="123" spans="1:13" x14ac:dyDescent="0.25">
      <c r="A123" s="9" t="s">
        <v>39</v>
      </c>
      <c r="B123" s="10" t="s">
        <v>40</v>
      </c>
      <c r="C123" s="10" t="s">
        <v>29</v>
      </c>
      <c r="D123" s="10">
        <f t="shared" si="36"/>
        <v>55</v>
      </c>
      <c r="E123" s="10">
        <v>-1</v>
      </c>
      <c r="F123" s="10" t="s">
        <v>16</v>
      </c>
      <c r="G123" s="10"/>
      <c r="H123" s="10"/>
      <c r="I123" s="11">
        <v>43405</v>
      </c>
      <c r="J123" s="10">
        <f t="shared" si="43"/>
        <v>54</v>
      </c>
      <c r="K123" s="99">
        <f t="shared" si="41"/>
        <v>80920</v>
      </c>
      <c r="L123" s="99"/>
      <c r="M123" s="100">
        <f t="shared" si="42"/>
        <v>4369680</v>
      </c>
    </row>
    <row r="124" spans="1:13" x14ac:dyDescent="0.25">
      <c r="A124" s="9" t="s">
        <v>39</v>
      </c>
      <c r="B124" s="10" t="s">
        <v>40</v>
      </c>
      <c r="C124" s="10" t="s">
        <v>29</v>
      </c>
      <c r="D124" s="10">
        <f t="shared" si="36"/>
        <v>54</v>
      </c>
      <c r="E124" s="10">
        <v>-1</v>
      </c>
      <c r="F124" s="10" t="s">
        <v>16</v>
      </c>
      <c r="G124" s="10"/>
      <c r="H124" s="10"/>
      <c r="I124" s="11">
        <v>43405</v>
      </c>
      <c r="J124" s="10">
        <f t="shared" si="43"/>
        <v>53</v>
      </c>
      <c r="K124" s="99">
        <f t="shared" si="41"/>
        <v>80920</v>
      </c>
      <c r="L124" s="99"/>
      <c r="M124" s="100">
        <f t="shared" si="42"/>
        <v>4288760</v>
      </c>
    </row>
    <row r="125" spans="1:13" x14ac:dyDescent="0.25">
      <c r="A125" s="9" t="s">
        <v>39</v>
      </c>
      <c r="B125" s="10" t="s">
        <v>40</v>
      </c>
      <c r="C125" s="10" t="s">
        <v>29</v>
      </c>
      <c r="D125" s="10">
        <f t="shared" si="36"/>
        <v>53</v>
      </c>
      <c r="E125" s="10">
        <v>-1</v>
      </c>
      <c r="F125" s="10" t="s">
        <v>16</v>
      </c>
      <c r="G125" s="10"/>
      <c r="H125" s="10"/>
      <c r="I125" s="11">
        <v>43405</v>
      </c>
      <c r="J125" s="10">
        <f t="shared" si="43"/>
        <v>52</v>
      </c>
      <c r="K125" s="99">
        <f t="shared" si="41"/>
        <v>80920</v>
      </c>
      <c r="L125" s="99"/>
      <c r="M125" s="100">
        <f t="shared" si="42"/>
        <v>4207840</v>
      </c>
    </row>
    <row r="126" spans="1:13" x14ac:dyDescent="0.25">
      <c r="A126" s="9" t="s">
        <v>39</v>
      </c>
      <c r="B126" s="10" t="s">
        <v>40</v>
      </c>
      <c r="C126" s="10" t="s">
        <v>29</v>
      </c>
      <c r="D126" s="10">
        <f t="shared" si="36"/>
        <v>52</v>
      </c>
      <c r="E126" s="10">
        <v>-1</v>
      </c>
      <c r="F126" s="10" t="s">
        <v>16</v>
      </c>
      <c r="G126" s="10"/>
      <c r="H126" s="10"/>
      <c r="I126" s="11">
        <v>43405</v>
      </c>
      <c r="J126" s="10">
        <f t="shared" si="43"/>
        <v>51</v>
      </c>
      <c r="K126" s="99">
        <f t="shared" si="41"/>
        <v>80920</v>
      </c>
      <c r="L126" s="99"/>
      <c r="M126" s="100">
        <f t="shared" si="42"/>
        <v>4126920</v>
      </c>
    </row>
    <row r="127" spans="1:13" x14ac:dyDescent="0.25">
      <c r="A127" s="9" t="s">
        <v>39</v>
      </c>
      <c r="B127" s="10" t="s">
        <v>40</v>
      </c>
      <c r="C127" s="10" t="s">
        <v>29</v>
      </c>
      <c r="D127" s="10">
        <f t="shared" si="36"/>
        <v>51</v>
      </c>
      <c r="E127" s="10">
        <v>-1</v>
      </c>
      <c r="F127" s="10" t="s">
        <v>16</v>
      </c>
      <c r="G127" s="10"/>
      <c r="H127" s="10"/>
      <c r="I127" s="11">
        <v>43405</v>
      </c>
      <c r="J127" s="10">
        <f t="shared" si="43"/>
        <v>50</v>
      </c>
      <c r="K127" s="99">
        <f t="shared" si="41"/>
        <v>80920</v>
      </c>
      <c r="L127" s="99"/>
      <c r="M127" s="100">
        <f t="shared" si="42"/>
        <v>4046000</v>
      </c>
    </row>
    <row r="128" spans="1:13" x14ac:dyDescent="0.25">
      <c r="A128" s="9" t="s">
        <v>39</v>
      </c>
      <c r="B128" s="10" t="s">
        <v>40</v>
      </c>
      <c r="C128" s="10" t="s">
        <v>29</v>
      </c>
      <c r="D128" s="10">
        <f t="shared" si="36"/>
        <v>50</v>
      </c>
      <c r="E128" s="10">
        <v>-1</v>
      </c>
      <c r="F128" s="10" t="s">
        <v>16</v>
      </c>
      <c r="G128" s="10"/>
      <c r="H128" s="10"/>
      <c r="I128" s="11">
        <v>43405</v>
      </c>
      <c r="J128" s="10">
        <f t="shared" si="43"/>
        <v>49</v>
      </c>
      <c r="K128" s="99">
        <f t="shared" si="41"/>
        <v>80920</v>
      </c>
      <c r="L128" s="99"/>
      <c r="M128" s="100">
        <f t="shared" si="42"/>
        <v>3965080</v>
      </c>
    </row>
    <row r="129" spans="1:13" x14ac:dyDescent="0.25">
      <c r="A129" s="9" t="s">
        <v>39</v>
      </c>
      <c r="B129" s="10" t="s">
        <v>40</v>
      </c>
      <c r="C129" s="10" t="s">
        <v>29</v>
      </c>
      <c r="D129" s="10">
        <f t="shared" si="36"/>
        <v>49</v>
      </c>
      <c r="E129" s="10">
        <v>-1</v>
      </c>
      <c r="F129" s="10" t="s">
        <v>16</v>
      </c>
      <c r="G129" s="10"/>
      <c r="H129" s="10"/>
      <c r="I129" s="11">
        <v>43405</v>
      </c>
      <c r="J129" s="10">
        <f t="shared" si="43"/>
        <v>48</v>
      </c>
      <c r="K129" s="99">
        <f t="shared" si="41"/>
        <v>80920</v>
      </c>
      <c r="L129" s="99"/>
      <c r="M129" s="100">
        <f t="shared" si="42"/>
        <v>3884160</v>
      </c>
    </row>
    <row r="130" spans="1:13" x14ac:dyDescent="0.25">
      <c r="A130" s="9" t="s">
        <v>39</v>
      </c>
      <c r="B130" s="10" t="s">
        <v>40</v>
      </c>
      <c r="C130" s="10" t="s">
        <v>29</v>
      </c>
      <c r="D130" s="10">
        <f t="shared" si="36"/>
        <v>48</v>
      </c>
      <c r="E130" s="10">
        <v>-1</v>
      </c>
      <c r="F130" s="10" t="s">
        <v>16</v>
      </c>
      <c r="G130" s="10"/>
      <c r="H130" s="10"/>
      <c r="I130" s="11">
        <v>43405</v>
      </c>
      <c r="J130" s="10">
        <f t="shared" si="43"/>
        <v>47</v>
      </c>
      <c r="K130" s="99">
        <f t="shared" si="41"/>
        <v>80920</v>
      </c>
      <c r="L130" s="99"/>
      <c r="M130" s="100">
        <f t="shared" si="42"/>
        <v>3803240</v>
      </c>
    </row>
    <row r="131" spans="1:13" x14ac:dyDescent="0.25">
      <c r="A131" s="9" t="s">
        <v>39</v>
      </c>
      <c r="B131" s="10" t="s">
        <v>40</v>
      </c>
      <c r="C131" s="10" t="s">
        <v>29</v>
      </c>
      <c r="D131" s="10">
        <f t="shared" si="36"/>
        <v>47</v>
      </c>
      <c r="E131" s="10">
        <v>-1</v>
      </c>
      <c r="F131" s="10" t="s">
        <v>16</v>
      </c>
      <c r="G131" s="10"/>
      <c r="H131" s="10"/>
      <c r="I131" s="11">
        <v>43405</v>
      </c>
      <c r="J131" s="10">
        <f t="shared" si="43"/>
        <v>46</v>
      </c>
      <c r="K131" s="99">
        <f t="shared" si="41"/>
        <v>80920</v>
      </c>
      <c r="L131" s="99"/>
      <c r="M131" s="100">
        <f t="shared" si="42"/>
        <v>3722320</v>
      </c>
    </row>
    <row r="132" spans="1:13" x14ac:dyDescent="0.25">
      <c r="A132" s="9" t="s">
        <v>39</v>
      </c>
      <c r="B132" s="10" t="s">
        <v>40</v>
      </c>
      <c r="C132" s="10" t="s">
        <v>29</v>
      </c>
      <c r="D132" s="10">
        <f t="shared" si="36"/>
        <v>46</v>
      </c>
      <c r="E132" s="10">
        <v>5</v>
      </c>
      <c r="F132" s="10" t="s">
        <v>17</v>
      </c>
      <c r="G132" s="10" t="s">
        <v>18</v>
      </c>
      <c r="H132" s="10"/>
      <c r="I132" s="11">
        <v>43447</v>
      </c>
      <c r="J132" s="10">
        <f t="shared" si="43"/>
        <v>51</v>
      </c>
      <c r="K132" s="99">
        <f>((M131+L132)/J132)</f>
        <v>80920</v>
      </c>
      <c r="L132" s="99">
        <f>E132*80920</f>
        <v>404600</v>
      </c>
      <c r="M132" s="100">
        <f>J132*K132</f>
        <v>4126920</v>
      </c>
    </row>
    <row r="133" spans="1:13" x14ac:dyDescent="0.25">
      <c r="A133" s="9" t="s">
        <v>39</v>
      </c>
      <c r="B133" s="10" t="s">
        <v>40</v>
      </c>
      <c r="C133" s="10" t="s">
        <v>29</v>
      </c>
      <c r="D133" s="10">
        <f t="shared" si="36"/>
        <v>51</v>
      </c>
      <c r="E133" s="10">
        <v>24</v>
      </c>
      <c r="F133" s="10" t="s">
        <v>17</v>
      </c>
      <c r="G133" s="10" t="s">
        <v>18</v>
      </c>
      <c r="H133" s="10"/>
      <c r="I133" s="11">
        <v>43453</v>
      </c>
      <c r="J133" s="10">
        <f t="shared" si="43"/>
        <v>75</v>
      </c>
      <c r="K133" s="99">
        <f t="shared" ref="K133" si="44">((M132+L133)/J133)</f>
        <v>80920</v>
      </c>
      <c r="L133" s="99">
        <f>E133*80920</f>
        <v>1942080</v>
      </c>
      <c r="M133" s="100">
        <f>K133*J133</f>
        <v>6069000</v>
      </c>
    </row>
    <row r="134" spans="1:13" x14ac:dyDescent="0.25">
      <c r="A134" s="9" t="s">
        <v>39</v>
      </c>
      <c r="B134" s="10" t="s">
        <v>40</v>
      </c>
      <c r="C134" s="10" t="s">
        <v>29</v>
      </c>
      <c r="D134" s="10">
        <f t="shared" si="36"/>
        <v>75</v>
      </c>
      <c r="E134" s="10">
        <v>-2</v>
      </c>
      <c r="F134" s="10" t="s">
        <v>16</v>
      </c>
      <c r="G134" s="10"/>
      <c r="H134" s="10"/>
      <c r="I134" s="11">
        <v>43462</v>
      </c>
      <c r="J134" s="10">
        <f t="shared" si="43"/>
        <v>73</v>
      </c>
      <c r="K134" s="99">
        <f t="shared" ref="K134:K143" si="45">IF(OR(F134="FPCO"),((M133+L134)/J134),K133)</f>
        <v>80920</v>
      </c>
      <c r="L134" s="99"/>
      <c r="M134" s="100">
        <f t="shared" ref="M134:M143" si="46">K134*J134</f>
        <v>5907160</v>
      </c>
    </row>
    <row r="135" spans="1:13" x14ac:dyDescent="0.25">
      <c r="A135" s="9" t="s">
        <v>39</v>
      </c>
      <c r="B135" s="10" t="s">
        <v>40</v>
      </c>
      <c r="C135" s="10" t="s">
        <v>29</v>
      </c>
      <c r="D135" s="10">
        <f t="shared" si="36"/>
        <v>73</v>
      </c>
      <c r="E135" s="10">
        <v>-1</v>
      </c>
      <c r="F135" s="10" t="s">
        <v>16</v>
      </c>
      <c r="G135" s="10"/>
      <c r="H135" s="10"/>
      <c r="I135" s="11">
        <v>43462</v>
      </c>
      <c r="J135" s="10">
        <f t="shared" si="43"/>
        <v>72</v>
      </c>
      <c r="K135" s="99">
        <f t="shared" si="45"/>
        <v>80920</v>
      </c>
      <c r="L135" s="99"/>
      <c r="M135" s="100">
        <f t="shared" si="46"/>
        <v>5826240</v>
      </c>
    </row>
    <row r="136" spans="1:13" x14ac:dyDescent="0.25">
      <c r="A136" s="9" t="s">
        <v>39</v>
      </c>
      <c r="B136" s="10" t="s">
        <v>40</v>
      </c>
      <c r="C136" s="10" t="s">
        <v>29</v>
      </c>
      <c r="D136" s="10">
        <f t="shared" si="36"/>
        <v>72</v>
      </c>
      <c r="E136" s="10">
        <v>-28</v>
      </c>
      <c r="F136" s="10" t="s">
        <v>16</v>
      </c>
      <c r="G136" s="10"/>
      <c r="H136" s="10"/>
      <c r="I136" s="11">
        <v>43528</v>
      </c>
      <c r="J136" s="10">
        <f t="shared" si="43"/>
        <v>44</v>
      </c>
      <c r="K136" s="99">
        <f t="shared" si="45"/>
        <v>80920</v>
      </c>
      <c r="L136" s="99"/>
      <c r="M136" s="100">
        <f t="shared" si="46"/>
        <v>3560480</v>
      </c>
    </row>
    <row r="137" spans="1:13" x14ac:dyDescent="0.25">
      <c r="A137" s="9" t="s">
        <v>39</v>
      </c>
      <c r="B137" s="10" t="s">
        <v>40</v>
      </c>
      <c r="C137" s="10" t="s">
        <v>29</v>
      </c>
      <c r="D137" s="10">
        <f t="shared" si="36"/>
        <v>44</v>
      </c>
      <c r="E137" s="10">
        <v>-8</v>
      </c>
      <c r="F137" s="10" t="s">
        <v>16</v>
      </c>
      <c r="G137" s="10"/>
      <c r="H137" s="10"/>
      <c r="I137" s="11">
        <v>43528</v>
      </c>
      <c r="J137" s="10">
        <f t="shared" si="43"/>
        <v>36</v>
      </c>
      <c r="K137" s="99">
        <f t="shared" si="45"/>
        <v>80920</v>
      </c>
      <c r="L137" s="99"/>
      <c r="M137" s="100">
        <f t="shared" si="46"/>
        <v>2913120</v>
      </c>
    </row>
    <row r="138" spans="1:13" x14ac:dyDescent="0.25">
      <c r="A138" s="9" t="s">
        <v>39</v>
      </c>
      <c r="B138" s="10" t="s">
        <v>40</v>
      </c>
      <c r="C138" s="10" t="s">
        <v>29</v>
      </c>
      <c r="D138" s="10">
        <f t="shared" si="36"/>
        <v>36</v>
      </c>
      <c r="E138" s="10">
        <v>-1</v>
      </c>
      <c r="F138" s="10" t="s">
        <v>16</v>
      </c>
      <c r="G138" s="10"/>
      <c r="H138" s="10"/>
      <c r="I138" s="11">
        <v>43602</v>
      </c>
      <c r="J138" s="10">
        <f t="shared" si="43"/>
        <v>35</v>
      </c>
      <c r="K138" s="99">
        <f t="shared" si="45"/>
        <v>80920</v>
      </c>
      <c r="L138" s="99"/>
      <c r="M138" s="100">
        <f t="shared" si="46"/>
        <v>2832200</v>
      </c>
    </row>
    <row r="139" spans="1:13" x14ac:dyDescent="0.25">
      <c r="A139" s="9" t="s">
        <v>39</v>
      </c>
      <c r="B139" s="10" t="s">
        <v>40</v>
      </c>
      <c r="C139" s="10" t="s">
        <v>29</v>
      </c>
      <c r="D139" s="10">
        <f t="shared" si="36"/>
        <v>35</v>
      </c>
      <c r="E139" s="10">
        <v>-1</v>
      </c>
      <c r="F139" s="10" t="s">
        <v>16</v>
      </c>
      <c r="G139" s="10"/>
      <c r="H139" s="10"/>
      <c r="I139" s="11">
        <v>43602</v>
      </c>
      <c r="J139" s="10">
        <f t="shared" si="43"/>
        <v>34</v>
      </c>
      <c r="K139" s="99">
        <f t="shared" si="45"/>
        <v>80920</v>
      </c>
      <c r="L139" s="99"/>
      <c r="M139" s="100">
        <f t="shared" si="46"/>
        <v>2751280</v>
      </c>
    </row>
    <row r="140" spans="1:13" x14ac:dyDescent="0.25">
      <c r="A140" s="9" t="s">
        <v>39</v>
      </c>
      <c r="B140" s="10" t="s">
        <v>40</v>
      </c>
      <c r="C140" s="10" t="s">
        <v>29</v>
      </c>
      <c r="D140" s="10">
        <f t="shared" si="36"/>
        <v>34</v>
      </c>
      <c r="E140" s="10">
        <v>-1</v>
      </c>
      <c r="F140" s="10" t="s">
        <v>16</v>
      </c>
      <c r="G140" s="10"/>
      <c r="H140" s="10"/>
      <c r="I140" s="11">
        <v>43602</v>
      </c>
      <c r="J140" s="10">
        <f t="shared" si="43"/>
        <v>33</v>
      </c>
      <c r="K140" s="99">
        <f t="shared" si="45"/>
        <v>80920</v>
      </c>
      <c r="L140" s="99"/>
      <c r="M140" s="100">
        <f t="shared" si="46"/>
        <v>2670360</v>
      </c>
    </row>
    <row r="141" spans="1:13" x14ac:dyDescent="0.25">
      <c r="A141" s="9" t="s">
        <v>39</v>
      </c>
      <c r="B141" s="10" t="s">
        <v>40</v>
      </c>
      <c r="C141" s="10" t="s">
        <v>29</v>
      </c>
      <c r="D141" s="10">
        <f t="shared" si="36"/>
        <v>33</v>
      </c>
      <c r="E141" s="10">
        <v>-1</v>
      </c>
      <c r="F141" s="10" t="s">
        <v>16</v>
      </c>
      <c r="G141" s="10"/>
      <c r="H141" s="10"/>
      <c r="I141" s="11">
        <v>43605</v>
      </c>
      <c r="J141" s="10">
        <f t="shared" si="43"/>
        <v>32</v>
      </c>
      <c r="K141" s="99">
        <f t="shared" si="45"/>
        <v>80920</v>
      </c>
      <c r="L141" s="99"/>
      <c r="M141" s="100">
        <f t="shared" si="46"/>
        <v>2589440</v>
      </c>
    </row>
    <row r="142" spans="1:13" x14ac:dyDescent="0.25">
      <c r="A142" s="9" t="s">
        <v>39</v>
      </c>
      <c r="B142" s="10" t="s">
        <v>40</v>
      </c>
      <c r="C142" s="10" t="s">
        <v>29</v>
      </c>
      <c r="D142" s="10">
        <f t="shared" si="36"/>
        <v>32</v>
      </c>
      <c r="E142" s="10">
        <v>-31</v>
      </c>
      <c r="F142" s="10" t="s">
        <v>16</v>
      </c>
      <c r="G142" s="10"/>
      <c r="H142" s="10"/>
      <c r="I142" s="11">
        <v>43607</v>
      </c>
      <c r="J142" s="10">
        <f t="shared" si="43"/>
        <v>1</v>
      </c>
      <c r="K142" s="99">
        <f t="shared" si="45"/>
        <v>80920</v>
      </c>
      <c r="L142" s="99"/>
      <c r="M142" s="100">
        <f t="shared" si="46"/>
        <v>80920</v>
      </c>
    </row>
    <row r="143" spans="1:13" x14ac:dyDescent="0.25">
      <c r="A143" s="9" t="s">
        <v>39</v>
      </c>
      <c r="B143" s="10" t="s">
        <v>40</v>
      </c>
      <c r="C143" s="10" t="s">
        <v>29</v>
      </c>
      <c r="D143" s="10">
        <f t="shared" si="36"/>
        <v>1</v>
      </c>
      <c r="E143" s="10">
        <v>-1</v>
      </c>
      <c r="F143" s="10" t="s">
        <v>16</v>
      </c>
      <c r="G143" s="10"/>
      <c r="H143" s="10"/>
      <c r="I143" s="11">
        <v>43607</v>
      </c>
      <c r="J143" s="10">
        <f t="shared" si="43"/>
        <v>0</v>
      </c>
      <c r="K143" s="99">
        <f t="shared" si="45"/>
        <v>80920</v>
      </c>
      <c r="L143" s="99"/>
      <c r="M143" s="100">
        <f t="shared" si="46"/>
        <v>0</v>
      </c>
    </row>
    <row r="144" spans="1:13" x14ac:dyDescent="0.25">
      <c r="A144" s="9" t="s">
        <v>39</v>
      </c>
      <c r="B144" s="10" t="s">
        <v>40</v>
      </c>
      <c r="C144" s="10" t="s">
        <v>29</v>
      </c>
      <c r="D144" s="10">
        <f t="shared" si="36"/>
        <v>0</v>
      </c>
      <c r="E144" s="10">
        <v>6</v>
      </c>
      <c r="F144" s="10" t="s">
        <v>17</v>
      </c>
      <c r="G144" s="10" t="s">
        <v>18</v>
      </c>
      <c r="H144" s="10"/>
      <c r="I144" s="11">
        <v>43746</v>
      </c>
      <c r="J144" s="10">
        <f t="shared" si="43"/>
        <v>6</v>
      </c>
      <c r="K144" s="99">
        <f>((M143+L144)/J144)</f>
        <v>51834.950120772897</v>
      </c>
      <c r="L144" s="99">
        <f>E144*51834.9501207729</f>
        <v>311009.70072463737</v>
      </c>
      <c r="M144" s="100">
        <f>K144*J144</f>
        <v>311009.70072463737</v>
      </c>
    </row>
    <row r="145" spans="1:13" x14ac:dyDescent="0.25">
      <c r="A145" s="9" t="s">
        <v>39</v>
      </c>
      <c r="B145" s="10" t="s">
        <v>40</v>
      </c>
      <c r="C145" s="10" t="s">
        <v>29</v>
      </c>
      <c r="D145" s="10">
        <f t="shared" si="36"/>
        <v>6</v>
      </c>
      <c r="E145" s="10">
        <v>-1</v>
      </c>
      <c r="F145" s="10" t="s">
        <v>16</v>
      </c>
      <c r="G145" s="10"/>
      <c r="H145" s="10"/>
      <c r="I145" s="11">
        <v>43748</v>
      </c>
      <c r="J145" s="10">
        <f t="shared" si="43"/>
        <v>5</v>
      </c>
      <c r="K145" s="99">
        <f t="shared" ref="K145" si="47">IF(OR(F145="FPCO"),((M144+L145)/J145),K144)</f>
        <v>51834.950120772897</v>
      </c>
      <c r="L145" s="99"/>
      <c r="M145" s="100">
        <f t="shared" ref="M145" si="48">K145*J145</f>
        <v>259174.75060386449</v>
      </c>
    </row>
    <row r="146" spans="1:13" x14ac:dyDescent="0.25">
      <c r="A146" s="9" t="s">
        <v>39</v>
      </c>
      <c r="B146" s="10" t="s">
        <v>40</v>
      </c>
      <c r="C146" s="10" t="s">
        <v>29</v>
      </c>
      <c r="D146" s="10">
        <f t="shared" ref="D146:D171" si="49">J145</f>
        <v>5</v>
      </c>
      <c r="E146" s="10">
        <v>5</v>
      </c>
      <c r="F146" s="10" t="s">
        <v>17</v>
      </c>
      <c r="G146" s="10" t="s">
        <v>18</v>
      </c>
      <c r="H146" s="10"/>
      <c r="I146" s="11">
        <v>43755</v>
      </c>
      <c r="J146" s="10">
        <f t="shared" si="43"/>
        <v>10</v>
      </c>
      <c r="K146" s="99">
        <f t="shared" ref="K146" si="50">((M145+L146)/J146)</f>
        <v>51834.950120772897</v>
      </c>
      <c r="L146" s="99">
        <f>E146*51834.9501207729</f>
        <v>259174.75060386449</v>
      </c>
      <c r="M146" s="100">
        <f>K146*J146</f>
        <v>518349.50120772899</v>
      </c>
    </row>
    <row r="147" spans="1:13" x14ac:dyDescent="0.25">
      <c r="A147" s="9" t="s">
        <v>39</v>
      </c>
      <c r="B147" s="10" t="s">
        <v>40</v>
      </c>
      <c r="C147" s="10" t="s">
        <v>29</v>
      </c>
      <c r="D147" s="10">
        <f t="shared" si="49"/>
        <v>10</v>
      </c>
      <c r="E147" s="10">
        <v>-1</v>
      </c>
      <c r="F147" s="10" t="s">
        <v>16</v>
      </c>
      <c r="G147" s="10"/>
      <c r="H147" s="10"/>
      <c r="I147" s="11">
        <v>43769</v>
      </c>
      <c r="J147" s="10">
        <f t="shared" si="43"/>
        <v>9</v>
      </c>
      <c r="K147" s="99">
        <f t="shared" ref="K147:K150" si="51">IF(OR(F147="FPCO"),((M146+L147)/J147),K146)</f>
        <v>51834.950120772897</v>
      </c>
      <c r="L147" s="99"/>
      <c r="M147" s="100">
        <f t="shared" ref="M147:M150" si="52">K147*J147</f>
        <v>466514.55108695605</v>
      </c>
    </row>
    <row r="148" spans="1:13" x14ac:dyDescent="0.25">
      <c r="A148" s="9" t="s">
        <v>39</v>
      </c>
      <c r="B148" s="10" t="s">
        <v>40</v>
      </c>
      <c r="C148" s="10" t="s">
        <v>29</v>
      </c>
      <c r="D148" s="10">
        <f t="shared" si="49"/>
        <v>9</v>
      </c>
      <c r="E148" s="10">
        <v>-1</v>
      </c>
      <c r="F148" s="10" t="s">
        <v>16</v>
      </c>
      <c r="G148" s="10"/>
      <c r="H148" s="10"/>
      <c r="I148" s="11">
        <v>43769</v>
      </c>
      <c r="J148" s="10">
        <f t="shared" si="43"/>
        <v>8</v>
      </c>
      <c r="K148" s="99">
        <f t="shared" si="51"/>
        <v>51834.950120772897</v>
      </c>
      <c r="L148" s="99"/>
      <c r="M148" s="100">
        <f t="shared" si="52"/>
        <v>414679.60096618318</v>
      </c>
    </row>
    <row r="149" spans="1:13" x14ac:dyDescent="0.25">
      <c r="A149" s="9" t="s">
        <v>39</v>
      </c>
      <c r="B149" s="10" t="s">
        <v>40</v>
      </c>
      <c r="C149" s="10" t="s">
        <v>29</v>
      </c>
      <c r="D149" s="10">
        <f t="shared" si="49"/>
        <v>8</v>
      </c>
      <c r="E149" s="10">
        <v>-1</v>
      </c>
      <c r="F149" s="10" t="s">
        <v>16</v>
      </c>
      <c r="G149" s="10"/>
      <c r="H149" s="10"/>
      <c r="I149" s="11">
        <v>43769</v>
      </c>
      <c r="J149" s="10">
        <f t="shared" si="43"/>
        <v>7</v>
      </c>
      <c r="K149" s="99">
        <f t="shared" si="51"/>
        <v>51834.950120772897</v>
      </c>
      <c r="L149" s="99"/>
      <c r="M149" s="100">
        <f t="shared" si="52"/>
        <v>362844.6508454103</v>
      </c>
    </row>
    <row r="150" spans="1:13" x14ac:dyDescent="0.25">
      <c r="A150" s="9" t="s">
        <v>39</v>
      </c>
      <c r="B150" s="10" t="s">
        <v>40</v>
      </c>
      <c r="C150" s="10" t="s">
        <v>29</v>
      </c>
      <c r="D150" s="10">
        <f t="shared" si="49"/>
        <v>7</v>
      </c>
      <c r="E150" s="10">
        <v>-1</v>
      </c>
      <c r="F150" s="10" t="s">
        <v>16</v>
      </c>
      <c r="G150" s="10"/>
      <c r="H150" s="10"/>
      <c r="I150" s="11">
        <v>43777</v>
      </c>
      <c r="J150" s="10">
        <f t="shared" si="43"/>
        <v>6</v>
      </c>
      <c r="K150" s="99">
        <f t="shared" si="51"/>
        <v>51834.950120772897</v>
      </c>
      <c r="L150" s="99"/>
      <c r="M150" s="100">
        <f t="shared" si="52"/>
        <v>311009.70072463737</v>
      </c>
    </row>
    <row r="151" spans="1:13" x14ac:dyDescent="0.25">
      <c r="A151" s="9" t="s">
        <v>39</v>
      </c>
      <c r="B151" s="10" t="s">
        <v>40</v>
      </c>
      <c r="C151" s="10" t="s">
        <v>29</v>
      </c>
      <c r="D151" s="10">
        <f t="shared" si="49"/>
        <v>6</v>
      </c>
      <c r="E151" s="10">
        <v>5</v>
      </c>
      <c r="F151" s="10" t="s">
        <v>17</v>
      </c>
      <c r="G151" s="10" t="s">
        <v>18</v>
      </c>
      <c r="H151" s="10"/>
      <c r="I151" s="11">
        <v>43783</v>
      </c>
      <c r="J151" s="10">
        <f t="shared" si="43"/>
        <v>11</v>
      </c>
      <c r="K151" s="99">
        <f t="shared" ref="K151" si="53">((M150+L151)/J151)</f>
        <v>51834.95012077289</v>
      </c>
      <c r="L151" s="99">
        <f>E151*51834.9501207729</f>
        <v>259174.75060386449</v>
      </c>
      <c r="M151" s="100">
        <f>K151*J151</f>
        <v>570184.4513285018</v>
      </c>
    </row>
    <row r="152" spans="1:13" x14ac:dyDescent="0.25">
      <c r="A152" s="9" t="s">
        <v>39</v>
      </c>
      <c r="B152" s="10" t="s">
        <v>40</v>
      </c>
      <c r="C152" s="10" t="s">
        <v>29</v>
      </c>
      <c r="D152" s="10">
        <f t="shared" si="49"/>
        <v>11</v>
      </c>
      <c r="E152" s="10">
        <v>-1</v>
      </c>
      <c r="F152" s="10" t="s">
        <v>16</v>
      </c>
      <c r="G152" s="10"/>
      <c r="H152" s="10"/>
      <c r="I152" s="11">
        <v>43784</v>
      </c>
      <c r="J152" s="10">
        <f t="shared" ref="J152:J171" si="54">D152+E152</f>
        <v>10</v>
      </c>
      <c r="K152" s="99">
        <f t="shared" ref="K152:K154" si="55">IF(OR(F152="FPCO"),((M151+L152)/J152),K151)</f>
        <v>51834.95012077289</v>
      </c>
      <c r="L152" s="99"/>
      <c r="M152" s="100">
        <f t="shared" ref="M152:M154" si="56">K152*J152</f>
        <v>518349.50120772887</v>
      </c>
    </row>
    <row r="153" spans="1:13" x14ac:dyDescent="0.25">
      <c r="A153" s="9" t="s">
        <v>39</v>
      </c>
      <c r="B153" s="10" t="s">
        <v>40</v>
      </c>
      <c r="C153" s="10" t="s">
        <v>29</v>
      </c>
      <c r="D153" s="10">
        <f t="shared" si="49"/>
        <v>10</v>
      </c>
      <c r="E153" s="10">
        <v>-2</v>
      </c>
      <c r="F153" s="10" t="s">
        <v>16</v>
      </c>
      <c r="G153" s="10"/>
      <c r="H153" s="10"/>
      <c r="I153" s="11">
        <v>43808</v>
      </c>
      <c r="J153" s="10">
        <f t="shared" si="54"/>
        <v>8</v>
      </c>
      <c r="K153" s="99">
        <f t="shared" si="55"/>
        <v>51834.95012077289</v>
      </c>
      <c r="L153" s="99"/>
      <c r="M153" s="100">
        <f t="shared" si="56"/>
        <v>414679.60096618312</v>
      </c>
    </row>
    <row r="154" spans="1:13" x14ac:dyDescent="0.25">
      <c r="A154" s="9" t="s">
        <v>39</v>
      </c>
      <c r="B154" s="10" t="s">
        <v>40</v>
      </c>
      <c r="C154" s="10" t="s">
        <v>29</v>
      </c>
      <c r="D154" s="10">
        <f t="shared" si="49"/>
        <v>8</v>
      </c>
      <c r="E154" s="10">
        <v>-1</v>
      </c>
      <c r="F154" s="10" t="s">
        <v>16</v>
      </c>
      <c r="G154" s="10"/>
      <c r="H154" s="10"/>
      <c r="I154" s="11">
        <v>43811</v>
      </c>
      <c r="J154" s="10">
        <f t="shared" si="54"/>
        <v>7</v>
      </c>
      <c r="K154" s="99">
        <f t="shared" si="55"/>
        <v>51834.95012077289</v>
      </c>
      <c r="L154" s="99"/>
      <c r="M154" s="100">
        <f t="shared" si="56"/>
        <v>362844.65084541024</v>
      </c>
    </row>
    <row r="155" spans="1:13" x14ac:dyDescent="0.25">
      <c r="A155" s="9" t="s">
        <v>39</v>
      </c>
      <c r="B155" s="10" t="s">
        <v>40</v>
      </c>
      <c r="C155" s="10" t="s">
        <v>29</v>
      </c>
      <c r="D155" s="10">
        <f t="shared" si="49"/>
        <v>7</v>
      </c>
      <c r="E155" s="10">
        <v>5</v>
      </c>
      <c r="F155" s="10" t="s">
        <v>17</v>
      </c>
      <c r="G155" s="10" t="s">
        <v>18</v>
      </c>
      <c r="H155" s="10"/>
      <c r="I155" s="11">
        <v>43852</v>
      </c>
      <c r="J155" s="10">
        <f t="shared" si="54"/>
        <v>12</v>
      </c>
      <c r="K155" s="99">
        <f t="shared" ref="K155" si="57">((M154+L155)/J155)</f>
        <v>51834.950120772897</v>
      </c>
      <c r="L155" s="99">
        <f>E155*51834.9501207729</f>
        <v>259174.75060386449</v>
      </c>
      <c r="M155" s="100">
        <f>K155*J155</f>
        <v>622019.40144927474</v>
      </c>
    </row>
    <row r="156" spans="1:13" x14ac:dyDescent="0.25">
      <c r="A156" s="9" t="s">
        <v>39</v>
      </c>
      <c r="B156" s="10" t="s">
        <v>40</v>
      </c>
      <c r="C156" s="10" t="s">
        <v>29</v>
      </c>
      <c r="D156" s="10">
        <f t="shared" si="49"/>
        <v>12</v>
      </c>
      <c r="E156" s="10">
        <v>-1</v>
      </c>
      <c r="F156" s="10" t="s">
        <v>16</v>
      </c>
      <c r="G156" s="10"/>
      <c r="H156" s="10"/>
      <c r="I156" s="11">
        <v>43853</v>
      </c>
      <c r="J156" s="10">
        <f t="shared" si="54"/>
        <v>11</v>
      </c>
      <c r="K156" s="99">
        <f t="shared" ref="K156:K160" si="58">IF(OR(F156="FPCO"),((M155+L156)/J156),K155)</f>
        <v>51834.950120772897</v>
      </c>
      <c r="L156" s="99"/>
      <c r="M156" s="100">
        <f t="shared" ref="M156:M160" si="59">K156*J156</f>
        <v>570184.45132850192</v>
      </c>
    </row>
    <row r="157" spans="1:13" x14ac:dyDescent="0.25">
      <c r="A157" s="9" t="s">
        <v>39</v>
      </c>
      <c r="B157" s="10" t="s">
        <v>40</v>
      </c>
      <c r="C157" s="10" t="s">
        <v>29</v>
      </c>
      <c r="D157" s="10">
        <f t="shared" si="49"/>
        <v>11</v>
      </c>
      <c r="E157" s="10">
        <v>-3</v>
      </c>
      <c r="F157" s="10" t="s">
        <v>16</v>
      </c>
      <c r="G157" s="10"/>
      <c r="H157" s="10"/>
      <c r="I157" s="11">
        <v>43853</v>
      </c>
      <c r="J157" s="10">
        <f t="shared" si="54"/>
        <v>8</v>
      </c>
      <c r="K157" s="99">
        <f t="shared" si="58"/>
        <v>51834.950120772897</v>
      </c>
      <c r="L157" s="99"/>
      <c r="M157" s="100">
        <f t="shared" si="59"/>
        <v>414679.60096618318</v>
      </c>
    </row>
    <row r="158" spans="1:13" x14ac:dyDescent="0.25">
      <c r="A158" s="9" t="s">
        <v>39</v>
      </c>
      <c r="B158" s="10" t="s">
        <v>40</v>
      </c>
      <c r="C158" s="10" t="s">
        <v>29</v>
      </c>
      <c r="D158" s="10">
        <f t="shared" si="49"/>
        <v>8</v>
      </c>
      <c r="E158" s="10">
        <v>-1</v>
      </c>
      <c r="F158" s="10" t="s">
        <v>16</v>
      </c>
      <c r="G158" s="10"/>
      <c r="H158" s="10"/>
      <c r="I158" s="11">
        <v>43853</v>
      </c>
      <c r="J158" s="10">
        <f t="shared" si="54"/>
        <v>7</v>
      </c>
      <c r="K158" s="99">
        <f t="shared" si="58"/>
        <v>51834.950120772897</v>
      </c>
      <c r="L158" s="99"/>
      <c r="M158" s="100">
        <f t="shared" si="59"/>
        <v>362844.6508454103</v>
      </c>
    </row>
    <row r="159" spans="1:13" x14ac:dyDescent="0.25">
      <c r="A159" s="9" t="s">
        <v>39</v>
      </c>
      <c r="B159" s="10" t="s">
        <v>40</v>
      </c>
      <c r="C159" s="10" t="s">
        <v>29</v>
      </c>
      <c r="D159" s="10">
        <f t="shared" si="49"/>
        <v>7</v>
      </c>
      <c r="E159" s="10">
        <v>-1</v>
      </c>
      <c r="F159" s="10" t="s">
        <v>16</v>
      </c>
      <c r="G159" s="10"/>
      <c r="H159" s="10"/>
      <c r="I159" s="11">
        <v>43858</v>
      </c>
      <c r="J159" s="10">
        <f t="shared" si="54"/>
        <v>6</v>
      </c>
      <c r="K159" s="99">
        <f t="shared" si="58"/>
        <v>51834.950120772897</v>
      </c>
      <c r="L159" s="99"/>
      <c r="M159" s="100">
        <f t="shared" si="59"/>
        <v>311009.70072463737</v>
      </c>
    </row>
    <row r="160" spans="1:13" x14ac:dyDescent="0.25">
      <c r="A160" s="9" t="s">
        <v>39</v>
      </c>
      <c r="B160" s="10" t="s">
        <v>40</v>
      </c>
      <c r="C160" s="10" t="s">
        <v>29</v>
      </c>
      <c r="D160" s="10">
        <f t="shared" si="49"/>
        <v>6</v>
      </c>
      <c r="E160" s="10">
        <v>-1</v>
      </c>
      <c r="F160" s="10" t="s">
        <v>16</v>
      </c>
      <c r="G160" s="10"/>
      <c r="H160" s="10"/>
      <c r="I160" s="11">
        <v>43872</v>
      </c>
      <c r="J160" s="10">
        <f t="shared" si="54"/>
        <v>5</v>
      </c>
      <c r="K160" s="99">
        <f t="shared" si="58"/>
        <v>51834.950120772897</v>
      </c>
      <c r="L160" s="99"/>
      <c r="M160" s="100">
        <f t="shared" si="59"/>
        <v>259174.75060386449</v>
      </c>
    </row>
    <row r="161" spans="1:13" x14ac:dyDescent="0.25">
      <c r="A161" s="9" t="s">
        <v>39</v>
      </c>
      <c r="B161" s="10" t="s">
        <v>40</v>
      </c>
      <c r="C161" s="10" t="s">
        <v>29</v>
      </c>
      <c r="D161" s="10">
        <f t="shared" si="49"/>
        <v>5</v>
      </c>
      <c r="E161" s="10">
        <v>5</v>
      </c>
      <c r="F161" s="10" t="s">
        <v>17</v>
      </c>
      <c r="G161" s="10" t="s">
        <v>18</v>
      </c>
      <c r="H161" s="10"/>
      <c r="I161" s="11">
        <v>43872</v>
      </c>
      <c r="J161" s="10">
        <f t="shared" si="54"/>
        <v>10</v>
      </c>
      <c r="K161" s="99">
        <f t="shared" ref="K161" si="60">((M160+L161)/J161)</f>
        <v>60187.245520421609</v>
      </c>
      <c r="L161" s="99">
        <f>E161*68539.5409200703</f>
        <v>342697.70460035151</v>
      </c>
      <c r="M161" s="100">
        <f>K161*J161</f>
        <v>601872.45520421606</v>
      </c>
    </row>
    <row r="162" spans="1:13" x14ac:dyDescent="0.25">
      <c r="A162" s="9" t="s">
        <v>39</v>
      </c>
      <c r="B162" s="10" t="s">
        <v>40</v>
      </c>
      <c r="C162" s="10" t="s">
        <v>29</v>
      </c>
      <c r="D162" s="10">
        <f t="shared" si="49"/>
        <v>10</v>
      </c>
      <c r="E162" s="10">
        <v>-1</v>
      </c>
      <c r="F162" s="10" t="s">
        <v>16</v>
      </c>
      <c r="G162" s="10"/>
      <c r="H162" s="10"/>
      <c r="I162" s="11">
        <v>43875</v>
      </c>
      <c r="J162" s="10">
        <f t="shared" si="54"/>
        <v>9</v>
      </c>
      <c r="K162" s="99">
        <f t="shared" ref="K162:K171" si="61">IF(OR(F162="FPCO"),((M161+L162)/J162),K161)</f>
        <v>60187.245520421609</v>
      </c>
      <c r="L162" s="99"/>
      <c r="M162" s="100">
        <f t="shared" ref="M162:M171" si="62">K162*J162</f>
        <v>541685.20968379453</v>
      </c>
    </row>
    <row r="163" spans="1:13" x14ac:dyDescent="0.25">
      <c r="A163" s="9" t="s">
        <v>39</v>
      </c>
      <c r="B163" s="10" t="s">
        <v>40</v>
      </c>
      <c r="C163" s="10" t="s">
        <v>29</v>
      </c>
      <c r="D163" s="10">
        <f t="shared" si="49"/>
        <v>9</v>
      </c>
      <c r="E163" s="10">
        <v>-1</v>
      </c>
      <c r="F163" s="10" t="s">
        <v>16</v>
      </c>
      <c r="G163" s="10"/>
      <c r="H163" s="10"/>
      <c r="I163" s="11">
        <v>43875</v>
      </c>
      <c r="J163" s="10">
        <f t="shared" si="54"/>
        <v>8</v>
      </c>
      <c r="K163" s="99">
        <f t="shared" si="61"/>
        <v>60187.245520421609</v>
      </c>
      <c r="L163" s="99"/>
      <c r="M163" s="100">
        <f t="shared" si="62"/>
        <v>481497.96416337288</v>
      </c>
    </row>
    <row r="164" spans="1:13" x14ac:dyDescent="0.25">
      <c r="A164" s="9" t="s">
        <v>39</v>
      </c>
      <c r="B164" s="10" t="s">
        <v>40</v>
      </c>
      <c r="C164" s="10" t="s">
        <v>29</v>
      </c>
      <c r="D164" s="10">
        <f t="shared" si="49"/>
        <v>8</v>
      </c>
      <c r="E164" s="10">
        <v>-1</v>
      </c>
      <c r="F164" s="10" t="s">
        <v>16</v>
      </c>
      <c r="G164" s="10"/>
      <c r="H164" s="10"/>
      <c r="I164" s="11">
        <v>43878</v>
      </c>
      <c r="J164" s="10">
        <f t="shared" si="54"/>
        <v>7</v>
      </c>
      <c r="K164" s="99">
        <f t="shared" si="61"/>
        <v>60187.245520421609</v>
      </c>
      <c r="L164" s="99"/>
      <c r="M164" s="100">
        <f t="shared" si="62"/>
        <v>421310.71864295128</v>
      </c>
    </row>
    <row r="165" spans="1:13" x14ac:dyDescent="0.25">
      <c r="A165" s="9" t="s">
        <v>39</v>
      </c>
      <c r="B165" s="10" t="s">
        <v>40</v>
      </c>
      <c r="C165" s="10" t="s">
        <v>29</v>
      </c>
      <c r="D165" s="10">
        <f t="shared" si="49"/>
        <v>7</v>
      </c>
      <c r="E165" s="10">
        <v>-1</v>
      </c>
      <c r="F165" s="10" t="s">
        <v>16</v>
      </c>
      <c r="G165" s="10"/>
      <c r="H165" s="10"/>
      <c r="I165" s="11">
        <v>43896</v>
      </c>
      <c r="J165" s="10">
        <f t="shared" si="54"/>
        <v>6</v>
      </c>
      <c r="K165" s="99">
        <f t="shared" si="61"/>
        <v>60187.245520421609</v>
      </c>
      <c r="L165" s="99"/>
      <c r="M165" s="100">
        <f t="shared" si="62"/>
        <v>361123.47312252969</v>
      </c>
    </row>
    <row r="166" spans="1:13" x14ac:dyDescent="0.25">
      <c r="A166" s="9" t="s">
        <v>39</v>
      </c>
      <c r="B166" s="10" t="s">
        <v>40</v>
      </c>
      <c r="C166" s="10" t="s">
        <v>29</v>
      </c>
      <c r="D166" s="10">
        <f t="shared" si="49"/>
        <v>6</v>
      </c>
      <c r="E166" s="10">
        <v>-1</v>
      </c>
      <c r="F166" s="10" t="s">
        <v>16</v>
      </c>
      <c r="G166" s="10"/>
      <c r="H166" s="10"/>
      <c r="I166" s="11">
        <v>43896</v>
      </c>
      <c r="J166" s="10">
        <f t="shared" si="54"/>
        <v>5</v>
      </c>
      <c r="K166" s="99">
        <f t="shared" si="61"/>
        <v>60187.245520421609</v>
      </c>
      <c r="L166" s="99"/>
      <c r="M166" s="100">
        <f t="shared" si="62"/>
        <v>300936.22760210803</v>
      </c>
    </row>
    <row r="167" spans="1:13" x14ac:dyDescent="0.25">
      <c r="A167" s="9" t="s">
        <v>39</v>
      </c>
      <c r="B167" s="10" t="s">
        <v>40</v>
      </c>
      <c r="C167" s="10" t="s">
        <v>29</v>
      </c>
      <c r="D167" s="10">
        <f t="shared" si="49"/>
        <v>5</v>
      </c>
      <c r="E167" s="10">
        <v>-1</v>
      </c>
      <c r="F167" s="10" t="s">
        <v>16</v>
      </c>
      <c r="G167" s="10"/>
      <c r="H167" s="10"/>
      <c r="I167" s="11">
        <v>43896</v>
      </c>
      <c r="J167" s="10">
        <f t="shared" si="54"/>
        <v>4</v>
      </c>
      <c r="K167" s="99">
        <f t="shared" si="61"/>
        <v>60187.245520421609</v>
      </c>
      <c r="L167" s="99"/>
      <c r="M167" s="100">
        <f t="shared" si="62"/>
        <v>240748.98208168644</v>
      </c>
    </row>
    <row r="168" spans="1:13" x14ac:dyDescent="0.25">
      <c r="A168" s="9" t="s">
        <v>39</v>
      </c>
      <c r="B168" s="10" t="s">
        <v>40</v>
      </c>
      <c r="C168" s="10" t="s">
        <v>29</v>
      </c>
      <c r="D168" s="10">
        <f t="shared" si="49"/>
        <v>4</v>
      </c>
      <c r="E168" s="10">
        <v>-1</v>
      </c>
      <c r="F168" s="10" t="s">
        <v>16</v>
      </c>
      <c r="G168" s="10"/>
      <c r="H168" s="10"/>
      <c r="I168" s="11">
        <v>43902</v>
      </c>
      <c r="J168" s="10">
        <f t="shared" si="54"/>
        <v>3</v>
      </c>
      <c r="K168" s="99">
        <f t="shared" si="61"/>
        <v>60187.245520421609</v>
      </c>
      <c r="L168" s="99"/>
      <c r="M168" s="100">
        <f t="shared" si="62"/>
        <v>180561.73656126484</v>
      </c>
    </row>
    <row r="169" spans="1:13" x14ac:dyDescent="0.25">
      <c r="A169" s="9" t="s">
        <v>39</v>
      </c>
      <c r="B169" s="10" t="s">
        <v>40</v>
      </c>
      <c r="C169" s="10" t="s">
        <v>29</v>
      </c>
      <c r="D169" s="10">
        <f t="shared" si="49"/>
        <v>3</v>
      </c>
      <c r="E169" s="10">
        <v>-1</v>
      </c>
      <c r="F169" s="10" t="s">
        <v>16</v>
      </c>
      <c r="G169" s="10"/>
      <c r="H169" s="10"/>
      <c r="I169" s="11">
        <v>43908</v>
      </c>
      <c r="J169" s="10">
        <f t="shared" si="54"/>
        <v>2</v>
      </c>
      <c r="K169" s="99">
        <f t="shared" si="61"/>
        <v>60187.245520421609</v>
      </c>
      <c r="L169" s="99"/>
      <c r="M169" s="100">
        <f t="shared" si="62"/>
        <v>120374.49104084322</v>
      </c>
    </row>
    <row r="170" spans="1:13" x14ac:dyDescent="0.25">
      <c r="A170" s="9" t="s">
        <v>39</v>
      </c>
      <c r="B170" s="10" t="s">
        <v>40</v>
      </c>
      <c r="C170" s="10" t="s">
        <v>29</v>
      </c>
      <c r="D170" s="10">
        <f t="shared" si="49"/>
        <v>2</v>
      </c>
      <c r="E170" s="10">
        <v>-1</v>
      </c>
      <c r="F170" s="10" t="s">
        <v>16</v>
      </c>
      <c r="G170" s="10"/>
      <c r="H170" s="10"/>
      <c r="I170" s="11">
        <v>43987</v>
      </c>
      <c r="J170" s="10">
        <f t="shared" si="54"/>
        <v>1</v>
      </c>
      <c r="K170" s="99">
        <f t="shared" si="61"/>
        <v>60187.245520421609</v>
      </c>
      <c r="L170" s="99"/>
      <c r="M170" s="100">
        <f t="shared" si="62"/>
        <v>60187.245520421609</v>
      </c>
    </row>
    <row r="171" spans="1:13" ht="15.75" thickBot="1" x14ac:dyDescent="0.3">
      <c r="A171" s="44" t="s">
        <v>39</v>
      </c>
      <c r="B171" s="36" t="s">
        <v>40</v>
      </c>
      <c r="C171" s="36" t="s">
        <v>29</v>
      </c>
      <c r="D171" s="36">
        <f t="shared" si="49"/>
        <v>1</v>
      </c>
      <c r="E171" s="36">
        <v>-1</v>
      </c>
      <c r="F171" s="36" t="s">
        <v>16</v>
      </c>
      <c r="G171" s="36"/>
      <c r="H171" s="36"/>
      <c r="I171" s="37">
        <v>43994</v>
      </c>
      <c r="J171" s="36">
        <f t="shared" si="54"/>
        <v>0</v>
      </c>
      <c r="K171" s="99">
        <f t="shared" si="61"/>
        <v>60187.245520421609</v>
      </c>
      <c r="L171" s="99"/>
      <c r="M171" s="100">
        <f t="shared" si="62"/>
        <v>0</v>
      </c>
    </row>
    <row r="172" spans="1:13" x14ac:dyDescent="0.25">
      <c r="A172" s="27" t="s">
        <v>41</v>
      </c>
      <c r="B172" s="28" t="s">
        <v>42</v>
      </c>
      <c r="C172" s="28" t="s">
        <v>29</v>
      </c>
      <c r="D172" s="28"/>
      <c r="E172" s="28">
        <v>5999</v>
      </c>
      <c r="F172" s="28" t="s">
        <v>17</v>
      </c>
      <c r="G172" s="28" t="s">
        <v>18</v>
      </c>
      <c r="H172" s="28"/>
      <c r="I172" s="29">
        <v>43517</v>
      </c>
      <c r="J172" s="28">
        <f t="shared" ref="J172:J190" si="63">D172+E172</f>
        <v>5999</v>
      </c>
      <c r="K172" s="92">
        <v>263.85352786927467</v>
      </c>
      <c r="L172" s="92">
        <f>K172*E172</f>
        <v>1582857.3136877788</v>
      </c>
      <c r="M172" s="101">
        <f>J172*K172</f>
        <v>1582857.3136877788</v>
      </c>
    </row>
    <row r="173" spans="1:13" x14ac:dyDescent="0.25">
      <c r="A173" s="9" t="s">
        <v>41</v>
      </c>
      <c r="B173" s="10" t="s">
        <v>42</v>
      </c>
      <c r="C173" s="10" t="s">
        <v>29</v>
      </c>
      <c r="D173" s="10">
        <f t="shared" ref="D173:D193" si="64">J172</f>
        <v>5999</v>
      </c>
      <c r="E173" s="10">
        <v>-5999</v>
      </c>
      <c r="F173" s="10" t="s">
        <v>16</v>
      </c>
      <c r="G173" s="10"/>
      <c r="H173" s="10"/>
      <c r="I173" s="11">
        <v>43607</v>
      </c>
      <c r="J173" s="10">
        <f t="shared" si="63"/>
        <v>0</v>
      </c>
      <c r="K173" s="99">
        <f t="shared" ref="K173" si="65">IF(OR(F173="FPCO"),((M172+L173)/J173),K172)</f>
        <v>263.85352786927467</v>
      </c>
      <c r="L173" s="99"/>
      <c r="M173" s="100">
        <f t="shared" ref="M173" si="66">K173*J173</f>
        <v>0</v>
      </c>
    </row>
    <row r="174" spans="1:13" ht="30" x14ac:dyDescent="0.25">
      <c r="A174" s="9" t="s">
        <v>41</v>
      </c>
      <c r="B174" s="10" t="s">
        <v>42</v>
      </c>
      <c r="C174" s="10" t="s">
        <v>29</v>
      </c>
      <c r="D174" s="10">
        <f t="shared" si="64"/>
        <v>0</v>
      </c>
      <c r="E174" s="10">
        <v>500</v>
      </c>
      <c r="F174" s="10" t="s">
        <v>17</v>
      </c>
      <c r="G174" s="10" t="s">
        <v>20</v>
      </c>
      <c r="H174" s="10"/>
      <c r="I174" s="11">
        <v>43628</v>
      </c>
      <c r="J174" s="10">
        <f t="shared" si="63"/>
        <v>500</v>
      </c>
      <c r="K174" s="99">
        <f t="shared" ref="K174" si="67">((M173+L174)/J174)</f>
        <v>263.93756622716302</v>
      </c>
      <c r="L174" s="99">
        <f>E174*263.937566227163</f>
        <v>131968.78311358151</v>
      </c>
      <c r="M174" s="100">
        <f>K174*J174</f>
        <v>131968.78311358151</v>
      </c>
    </row>
    <row r="175" spans="1:13" x14ac:dyDescent="0.25">
      <c r="A175" s="9" t="s">
        <v>41</v>
      </c>
      <c r="B175" s="10" t="s">
        <v>42</v>
      </c>
      <c r="C175" s="10" t="s">
        <v>29</v>
      </c>
      <c r="D175" s="10">
        <f t="shared" si="64"/>
        <v>500</v>
      </c>
      <c r="E175" s="10">
        <v>-500</v>
      </c>
      <c r="F175" s="10" t="s">
        <v>16</v>
      </c>
      <c r="G175" s="10"/>
      <c r="H175" s="10"/>
      <c r="I175" s="11">
        <v>43630</v>
      </c>
      <c r="J175" s="10">
        <f t="shared" si="63"/>
        <v>0</v>
      </c>
      <c r="K175" s="99">
        <f t="shared" ref="K175" si="68">IF(OR(F175="FPCO"),((M174+L175)/J175),K174)</f>
        <v>263.93756622716302</v>
      </c>
      <c r="L175" s="99"/>
      <c r="M175" s="100">
        <f t="shared" ref="M175" si="69">K175*J175</f>
        <v>0</v>
      </c>
    </row>
    <row r="176" spans="1:13" x14ac:dyDescent="0.25">
      <c r="A176" s="9" t="s">
        <v>41</v>
      </c>
      <c r="B176" s="10" t="s">
        <v>42</v>
      </c>
      <c r="C176" s="10" t="s">
        <v>29</v>
      </c>
      <c r="D176" s="10">
        <f t="shared" si="64"/>
        <v>0</v>
      </c>
      <c r="E176" s="10">
        <v>1000</v>
      </c>
      <c r="F176" s="10" t="s">
        <v>17</v>
      </c>
      <c r="G176" s="10" t="s">
        <v>18</v>
      </c>
      <c r="H176" s="10"/>
      <c r="I176" s="11">
        <v>43700</v>
      </c>
      <c r="J176" s="10">
        <f t="shared" si="63"/>
        <v>1000</v>
      </c>
      <c r="K176" s="99">
        <f t="shared" ref="K176" si="70">((M175+L176)/J176)</f>
        <v>263.85352786927501</v>
      </c>
      <c r="L176" s="99">
        <f>E176*263.853527869275</f>
        <v>263853.52786927501</v>
      </c>
      <c r="M176" s="100">
        <f>K176*J176</f>
        <v>263853.52786927501</v>
      </c>
    </row>
    <row r="177" spans="1:13" x14ac:dyDescent="0.25">
      <c r="A177" s="9" t="s">
        <v>41</v>
      </c>
      <c r="B177" s="10" t="s">
        <v>42</v>
      </c>
      <c r="C177" s="10" t="s">
        <v>29</v>
      </c>
      <c r="D177" s="10">
        <f t="shared" si="64"/>
        <v>1000</v>
      </c>
      <c r="E177" s="10">
        <v>2000</v>
      </c>
      <c r="F177" s="10" t="s">
        <v>17</v>
      </c>
      <c r="G177" s="10" t="s">
        <v>18</v>
      </c>
      <c r="H177" s="10"/>
      <c r="I177" s="11">
        <v>43755</v>
      </c>
      <c r="J177" s="10">
        <f t="shared" si="63"/>
        <v>3000</v>
      </c>
      <c r="K177" s="99">
        <f>((M176+L177)/J177)</f>
        <v>263.85352786927501</v>
      </c>
      <c r="L177" s="99">
        <f>E177*263.853527869275</f>
        <v>527707.05573855003</v>
      </c>
      <c r="M177" s="100">
        <f>K177*J177</f>
        <v>791560.58360782498</v>
      </c>
    </row>
    <row r="178" spans="1:13" x14ac:dyDescent="0.25">
      <c r="A178" s="9" t="s">
        <v>41</v>
      </c>
      <c r="B178" s="10" t="s">
        <v>42</v>
      </c>
      <c r="C178" s="10" t="s">
        <v>29</v>
      </c>
      <c r="D178" s="10">
        <f t="shared" si="64"/>
        <v>3000</v>
      </c>
      <c r="E178" s="10">
        <v>-1000</v>
      </c>
      <c r="F178" s="10" t="s">
        <v>16</v>
      </c>
      <c r="G178" s="10"/>
      <c r="H178" s="10"/>
      <c r="I178" s="11">
        <v>43756</v>
      </c>
      <c r="J178" s="10">
        <f t="shared" si="63"/>
        <v>2000</v>
      </c>
      <c r="K178" s="99">
        <f t="shared" ref="K178:K180" si="71">IF(OR(F178="FPCO"),((M177+L178)/J178),K177)</f>
        <v>263.85352786927501</v>
      </c>
      <c r="L178" s="99"/>
      <c r="M178" s="100">
        <f t="shared" ref="M178:M180" si="72">K178*J178</f>
        <v>527707.05573855003</v>
      </c>
    </row>
    <row r="179" spans="1:13" x14ac:dyDescent="0.25">
      <c r="A179" s="9" t="s">
        <v>41</v>
      </c>
      <c r="B179" s="10" t="s">
        <v>42</v>
      </c>
      <c r="C179" s="10" t="s">
        <v>29</v>
      </c>
      <c r="D179" s="10">
        <f t="shared" si="64"/>
        <v>2000</v>
      </c>
      <c r="E179" s="10">
        <v>-500</v>
      </c>
      <c r="F179" s="10" t="s">
        <v>16</v>
      </c>
      <c r="G179" s="10"/>
      <c r="H179" s="10"/>
      <c r="I179" s="11">
        <v>43769</v>
      </c>
      <c r="J179" s="10">
        <f t="shared" si="63"/>
        <v>1500</v>
      </c>
      <c r="K179" s="99">
        <f t="shared" si="71"/>
        <v>263.85352786927501</v>
      </c>
      <c r="L179" s="99"/>
      <c r="M179" s="100">
        <f t="shared" si="72"/>
        <v>395780.29180391249</v>
      </c>
    </row>
    <row r="180" spans="1:13" x14ac:dyDescent="0.25">
      <c r="A180" s="9" t="s">
        <v>41</v>
      </c>
      <c r="B180" s="10" t="s">
        <v>42</v>
      </c>
      <c r="C180" s="10" t="s">
        <v>29</v>
      </c>
      <c r="D180" s="10">
        <f t="shared" si="64"/>
        <v>1500</v>
      </c>
      <c r="E180" s="10">
        <v>-500</v>
      </c>
      <c r="F180" s="10" t="s">
        <v>16</v>
      </c>
      <c r="G180" s="10"/>
      <c r="H180" s="10"/>
      <c r="I180" s="11">
        <v>43769</v>
      </c>
      <c r="J180" s="10">
        <f t="shared" si="63"/>
        <v>1000</v>
      </c>
      <c r="K180" s="99">
        <f t="shared" si="71"/>
        <v>263.85352786927501</v>
      </c>
      <c r="L180" s="99"/>
      <c r="M180" s="100">
        <f t="shared" si="72"/>
        <v>263853.52786927501</v>
      </c>
    </row>
    <row r="181" spans="1:13" x14ac:dyDescent="0.25">
      <c r="A181" s="9" t="s">
        <v>41</v>
      </c>
      <c r="B181" s="10" t="s">
        <v>42</v>
      </c>
      <c r="C181" s="10" t="s">
        <v>29</v>
      </c>
      <c r="D181" s="10">
        <f t="shared" si="64"/>
        <v>1000</v>
      </c>
      <c r="E181" s="10">
        <v>2000</v>
      </c>
      <c r="F181" s="10" t="s">
        <v>17</v>
      </c>
      <c r="G181" s="10" t="s">
        <v>18</v>
      </c>
      <c r="H181" s="10"/>
      <c r="I181" s="11">
        <v>43788</v>
      </c>
      <c r="J181" s="10">
        <f t="shared" si="63"/>
        <v>3000</v>
      </c>
      <c r="K181" s="99">
        <f t="shared" ref="K181" si="73">((M180+L181)/J181)</f>
        <v>263.85352786927501</v>
      </c>
      <c r="L181" s="99">
        <f>E181*263.853527869275</f>
        <v>527707.05573855003</v>
      </c>
      <c r="M181" s="100">
        <f>K181*J181</f>
        <v>791560.58360782498</v>
      </c>
    </row>
    <row r="182" spans="1:13" x14ac:dyDescent="0.25">
      <c r="A182" s="9" t="s">
        <v>41</v>
      </c>
      <c r="B182" s="10" t="s">
        <v>42</v>
      </c>
      <c r="C182" s="10" t="s">
        <v>29</v>
      </c>
      <c r="D182" s="10">
        <f t="shared" si="64"/>
        <v>3000</v>
      </c>
      <c r="E182" s="10">
        <v>-500</v>
      </c>
      <c r="F182" s="10" t="s">
        <v>16</v>
      </c>
      <c r="G182" s="10"/>
      <c r="H182" s="10"/>
      <c r="I182" s="11">
        <v>43788</v>
      </c>
      <c r="J182" s="10">
        <f t="shared" si="63"/>
        <v>2500</v>
      </c>
      <c r="K182" s="99">
        <f t="shared" ref="K182:K185" si="74">IF(OR(F182="FPCO"),((M181+L182)/J182),K181)</f>
        <v>263.85352786927501</v>
      </c>
      <c r="L182" s="99"/>
      <c r="M182" s="100">
        <f t="shared" ref="M182:M185" si="75">K182*J182</f>
        <v>659633.81967318757</v>
      </c>
    </row>
    <row r="183" spans="1:13" x14ac:dyDescent="0.25">
      <c r="A183" s="9" t="s">
        <v>41</v>
      </c>
      <c r="B183" s="10" t="s">
        <v>42</v>
      </c>
      <c r="C183" s="10" t="s">
        <v>29</v>
      </c>
      <c r="D183" s="10">
        <f t="shared" si="64"/>
        <v>2500</v>
      </c>
      <c r="E183" s="10">
        <v>-500</v>
      </c>
      <c r="F183" s="10" t="s">
        <v>16</v>
      </c>
      <c r="G183" s="10"/>
      <c r="H183" s="10"/>
      <c r="I183" s="11">
        <v>43788</v>
      </c>
      <c r="J183" s="10">
        <f t="shared" si="63"/>
        <v>2000</v>
      </c>
      <c r="K183" s="99">
        <f t="shared" si="74"/>
        <v>263.85352786927501</v>
      </c>
      <c r="L183" s="99"/>
      <c r="M183" s="100">
        <f t="shared" si="75"/>
        <v>527707.05573855003</v>
      </c>
    </row>
    <row r="184" spans="1:13" x14ac:dyDescent="0.25">
      <c r="A184" s="9" t="s">
        <v>41</v>
      </c>
      <c r="B184" s="10" t="s">
        <v>42</v>
      </c>
      <c r="C184" s="10" t="s">
        <v>29</v>
      </c>
      <c r="D184" s="10">
        <f t="shared" si="64"/>
        <v>2000</v>
      </c>
      <c r="E184" s="10">
        <v>-500</v>
      </c>
      <c r="F184" s="10" t="s">
        <v>16</v>
      </c>
      <c r="G184" s="10"/>
      <c r="H184" s="10"/>
      <c r="I184" s="11">
        <v>43796</v>
      </c>
      <c r="J184" s="10">
        <f t="shared" si="63"/>
        <v>1500</v>
      </c>
      <c r="K184" s="99">
        <f t="shared" si="74"/>
        <v>263.85352786927501</v>
      </c>
      <c r="L184" s="99"/>
      <c r="M184" s="100">
        <f t="shared" si="75"/>
        <v>395780.29180391249</v>
      </c>
    </row>
    <row r="185" spans="1:13" x14ac:dyDescent="0.25">
      <c r="A185" s="9" t="s">
        <v>41</v>
      </c>
      <c r="B185" s="10" t="s">
        <v>42</v>
      </c>
      <c r="C185" s="10" t="s">
        <v>29</v>
      </c>
      <c r="D185" s="10">
        <f t="shared" si="64"/>
        <v>1500</v>
      </c>
      <c r="E185" s="10">
        <v>-500</v>
      </c>
      <c r="F185" s="10" t="s">
        <v>16</v>
      </c>
      <c r="G185" s="10"/>
      <c r="H185" s="10"/>
      <c r="I185" s="11">
        <v>43808</v>
      </c>
      <c r="J185" s="10">
        <f t="shared" si="63"/>
        <v>1000</v>
      </c>
      <c r="K185" s="99">
        <f t="shared" si="74"/>
        <v>263.85352786927501</v>
      </c>
      <c r="L185" s="99"/>
      <c r="M185" s="100">
        <f t="shared" si="75"/>
        <v>263853.52786927501</v>
      </c>
    </row>
    <row r="186" spans="1:13" x14ac:dyDescent="0.25">
      <c r="A186" s="9" t="s">
        <v>41</v>
      </c>
      <c r="B186" s="10" t="s">
        <v>42</v>
      </c>
      <c r="C186" s="10" t="s">
        <v>29</v>
      </c>
      <c r="D186" s="10">
        <f t="shared" si="64"/>
        <v>1000</v>
      </c>
      <c r="E186" s="10">
        <v>1000</v>
      </c>
      <c r="F186" s="10" t="s">
        <v>17</v>
      </c>
      <c r="G186" s="10" t="s">
        <v>18</v>
      </c>
      <c r="H186" s="10"/>
      <c r="I186" s="11">
        <v>43809</v>
      </c>
      <c r="J186" s="10">
        <f t="shared" si="63"/>
        <v>2000</v>
      </c>
      <c r="K186" s="99">
        <f t="shared" ref="K186" si="76">((M185+L186)/J186)</f>
        <v>263.85352786927501</v>
      </c>
      <c r="L186" s="99">
        <f>E186*263.853527869275</f>
        <v>263853.52786927501</v>
      </c>
      <c r="M186" s="100">
        <f>K186*J186</f>
        <v>527707.05573855003</v>
      </c>
    </row>
    <row r="187" spans="1:13" x14ac:dyDescent="0.25">
      <c r="A187" s="9" t="s">
        <v>41</v>
      </c>
      <c r="B187" s="10" t="s">
        <v>42</v>
      </c>
      <c r="C187" s="10" t="s">
        <v>29</v>
      </c>
      <c r="D187" s="10">
        <f t="shared" si="64"/>
        <v>2000</v>
      </c>
      <c r="E187" s="10">
        <v>-500</v>
      </c>
      <c r="F187" s="10" t="s">
        <v>16</v>
      </c>
      <c r="G187" s="10"/>
      <c r="H187" s="10"/>
      <c r="I187" s="11">
        <v>43816</v>
      </c>
      <c r="J187" s="10">
        <f t="shared" si="63"/>
        <v>1500</v>
      </c>
      <c r="K187" s="99">
        <f t="shared" ref="K187:K188" si="77">IF(OR(F187="FPCO"),((M186+L187)/J187),K186)</f>
        <v>263.85352786927501</v>
      </c>
      <c r="L187" s="99"/>
      <c r="M187" s="100">
        <f t="shared" ref="M187:M188" si="78">K187*J187</f>
        <v>395780.29180391249</v>
      </c>
    </row>
    <row r="188" spans="1:13" x14ac:dyDescent="0.25">
      <c r="A188" s="9" t="s">
        <v>41</v>
      </c>
      <c r="B188" s="10" t="s">
        <v>42</v>
      </c>
      <c r="C188" s="10" t="s">
        <v>29</v>
      </c>
      <c r="D188" s="10">
        <f t="shared" si="64"/>
        <v>1500</v>
      </c>
      <c r="E188" s="10">
        <v>-500</v>
      </c>
      <c r="F188" s="10" t="s">
        <v>16</v>
      </c>
      <c r="G188" s="10"/>
      <c r="H188" s="10"/>
      <c r="I188" s="11">
        <v>43853</v>
      </c>
      <c r="J188" s="10">
        <f t="shared" si="63"/>
        <v>1000</v>
      </c>
      <c r="K188" s="99">
        <f t="shared" si="77"/>
        <v>263.85352786927501</v>
      </c>
      <c r="L188" s="99"/>
      <c r="M188" s="100">
        <f t="shared" si="78"/>
        <v>263853.52786927501</v>
      </c>
    </row>
    <row r="189" spans="1:13" x14ac:dyDescent="0.25">
      <c r="A189" s="9" t="s">
        <v>41</v>
      </c>
      <c r="B189" s="10" t="s">
        <v>42</v>
      </c>
      <c r="C189" s="10" t="s">
        <v>29</v>
      </c>
      <c r="D189" s="10">
        <f t="shared" si="64"/>
        <v>1000</v>
      </c>
      <c r="E189" s="10">
        <v>1500</v>
      </c>
      <c r="F189" s="10" t="s">
        <v>17</v>
      </c>
      <c r="G189" s="10" t="s">
        <v>18</v>
      </c>
      <c r="H189" s="10"/>
      <c r="I189" s="11">
        <v>43860</v>
      </c>
      <c r="J189" s="10">
        <f t="shared" si="63"/>
        <v>2500</v>
      </c>
      <c r="K189" s="99">
        <f t="shared" ref="K189" si="79">((M188+L189)/J189)</f>
        <v>263.85352786927501</v>
      </c>
      <c r="L189" s="99">
        <f>E189*263.853527869275</f>
        <v>395780.29180391249</v>
      </c>
      <c r="M189" s="100">
        <f>K189*J189</f>
        <v>659633.81967318757</v>
      </c>
    </row>
    <row r="190" spans="1:13" x14ac:dyDescent="0.25">
      <c r="A190" s="9" t="s">
        <v>41</v>
      </c>
      <c r="B190" s="10" t="s">
        <v>42</v>
      </c>
      <c r="C190" s="10" t="s">
        <v>29</v>
      </c>
      <c r="D190" s="10">
        <f t="shared" si="64"/>
        <v>2500</v>
      </c>
      <c r="E190" s="10">
        <v>-500</v>
      </c>
      <c r="F190" s="10" t="s">
        <v>16</v>
      </c>
      <c r="G190" s="10"/>
      <c r="H190" s="10"/>
      <c r="I190" s="11">
        <v>43861</v>
      </c>
      <c r="J190" s="10">
        <f t="shared" si="63"/>
        <v>2000</v>
      </c>
      <c r="K190" s="99">
        <f t="shared" ref="K190:K193" si="80">IF(OR(F190="FPCO"),((M189+L190)/J190),K189)</f>
        <v>263.85352786927501</v>
      </c>
      <c r="L190" s="99"/>
      <c r="M190" s="100">
        <f t="shared" ref="M190:M193" si="81">K190*J190</f>
        <v>527707.05573855003</v>
      </c>
    </row>
    <row r="191" spans="1:13" x14ac:dyDescent="0.25">
      <c r="A191" s="9" t="s">
        <v>41</v>
      </c>
      <c r="B191" s="10" t="s">
        <v>42</v>
      </c>
      <c r="C191" s="10" t="s">
        <v>29</v>
      </c>
      <c r="D191" s="10">
        <f t="shared" si="64"/>
        <v>2000</v>
      </c>
      <c r="E191" s="10">
        <v>-500</v>
      </c>
      <c r="F191" s="10" t="s">
        <v>16</v>
      </c>
      <c r="G191" s="10"/>
      <c r="H191" s="10"/>
      <c r="I191" s="11">
        <v>43889</v>
      </c>
      <c r="J191" s="10">
        <f t="shared" ref="J191:J198" si="82">D191+E191</f>
        <v>1500</v>
      </c>
      <c r="K191" s="99">
        <f t="shared" si="80"/>
        <v>263.85352786927501</v>
      </c>
      <c r="L191" s="99"/>
      <c r="M191" s="100">
        <f t="shared" si="81"/>
        <v>395780.29180391249</v>
      </c>
    </row>
    <row r="192" spans="1:13" x14ac:dyDescent="0.25">
      <c r="A192" s="9" t="s">
        <v>41</v>
      </c>
      <c r="B192" s="10" t="s">
        <v>42</v>
      </c>
      <c r="C192" s="10" t="s">
        <v>29</v>
      </c>
      <c r="D192" s="10">
        <f t="shared" si="64"/>
        <v>1500</v>
      </c>
      <c r="E192" s="10">
        <v>-500</v>
      </c>
      <c r="F192" s="10" t="s">
        <v>16</v>
      </c>
      <c r="G192" s="10"/>
      <c r="H192" s="10"/>
      <c r="I192" s="11">
        <v>43935</v>
      </c>
      <c r="J192" s="10">
        <f t="shared" si="82"/>
        <v>1000</v>
      </c>
      <c r="K192" s="99">
        <f t="shared" si="80"/>
        <v>263.85352786927501</v>
      </c>
      <c r="L192" s="99"/>
      <c r="M192" s="100">
        <f t="shared" si="81"/>
        <v>263853.52786927501</v>
      </c>
    </row>
    <row r="193" spans="1:13" ht="15.75" thickBot="1" x14ac:dyDescent="0.3">
      <c r="A193" s="44" t="s">
        <v>41</v>
      </c>
      <c r="B193" s="36" t="s">
        <v>42</v>
      </c>
      <c r="C193" s="36" t="s">
        <v>29</v>
      </c>
      <c r="D193" s="36">
        <f t="shared" si="64"/>
        <v>1000</v>
      </c>
      <c r="E193" s="36">
        <v>-1000</v>
      </c>
      <c r="F193" s="36" t="s">
        <v>16</v>
      </c>
      <c r="G193" s="36"/>
      <c r="H193" s="36"/>
      <c r="I193" s="37">
        <v>44007</v>
      </c>
      <c r="J193" s="36">
        <f t="shared" si="82"/>
        <v>0</v>
      </c>
      <c r="K193" s="99">
        <f t="shared" si="80"/>
        <v>263.85352786927501</v>
      </c>
      <c r="L193" s="99"/>
      <c r="M193" s="100">
        <f t="shared" si="81"/>
        <v>0</v>
      </c>
    </row>
    <row r="194" spans="1:13" x14ac:dyDescent="0.25">
      <c r="A194" s="27" t="s">
        <v>47</v>
      </c>
      <c r="B194" s="28" t="s">
        <v>48</v>
      </c>
      <c r="C194" s="28" t="s">
        <v>29</v>
      </c>
      <c r="D194" s="28"/>
      <c r="E194" s="28">
        <v>500</v>
      </c>
      <c r="F194" s="28" t="s">
        <v>17</v>
      </c>
      <c r="G194" s="28" t="s">
        <v>26</v>
      </c>
      <c r="H194" s="28"/>
      <c r="I194" s="29">
        <v>43825</v>
      </c>
      <c r="J194" s="28">
        <f t="shared" si="82"/>
        <v>500</v>
      </c>
      <c r="K194" s="92">
        <v>250</v>
      </c>
      <c r="L194" s="92">
        <f>E194*K194</f>
        <v>125000</v>
      </c>
      <c r="M194" s="101">
        <f>K194*J194</f>
        <v>125000</v>
      </c>
    </row>
    <row r="195" spans="1:13" x14ac:dyDescent="0.25">
      <c r="A195" s="9" t="s">
        <v>47</v>
      </c>
      <c r="B195" s="10" t="s">
        <v>48</v>
      </c>
      <c r="C195" s="10" t="s">
        <v>29</v>
      </c>
      <c r="D195" s="10">
        <f>J194</f>
        <v>500</v>
      </c>
      <c r="E195" s="10">
        <v>-100</v>
      </c>
      <c r="F195" s="10" t="s">
        <v>16</v>
      </c>
      <c r="G195" s="10"/>
      <c r="H195" s="10"/>
      <c r="I195" s="11">
        <v>43861</v>
      </c>
      <c r="J195" s="10">
        <f t="shared" si="82"/>
        <v>400</v>
      </c>
      <c r="K195" s="99">
        <f t="shared" ref="K195:K198" si="83">IF(OR(F195="FPCO"),((M194+L195)/J195),K194)</f>
        <v>250</v>
      </c>
      <c r="L195" s="99"/>
      <c r="M195" s="100">
        <f t="shared" ref="M195:M198" si="84">K195*J195</f>
        <v>100000</v>
      </c>
    </row>
    <row r="196" spans="1:13" x14ac:dyDescent="0.25">
      <c r="A196" s="9" t="s">
        <v>47</v>
      </c>
      <c r="B196" s="10" t="s">
        <v>48</v>
      </c>
      <c r="C196" s="10" t="s">
        <v>29</v>
      </c>
      <c r="D196" s="10">
        <f>J195</f>
        <v>400</v>
      </c>
      <c r="E196" s="10">
        <v>-100</v>
      </c>
      <c r="F196" s="10" t="s">
        <v>16</v>
      </c>
      <c r="G196" s="10"/>
      <c r="H196" s="10"/>
      <c r="I196" s="11">
        <v>43896</v>
      </c>
      <c r="J196" s="10">
        <f t="shared" si="82"/>
        <v>300</v>
      </c>
      <c r="K196" s="99">
        <f t="shared" si="83"/>
        <v>250</v>
      </c>
      <c r="L196" s="99"/>
      <c r="M196" s="100">
        <f t="shared" si="84"/>
        <v>75000</v>
      </c>
    </row>
    <row r="197" spans="1:13" x14ac:dyDescent="0.25">
      <c r="A197" s="9" t="s">
        <v>47</v>
      </c>
      <c r="B197" s="10" t="s">
        <v>48</v>
      </c>
      <c r="C197" s="10" t="s">
        <v>29</v>
      </c>
      <c r="D197" s="10">
        <f>J196</f>
        <v>300</v>
      </c>
      <c r="E197" s="10">
        <v>-200</v>
      </c>
      <c r="F197" s="10" t="s">
        <v>16</v>
      </c>
      <c r="G197" s="10"/>
      <c r="H197" s="10"/>
      <c r="I197" s="11">
        <v>43900</v>
      </c>
      <c r="J197" s="10">
        <f t="shared" si="82"/>
        <v>100</v>
      </c>
      <c r="K197" s="99">
        <f t="shared" si="83"/>
        <v>250</v>
      </c>
      <c r="L197" s="99"/>
      <c r="M197" s="100">
        <f t="shared" si="84"/>
        <v>25000</v>
      </c>
    </row>
    <row r="198" spans="1:13" ht="15.75" thickBot="1" x14ac:dyDescent="0.3">
      <c r="A198" s="44" t="s">
        <v>47</v>
      </c>
      <c r="B198" s="36" t="s">
        <v>48</v>
      </c>
      <c r="C198" s="36" t="s">
        <v>29</v>
      </c>
      <c r="D198" s="36">
        <f>J197</f>
        <v>100</v>
      </c>
      <c r="E198" s="36">
        <v>-100</v>
      </c>
      <c r="F198" s="36" t="s">
        <v>16</v>
      </c>
      <c r="G198" s="36"/>
      <c r="H198" s="36"/>
      <c r="I198" s="37">
        <v>43935</v>
      </c>
      <c r="J198" s="36">
        <f t="shared" si="82"/>
        <v>0</v>
      </c>
      <c r="K198" s="99">
        <f t="shared" si="83"/>
        <v>250</v>
      </c>
      <c r="L198" s="99"/>
      <c r="M198" s="100">
        <f t="shared" si="84"/>
        <v>0</v>
      </c>
    </row>
    <row r="199" spans="1:13" x14ac:dyDescent="0.25">
      <c r="A199" s="27" t="s">
        <v>51</v>
      </c>
      <c r="B199" s="28" t="s">
        <v>52</v>
      </c>
      <c r="C199" s="28" t="s">
        <v>29</v>
      </c>
      <c r="D199" s="28">
        <v>7</v>
      </c>
      <c r="E199" s="28"/>
      <c r="F199" s="28" t="s">
        <v>14</v>
      </c>
      <c r="G199" s="28"/>
      <c r="H199" s="28"/>
      <c r="I199" s="29">
        <v>43100</v>
      </c>
      <c r="J199" s="28">
        <f t="shared" ref="J199:J230" si="85">D199+E199</f>
        <v>7</v>
      </c>
      <c r="K199" s="106">
        <f>M199/J199</f>
        <v>416160</v>
      </c>
      <c r="L199" s="106"/>
      <c r="M199" s="107">
        <v>2913120</v>
      </c>
    </row>
    <row r="200" spans="1:13" x14ac:dyDescent="0.25">
      <c r="A200" s="9" t="s">
        <v>51</v>
      </c>
      <c r="B200" s="10" t="s">
        <v>52</v>
      </c>
      <c r="C200" s="10" t="s">
        <v>29</v>
      </c>
      <c r="D200" s="10">
        <f t="shared" ref="D200:D231" si="86">J199</f>
        <v>7</v>
      </c>
      <c r="E200" s="10">
        <v>2</v>
      </c>
      <c r="F200" s="10" t="s">
        <v>17</v>
      </c>
      <c r="G200" s="10" t="s">
        <v>18</v>
      </c>
      <c r="H200" s="10"/>
      <c r="I200" s="11">
        <v>43277</v>
      </c>
      <c r="J200" s="10">
        <f t="shared" si="85"/>
        <v>9</v>
      </c>
      <c r="K200" s="99">
        <f>((M199+L200)/J200)</f>
        <v>341926.66666666669</v>
      </c>
      <c r="L200" s="99">
        <f>E200*82110</f>
        <v>164220</v>
      </c>
      <c r="M200" s="100">
        <f>J200*K200</f>
        <v>3077340</v>
      </c>
    </row>
    <row r="201" spans="1:13" x14ac:dyDescent="0.25">
      <c r="A201" s="9" t="s">
        <v>51</v>
      </c>
      <c r="B201" s="10" t="s">
        <v>52</v>
      </c>
      <c r="C201" s="10" t="s">
        <v>29</v>
      </c>
      <c r="D201" s="10">
        <f t="shared" si="86"/>
        <v>9</v>
      </c>
      <c r="E201" s="10">
        <v>15</v>
      </c>
      <c r="F201" s="10" t="s">
        <v>17</v>
      </c>
      <c r="G201" s="10" t="s">
        <v>18</v>
      </c>
      <c r="H201" s="10"/>
      <c r="I201" s="11">
        <v>43300</v>
      </c>
      <c r="J201" s="10">
        <f t="shared" si="85"/>
        <v>24</v>
      </c>
      <c r="K201" s="99">
        <f>((M200+L201)/J201)</f>
        <v>179541.25</v>
      </c>
      <c r="L201" s="99">
        <f>E201*82110</f>
        <v>1231650</v>
      </c>
      <c r="M201" s="100">
        <f>J201*K201</f>
        <v>4308990</v>
      </c>
    </row>
    <row r="202" spans="1:13" x14ac:dyDescent="0.25">
      <c r="A202" s="9" t="s">
        <v>51</v>
      </c>
      <c r="B202" s="10" t="s">
        <v>52</v>
      </c>
      <c r="C202" s="10" t="s">
        <v>29</v>
      </c>
      <c r="D202" s="10">
        <f t="shared" si="86"/>
        <v>24</v>
      </c>
      <c r="E202" s="10">
        <v>-1</v>
      </c>
      <c r="F202" s="10" t="s">
        <v>16</v>
      </c>
      <c r="G202" s="10"/>
      <c r="H202" s="10"/>
      <c r="I202" s="11">
        <v>43405</v>
      </c>
      <c r="J202" s="10">
        <f t="shared" si="85"/>
        <v>23</v>
      </c>
      <c r="K202" s="99">
        <f t="shared" ref="K202:K217" si="87">IF(OR(F202="FPCO"),((M201+L202)/J202),K201)</f>
        <v>179541.25</v>
      </c>
      <c r="L202" s="99"/>
      <c r="M202" s="100">
        <f t="shared" ref="M202:M217" si="88">K202*J202</f>
        <v>4129448.75</v>
      </c>
    </row>
    <row r="203" spans="1:13" x14ac:dyDescent="0.25">
      <c r="A203" s="9" t="s">
        <v>51</v>
      </c>
      <c r="B203" s="10" t="s">
        <v>52</v>
      </c>
      <c r="C203" s="10" t="s">
        <v>29</v>
      </c>
      <c r="D203" s="10">
        <f t="shared" si="86"/>
        <v>23</v>
      </c>
      <c r="E203" s="10">
        <v>-1</v>
      </c>
      <c r="F203" s="10" t="s">
        <v>16</v>
      </c>
      <c r="G203" s="10"/>
      <c r="H203" s="10"/>
      <c r="I203" s="11">
        <v>43405</v>
      </c>
      <c r="J203" s="10">
        <f t="shared" si="85"/>
        <v>22</v>
      </c>
      <c r="K203" s="99">
        <f t="shared" si="87"/>
        <v>179541.25</v>
      </c>
      <c r="L203" s="99"/>
      <c r="M203" s="100">
        <f t="shared" si="88"/>
        <v>3949907.5</v>
      </c>
    </row>
    <row r="204" spans="1:13" x14ac:dyDescent="0.25">
      <c r="A204" s="9" t="s">
        <v>51</v>
      </c>
      <c r="B204" s="10" t="s">
        <v>52</v>
      </c>
      <c r="C204" s="10" t="s">
        <v>29</v>
      </c>
      <c r="D204" s="10">
        <f t="shared" si="86"/>
        <v>22</v>
      </c>
      <c r="E204" s="10">
        <v>-1</v>
      </c>
      <c r="F204" s="10" t="s">
        <v>16</v>
      </c>
      <c r="G204" s="10"/>
      <c r="H204" s="10"/>
      <c r="I204" s="11">
        <v>43405</v>
      </c>
      <c r="J204" s="10">
        <f t="shared" si="85"/>
        <v>21</v>
      </c>
      <c r="K204" s="99">
        <f t="shared" si="87"/>
        <v>179541.25</v>
      </c>
      <c r="L204" s="99"/>
      <c r="M204" s="100">
        <f t="shared" si="88"/>
        <v>3770366.25</v>
      </c>
    </row>
    <row r="205" spans="1:13" x14ac:dyDescent="0.25">
      <c r="A205" s="9" t="s">
        <v>51</v>
      </c>
      <c r="B205" s="10" t="s">
        <v>52</v>
      </c>
      <c r="C205" s="10" t="s">
        <v>29</v>
      </c>
      <c r="D205" s="10">
        <f t="shared" si="86"/>
        <v>21</v>
      </c>
      <c r="E205" s="10">
        <v>-1</v>
      </c>
      <c r="F205" s="10" t="s">
        <v>16</v>
      </c>
      <c r="G205" s="10"/>
      <c r="H205" s="10"/>
      <c r="I205" s="11">
        <v>43405</v>
      </c>
      <c r="J205" s="10">
        <f t="shared" si="85"/>
        <v>20</v>
      </c>
      <c r="K205" s="99">
        <f t="shared" si="87"/>
        <v>179541.25</v>
      </c>
      <c r="L205" s="99"/>
      <c r="M205" s="100">
        <f t="shared" si="88"/>
        <v>3590825</v>
      </c>
    </row>
    <row r="206" spans="1:13" x14ac:dyDescent="0.25">
      <c r="A206" s="9" t="s">
        <v>51</v>
      </c>
      <c r="B206" s="10" t="s">
        <v>52</v>
      </c>
      <c r="C206" s="10" t="s">
        <v>29</v>
      </c>
      <c r="D206" s="10">
        <f t="shared" si="86"/>
        <v>20</v>
      </c>
      <c r="E206" s="10">
        <v>-1</v>
      </c>
      <c r="F206" s="10" t="s">
        <v>16</v>
      </c>
      <c r="G206" s="10"/>
      <c r="H206" s="10"/>
      <c r="I206" s="11">
        <v>43405</v>
      </c>
      <c r="J206" s="10">
        <f t="shared" si="85"/>
        <v>19</v>
      </c>
      <c r="K206" s="99">
        <f t="shared" si="87"/>
        <v>179541.25</v>
      </c>
      <c r="L206" s="99"/>
      <c r="M206" s="100">
        <f t="shared" si="88"/>
        <v>3411283.75</v>
      </c>
    </row>
    <row r="207" spans="1:13" x14ac:dyDescent="0.25">
      <c r="A207" s="9" t="s">
        <v>51</v>
      </c>
      <c r="B207" s="10" t="s">
        <v>52</v>
      </c>
      <c r="C207" s="10" t="s">
        <v>29</v>
      </c>
      <c r="D207" s="10">
        <f t="shared" si="86"/>
        <v>19</v>
      </c>
      <c r="E207" s="10">
        <v>-1</v>
      </c>
      <c r="F207" s="10" t="s">
        <v>16</v>
      </c>
      <c r="G207" s="10"/>
      <c r="H207" s="10"/>
      <c r="I207" s="11">
        <v>43405</v>
      </c>
      <c r="J207" s="10">
        <f t="shared" si="85"/>
        <v>18</v>
      </c>
      <c r="K207" s="99">
        <f t="shared" si="87"/>
        <v>179541.25</v>
      </c>
      <c r="L207" s="99"/>
      <c r="M207" s="100">
        <f t="shared" si="88"/>
        <v>3231742.5</v>
      </c>
    </row>
    <row r="208" spans="1:13" x14ac:dyDescent="0.25">
      <c r="A208" s="9" t="s">
        <v>51</v>
      </c>
      <c r="B208" s="10" t="s">
        <v>52</v>
      </c>
      <c r="C208" s="10" t="s">
        <v>29</v>
      </c>
      <c r="D208" s="10">
        <f t="shared" si="86"/>
        <v>18</v>
      </c>
      <c r="E208" s="10">
        <v>-1</v>
      </c>
      <c r="F208" s="10" t="s">
        <v>16</v>
      </c>
      <c r="G208" s="10"/>
      <c r="H208" s="10"/>
      <c r="I208" s="11">
        <v>43405</v>
      </c>
      <c r="J208" s="10">
        <f t="shared" si="85"/>
        <v>17</v>
      </c>
      <c r="K208" s="99">
        <f t="shared" si="87"/>
        <v>179541.25</v>
      </c>
      <c r="L208" s="99"/>
      <c r="M208" s="100">
        <f t="shared" si="88"/>
        <v>3052201.25</v>
      </c>
    </row>
    <row r="209" spans="1:13" x14ac:dyDescent="0.25">
      <c r="A209" s="9" t="s">
        <v>51</v>
      </c>
      <c r="B209" s="10" t="s">
        <v>52</v>
      </c>
      <c r="C209" s="10" t="s">
        <v>29</v>
      </c>
      <c r="D209" s="10">
        <f t="shared" si="86"/>
        <v>17</v>
      </c>
      <c r="E209" s="10">
        <v>-1</v>
      </c>
      <c r="F209" s="10" t="s">
        <v>16</v>
      </c>
      <c r="G209" s="10"/>
      <c r="H209" s="10"/>
      <c r="I209" s="11">
        <v>43405</v>
      </c>
      <c r="J209" s="10">
        <f t="shared" si="85"/>
        <v>16</v>
      </c>
      <c r="K209" s="99">
        <f t="shared" si="87"/>
        <v>179541.25</v>
      </c>
      <c r="L209" s="99"/>
      <c r="M209" s="100">
        <f t="shared" si="88"/>
        <v>2872660</v>
      </c>
    </row>
    <row r="210" spans="1:13" x14ac:dyDescent="0.25">
      <c r="A210" s="9" t="s">
        <v>51</v>
      </c>
      <c r="B210" s="10" t="s">
        <v>52</v>
      </c>
      <c r="C210" s="10" t="s">
        <v>29</v>
      </c>
      <c r="D210" s="10">
        <f t="shared" si="86"/>
        <v>16</v>
      </c>
      <c r="E210" s="10">
        <v>-1</v>
      </c>
      <c r="F210" s="10" t="s">
        <v>16</v>
      </c>
      <c r="G210" s="10"/>
      <c r="H210" s="10"/>
      <c r="I210" s="11">
        <v>43405</v>
      </c>
      <c r="J210" s="10">
        <f t="shared" si="85"/>
        <v>15</v>
      </c>
      <c r="K210" s="99">
        <f t="shared" si="87"/>
        <v>179541.25</v>
      </c>
      <c r="L210" s="99"/>
      <c r="M210" s="100">
        <f t="shared" si="88"/>
        <v>2693118.75</v>
      </c>
    </row>
    <row r="211" spans="1:13" x14ac:dyDescent="0.25">
      <c r="A211" s="9" t="s">
        <v>51</v>
      </c>
      <c r="B211" s="10" t="s">
        <v>52</v>
      </c>
      <c r="C211" s="10" t="s">
        <v>29</v>
      </c>
      <c r="D211" s="10">
        <f t="shared" si="86"/>
        <v>15</v>
      </c>
      <c r="E211" s="10">
        <v>-1</v>
      </c>
      <c r="F211" s="10" t="s">
        <v>16</v>
      </c>
      <c r="G211" s="10"/>
      <c r="H211" s="10"/>
      <c r="I211" s="11">
        <v>43405</v>
      </c>
      <c r="J211" s="10">
        <f t="shared" si="85"/>
        <v>14</v>
      </c>
      <c r="K211" s="99">
        <f t="shared" si="87"/>
        <v>179541.25</v>
      </c>
      <c r="L211" s="99"/>
      <c r="M211" s="100">
        <f t="shared" si="88"/>
        <v>2513577.5</v>
      </c>
    </row>
    <row r="212" spans="1:13" x14ac:dyDescent="0.25">
      <c r="A212" s="9" t="s">
        <v>51</v>
      </c>
      <c r="B212" s="10" t="s">
        <v>52</v>
      </c>
      <c r="C212" s="10" t="s">
        <v>29</v>
      </c>
      <c r="D212" s="10">
        <f t="shared" si="86"/>
        <v>14</v>
      </c>
      <c r="E212" s="10">
        <v>-1</v>
      </c>
      <c r="F212" s="10" t="s">
        <v>16</v>
      </c>
      <c r="G212" s="10"/>
      <c r="H212" s="10"/>
      <c r="I212" s="11">
        <v>43405</v>
      </c>
      <c r="J212" s="10">
        <f t="shared" si="85"/>
        <v>13</v>
      </c>
      <c r="K212" s="99">
        <f t="shared" si="87"/>
        <v>179541.25</v>
      </c>
      <c r="L212" s="99"/>
      <c r="M212" s="100">
        <f t="shared" si="88"/>
        <v>2334036.25</v>
      </c>
    </row>
    <row r="213" spans="1:13" x14ac:dyDescent="0.25">
      <c r="A213" s="9" t="s">
        <v>51</v>
      </c>
      <c r="B213" s="10" t="s">
        <v>52</v>
      </c>
      <c r="C213" s="10" t="s">
        <v>29</v>
      </c>
      <c r="D213" s="10">
        <f t="shared" si="86"/>
        <v>13</v>
      </c>
      <c r="E213" s="10">
        <v>-1</v>
      </c>
      <c r="F213" s="10" t="s">
        <v>16</v>
      </c>
      <c r="G213" s="10"/>
      <c r="H213" s="10"/>
      <c r="I213" s="11">
        <v>43462</v>
      </c>
      <c r="J213" s="10">
        <f t="shared" si="85"/>
        <v>12</v>
      </c>
      <c r="K213" s="99">
        <f t="shared" si="87"/>
        <v>179541.25</v>
      </c>
      <c r="L213" s="99"/>
      <c r="M213" s="100">
        <f t="shared" si="88"/>
        <v>2154495</v>
      </c>
    </row>
    <row r="214" spans="1:13" x14ac:dyDescent="0.25">
      <c r="A214" s="9" t="s">
        <v>51</v>
      </c>
      <c r="B214" s="10" t="s">
        <v>52</v>
      </c>
      <c r="C214" s="10" t="s">
        <v>29</v>
      </c>
      <c r="D214" s="10">
        <f t="shared" si="86"/>
        <v>12</v>
      </c>
      <c r="E214" s="10">
        <v>-5</v>
      </c>
      <c r="F214" s="10" t="s">
        <v>16</v>
      </c>
      <c r="G214" s="10"/>
      <c r="H214" s="10"/>
      <c r="I214" s="11">
        <v>43528</v>
      </c>
      <c r="J214" s="10">
        <f t="shared" si="85"/>
        <v>7</v>
      </c>
      <c r="K214" s="99">
        <f t="shared" si="87"/>
        <v>179541.25</v>
      </c>
      <c r="L214" s="99"/>
      <c r="M214" s="100">
        <f t="shared" si="88"/>
        <v>1256788.75</v>
      </c>
    </row>
    <row r="215" spans="1:13" x14ac:dyDescent="0.25">
      <c r="A215" s="9" t="s">
        <v>51</v>
      </c>
      <c r="B215" s="10" t="s">
        <v>52</v>
      </c>
      <c r="C215" s="10" t="s">
        <v>29</v>
      </c>
      <c r="D215" s="10">
        <f t="shared" si="86"/>
        <v>7</v>
      </c>
      <c r="E215" s="10">
        <v>-1</v>
      </c>
      <c r="F215" s="10" t="s">
        <v>16</v>
      </c>
      <c r="G215" s="10"/>
      <c r="H215" s="10"/>
      <c r="I215" s="11">
        <v>43602</v>
      </c>
      <c r="J215" s="10">
        <f t="shared" si="85"/>
        <v>6</v>
      </c>
      <c r="K215" s="99">
        <f t="shared" si="87"/>
        <v>179541.25</v>
      </c>
      <c r="L215" s="99"/>
      <c r="M215" s="100">
        <f t="shared" si="88"/>
        <v>1077247.5</v>
      </c>
    </row>
    <row r="216" spans="1:13" x14ac:dyDescent="0.25">
      <c r="A216" s="9" t="s">
        <v>51</v>
      </c>
      <c r="B216" s="10" t="s">
        <v>52</v>
      </c>
      <c r="C216" s="10" t="s">
        <v>29</v>
      </c>
      <c r="D216" s="10">
        <f t="shared" si="86"/>
        <v>6</v>
      </c>
      <c r="E216" s="10">
        <v>-1</v>
      </c>
      <c r="F216" s="10" t="s">
        <v>16</v>
      </c>
      <c r="G216" s="10"/>
      <c r="H216" s="10"/>
      <c r="I216" s="11">
        <v>43602</v>
      </c>
      <c r="J216" s="10">
        <f t="shared" si="85"/>
        <v>5</v>
      </c>
      <c r="K216" s="99">
        <f t="shared" si="87"/>
        <v>179541.25</v>
      </c>
      <c r="L216" s="99"/>
      <c r="M216" s="100">
        <f t="shared" si="88"/>
        <v>897706.25</v>
      </c>
    </row>
    <row r="217" spans="1:13" x14ac:dyDescent="0.25">
      <c r="A217" s="9" t="s">
        <v>51</v>
      </c>
      <c r="B217" s="10" t="s">
        <v>52</v>
      </c>
      <c r="C217" s="10" t="s">
        <v>29</v>
      </c>
      <c r="D217" s="10">
        <f t="shared" si="86"/>
        <v>5</v>
      </c>
      <c r="E217" s="10">
        <v>-1</v>
      </c>
      <c r="F217" s="10" t="s">
        <v>16</v>
      </c>
      <c r="G217" s="10"/>
      <c r="H217" s="10"/>
      <c r="I217" s="11">
        <v>43605</v>
      </c>
      <c r="J217" s="10">
        <f t="shared" si="85"/>
        <v>4</v>
      </c>
      <c r="K217" s="99">
        <f t="shared" si="87"/>
        <v>179541.25</v>
      </c>
      <c r="L217" s="99"/>
      <c r="M217" s="100">
        <f t="shared" si="88"/>
        <v>718165</v>
      </c>
    </row>
    <row r="218" spans="1:13" x14ac:dyDescent="0.25">
      <c r="A218" s="9" t="s">
        <v>51</v>
      </c>
      <c r="B218" s="10" t="s">
        <v>52</v>
      </c>
      <c r="C218" s="10" t="s">
        <v>29</v>
      </c>
      <c r="D218" s="10">
        <f t="shared" si="86"/>
        <v>4</v>
      </c>
      <c r="E218" s="10">
        <v>11</v>
      </c>
      <c r="F218" s="10" t="s">
        <v>17</v>
      </c>
      <c r="G218" s="10" t="s">
        <v>18</v>
      </c>
      <c r="H218" s="10"/>
      <c r="I218" s="11">
        <v>43607</v>
      </c>
      <c r="J218" s="10">
        <f t="shared" si="85"/>
        <v>15</v>
      </c>
      <c r="K218" s="99">
        <f>((M217+L218)/J218)</f>
        <v>103975.05114852692</v>
      </c>
      <c r="L218" s="99">
        <f>E218*76496.4333843549</f>
        <v>841460.76722790382</v>
      </c>
      <c r="M218" s="100">
        <f>J218*K218</f>
        <v>1559625.7672279039</v>
      </c>
    </row>
    <row r="219" spans="1:13" x14ac:dyDescent="0.25">
      <c r="A219" s="9" t="s">
        <v>51</v>
      </c>
      <c r="B219" s="10" t="s">
        <v>52</v>
      </c>
      <c r="C219" s="10" t="s">
        <v>29</v>
      </c>
      <c r="D219" s="10">
        <f t="shared" si="86"/>
        <v>15</v>
      </c>
      <c r="E219" s="10">
        <v>-5</v>
      </c>
      <c r="F219" s="10" t="s">
        <v>16</v>
      </c>
      <c r="G219" s="10"/>
      <c r="H219" s="10"/>
      <c r="I219" s="11">
        <v>43607</v>
      </c>
      <c r="J219" s="10">
        <f t="shared" si="85"/>
        <v>10</v>
      </c>
      <c r="K219" s="99">
        <f t="shared" ref="K219:K226" si="89">IF(OR(F219="FPCO"),((M218+L219)/J219),K218)</f>
        <v>103975.05114852692</v>
      </c>
      <c r="L219" s="99"/>
      <c r="M219" s="100">
        <f t="shared" ref="M219:M226" si="90">K219*J219</f>
        <v>1039750.5114852693</v>
      </c>
    </row>
    <row r="220" spans="1:13" x14ac:dyDescent="0.25">
      <c r="A220" s="9" t="s">
        <v>51</v>
      </c>
      <c r="B220" s="10" t="s">
        <v>52</v>
      </c>
      <c r="C220" s="10" t="s">
        <v>29</v>
      </c>
      <c r="D220" s="10">
        <f t="shared" si="86"/>
        <v>10</v>
      </c>
      <c r="E220" s="10">
        <v>-1</v>
      </c>
      <c r="F220" s="10" t="s">
        <v>16</v>
      </c>
      <c r="G220" s="10"/>
      <c r="H220" s="10"/>
      <c r="I220" s="11">
        <v>43626</v>
      </c>
      <c r="J220" s="10">
        <f t="shared" si="85"/>
        <v>9</v>
      </c>
      <c r="K220" s="99">
        <f t="shared" si="89"/>
        <v>103975.05114852692</v>
      </c>
      <c r="L220" s="99"/>
      <c r="M220" s="100">
        <f t="shared" si="90"/>
        <v>935775.46033674234</v>
      </c>
    </row>
    <row r="221" spans="1:13" x14ac:dyDescent="0.25">
      <c r="A221" s="9" t="s">
        <v>51</v>
      </c>
      <c r="B221" s="10" t="s">
        <v>52</v>
      </c>
      <c r="C221" s="10" t="s">
        <v>29</v>
      </c>
      <c r="D221" s="10">
        <f t="shared" si="86"/>
        <v>9</v>
      </c>
      <c r="E221" s="10">
        <v>-3</v>
      </c>
      <c r="F221" s="10" t="s">
        <v>16</v>
      </c>
      <c r="G221" s="10"/>
      <c r="H221" s="10"/>
      <c r="I221" s="11">
        <v>43644</v>
      </c>
      <c r="J221" s="10">
        <f t="shared" si="85"/>
        <v>6</v>
      </c>
      <c r="K221" s="99">
        <f t="shared" si="89"/>
        <v>103975.05114852692</v>
      </c>
      <c r="L221" s="99"/>
      <c r="M221" s="100">
        <f t="shared" si="90"/>
        <v>623850.30689116148</v>
      </c>
    </row>
    <row r="222" spans="1:13" x14ac:dyDescent="0.25">
      <c r="A222" s="9" t="s">
        <v>51</v>
      </c>
      <c r="B222" s="10" t="s">
        <v>52</v>
      </c>
      <c r="C222" s="10" t="s">
        <v>29</v>
      </c>
      <c r="D222" s="10">
        <f t="shared" si="86"/>
        <v>6</v>
      </c>
      <c r="E222" s="10">
        <v>-1</v>
      </c>
      <c r="F222" s="10" t="s">
        <v>16</v>
      </c>
      <c r="G222" s="10"/>
      <c r="H222" s="10"/>
      <c r="I222" s="11">
        <v>43651</v>
      </c>
      <c r="J222" s="10">
        <f t="shared" si="85"/>
        <v>5</v>
      </c>
      <c r="K222" s="99">
        <f t="shared" si="89"/>
        <v>103975.05114852692</v>
      </c>
      <c r="L222" s="99"/>
      <c r="M222" s="100">
        <f t="shared" si="90"/>
        <v>519875.25574263465</v>
      </c>
    </row>
    <row r="223" spans="1:13" x14ac:dyDescent="0.25">
      <c r="A223" s="9" t="s">
        <v>51</v>
      </c>
      <c r="B223" s="10" t="s">
        <v>52</v>
      </c>
      <c r="C223" s="10" t="s">
        <v>29</v>
      </c>
      <c r="D223" s="10">
        <f t="shared" si="86"/>
        <v>5</v>
      </c>
      <c r="E223" s="10">
        <v>-1</v>
      </c>
      <c r="F223" s="10" t="s">
        <v>16</v>
      </c>
      <c r="G223" s="10"/>
      <c r="H223" s="10"/>
      <c r="I223" s="11">
        <v>43664</v>
      </c>
      <c r="J223" s="10">
        <f t="shared" si="85"/>
        <v>4</v>
      </c>
      <c r="K223" s="99">
        <f t="shared" si="89"/>
        <v>103975.05114852692</v>
      </c>
      <c r="L223" s="99"/>
      <c r="M223" s="100">
        <f t="shared" si="90"/>
        <v>415900.20459410769</v>
      </c>
    </row>
    <row r="224" spans="1:13" x14ac:dyDescent="0.25">
      <c r="A224" s="9" t="s">
        <v>51</v>
      </c>
      <c r="B224" s="10" t="s">
        <v>52</v>
      </c>
      <c r="C224" s="10" t="s">
        <v>29</v>
      </c>
      <c r="D224" s="10">
        <f t="shared" si="86"/>
        <v>4</v>
      </c>
      <c r="E224" s="10">
        <v>-1</v>
      </c>
      <c r="F224" s="10" t="s">
        <v>16</v>
      </c>
      <c r="G224" s="10"/>
      <c r="H224" s="10"/>
      <c r="I224" s="11">
        <v>43672</v>
      </c>
      <c r="J224" s="10">
        <f t="shared" si="85"/>
        <v>3</v>
      </c>
      <c r="K224" s="99">
        <f t="shared" si="89"/>
        <v>103975.05114852692</v>
      </c>
      <c r="L224" s="99"/>
      <c r="M224" s="100">
        <f t="shared" si="90"/>
        <v>311925.15344558074</v>
      </c>
    </row>
    <row r="225" spans="1:13" x14ac:dyDescent="0.25">
      <c r="A225" s="9" t="s">
        <v>51</v>
      </c>
      <c r="B225" s="10" t="s">
        <v>52</v>
      </c>
      <c r="C225" s="10" t="s">
        <v>29</v>
      </c>
      <c r="D225" s="10">
        <f t="shared" si="86"/>
        <v>3</v>
      </c>
      <c r="E225" s="10">
        <v>-1</v>
      </c>
      <c r="F225" s="10" t="s">
        <v>16</v>
      </c>
      <c r="G225" s="10"/>
      <c r="H225" s="10"/>
      <c r="I225" s="11">
        <v>43676</v>
      </c>
      <c r="J225" s="10">
        <f t="shared" si="85"/>
        <v>2</v>
      </c>
      <c r="K225" s="99">
        <f t="shared" si="89"/>
        <v>103975.05114852692</v>
      </c>
      <c r="L225" s="99"/>
      <c r="M225" s="100">
        <f t="shared" si="90"/>
        <v>207950.10229705385</v>
      </c>
    </row>
    <row r="226" spans="1:13" x14ac:dyDescent="0.25">
      <c r="A226" s="9" t="s">
        <v>51</v>
      </c>
      <c r="B226" s="10" t="s">
        <v>52</v>
      </c>
      <c r="C226" s="10" t="s">
        <v>29</v>
      </c>
      <c r="D226" s="10">
        <f t="shared" si="86"/>
        <v>2</v>
      </c>
      <c r="E226" s="10">
        <v>-1</v>
      </c>
      <c r="F226" s="10" t="s">
        <v>16</v>
      </c>
      <c r="G226" s="10"/>
      <c r="H226" s="10"/>
      <c r="I226" s="11">
        <v>43700</v>
      </c>
      <c r="J226" s="10">
        <f t="shared" si="85"/>
        <v>1</v>
      </c>
      <c r="K226" s="99">
        <f t="shared" si="89"/>
        <v>103975.05114852692</v>
      </c>
      <c r="L226" s="99"/>
      <c r="M226" s="100">
        <f t="shared" si="90"/>
        <v>103975.05114852692</v>
      </c>
    </row>
    <row r="227" spans="1:13" x14ac:dyDescent="0.25">
      <c r="A227" s="9" t="s">
        <v>51</v>
      </c>
      <c r="B227" s="10" t="s">
        <v>52</v>
      </c>
      <c r="C227" s="10" t="s">
        <v>29</v>
      </c>
      <c r="D227" s="10">
        <f t="shared" si="86"/>
        <v>1</v>
      </c>
      <c r="E227" s="10">
        <v>10</v>
      </c>
      <c r="F227" s="10" t="s">
        <v>17</v>
      </c>
      <c r="G227" s="10" t="s">
        <v>18</v>
      </c>
      <c r="H227" s="10"/>
      <c r="I227" s="11">
        <v>43703</v>
      </c>
      <c r="J227" s="10">
        <f t="shared" si="85"/>
        <v>11</v>
      </c>
      <c r="K227" s="99">
        <f>((M226+L227)/J227)</f>
        <v>57856.70628156772</v>
      </c>
      <c r="L227" s="99">
        <f>E227*53244.8717948718</f>
        <v>532448.717948718</v>
      </c>
      <c r="M227" s="100">
        <f>J227*K227</f>
        <v>636423.76909724495</v>
      </c>
    </row>
    <row r="228" spans="1:13" x14ac:dyDescent="0.25">
      <c r="A228" s="9" t="s">
        <v>51</v>
      </c>
      <c r="B228" s="10" t="s">
        <v>52</v>
      </c>
      <c r="C228" s="10" t="s">
        <v>29</v>
      </c>
      <c r="D228" s="10">
        <f t="shared" si="86"/>
        <v>11</v>
      </c>
      <c r="E228" s="10">
        <v>-1</v>
      </c>
      <c r="F228" s="10" t="s">
        <v>16</v>
      </c>
      <c r="G228" s="10"/>
      <c r="H228" s="10"/>
      <c r="I228" s="11">
        <v>43714</v>
      </c>
      <c r="J228" s="10">
        <f t="shared" si="85"/>
        <v>10</v>
      </c>
      <c r="K228" s="99">
        <f t="shared" ref="K228:K231" si="91">IF(OR(F228="FPCO"),((M227+L228)/J228),K227)</f>
        <v>57856.70628156772</v>
      </c>
      <c r="L228" s="99"/>
      <c r="M228" s="100">
        <f t="shared" ref="M228:M231" si="92">K228*J228</f>
        <v>578567.06281567714</v>
      </c>
    </row>
    <row r="229" spans="1:13" x14ac:dyDescent="0.25">
      <c r="A229" s="9" t="s">
        <v>51</v>
      </c>
      <c r="B229" s="10" t="s">
        <v>52</v>
      </c>
      <c r="C229" s="10" t="s">
        <v>29</v>
      </c>
      <c r="D229" s="10">
        <f t="shared" si="86"/>
        <v>10</v>
      </c>
      <c r="E229" s="10">
        <v>-1</v>
      </c>
      <c r="F229" s="10" t="s">
        <v>16</v>
      </c>
      <c r="G229" s="10"/>
      <c r="H229" s="10"/>
      <c r="I229" s="11">
        <v>43714</v>
      </c>
      <c r="J229" s="10">
        <f t="shared" si="85"/>
        <v>9</v>
      </c>
      <c r="K229" s="99">
        <f t="shared" si="91"/>
        <v>57856.70628156772</v>
      </c>
      <c r="L229" s="99"/>
      <c r="M229" s="100">
        <f t="shared" si="92"/>
        <v>520710.35653410945</v>
      </c>
    </row>
    <row r="230" spans="1:13" x14ac:dyDescent="0.25">
      <c r="A230" s="9" t="s">
        <v>51</v>
      </c>
      <c r="B230" s="10" t="s">
        <v>52</v>
      </c>
      <c r="C230" s="10" t="s">
        <v>29</v>
      </c>
      <c r="D230" s="10">
        <f t="shared" si="86"/>
        <v>9</v>
      </c>
      <c r="E230" s="10">
        <v>-1</v>
      </c>
      <c r="F230" s="10" t="s">
        <v>16</v>
      </c>
      <c r="G230" s="10"/>
      <c r="H230" s="10"/>
      <c r="I230" s="11">
        <v>43717</v>
      </c>
      <c r="J230" s="10">
        <f t="shared" si="85"/>
        <v>8</v>
      </c>
      <c r="K230" s="99">
        <f t="shared" si="91"/>
        <v>57856.70628156772</v>
      </c>
      <c r="L230" s="99"/>
      <c r="M230" s="100">
        <f t="shared" si="92"/>
        <v>462853.65025254176</v>
      </c>
    </row>
    <row r="231" spans="1:13" x14ac:dyDescent="0.25">
      <c r="A231" s="9" t="s">
        <v>51</v>
      </c>
      <c r="B231" s="10" t="s">
        <v>52</v>
      </c>
      <c r="C231" s="10" t="s">
        <v>29</v>
      </c>
      <c r="D231" s="10">
        <f t="shared" si="86"/>
        <v>8</v>
      </c>
      <c r="E231" s="10">
        <v>-2</v>
      </c>
      <c r="F231" s="10" t="s">
        <v>16</v>
      </c>
      <c r="G231" s="10"/>
      <c r="H231" s="10"/>
      <c r="I231" s="11">
        <v>43746</v>
      </c>
      <c r="J231" s="10">
        <f t="shared" ref="J231:J257" si="93">D231+E231</f>
        <v>6</v>
      </c>
      <c r="K231" s="99">
        <f t="shared" si="91"/>
        <v>57856.70628156772</v>
      </c>
      <c r="L231" s="99"/>
      <c r="M231" s="100">
        <f t="shared" si="92"/>
        <v>347140.23768940632</v>
      </c>
    </row>
    <row r="232" spans="1:13" x14ac:dyDescent="0.25">
      <c r="A232" s="9" t="s">
        <v>51</v>
      </c>
      <c r="B232" s="10" t="s">
        <v>52</v>
      </c>
      <c r="C232" s="10" t="s">
        <v>29</v>
      </c>
      <c r="D232" s="10">
        <f t="shared" ref="D232:D251" si="94">J231</f>
        <v>6</v>
      </c>
      <c r="E232" s="10">
        <v>4</v>
      </c>
      <c r="F232" s="10" t="s">
        <v>17</v>
      </c>
      <c r="G232" s="10" t="s">
        <v>18</v>
      </c>
      <c r="H232" s="10"/>
      <c r="I232" s="11">
        <v>43746</v>
      </c>
      <c r="J232" s="10">
        <f t="shared" si="93"/>
        <v>10</v>
      </c>
      <c r="K232" s="99">
        <f>((M231+L232)/J232)</f>
        <v>56011.972486889354</v>
      </c>
      <c r="L232" s="99">
        <f>E232*53244.8717948718</f>
        <v>212979.48717948719</v>
      </c>
      <c r="M232" s="100">
        <f>J232*K232</f>
        <v>560119.72486889351</v>
      </c>
    </row>
    <row r="233" spans="1:13" x14ac:dyDescent="0.25">
      <c r="A233" s="9" t="s">
        <v>51</v>
      </c>
      <c r="B233" s="10" t="s">
        <v>52</v>
      </c>
      <c r="C233" s="10" t="s">
        <v>29</v>
      </c>
      <c r="D233" s="10">
        <f t="shared" si="94"/>
        <v>10</v>
      </c>
      <c r="E233" s="10">
        <v>-1</v>
      </c>
      <c r="F233" s="10" t="s">
        <v>16</v>
      </c>
      <c r="G233" s="10"/>
      <c r="H233" s="10"/>
      <c r="I233" s="11">
        <v>43777</v>
      </c>
      <c r="J233" s="10">
        <f t="shared" si="93"/>
        <v>9</v>
      </c>
      <c r="K233" s="99">
        <f t="shared" ref="K233:K239" si="95">IF(OR(F233="FPCO"),((M232+L233)/J233),K232)</f>
        <v>56011.972486889354</v>
      </c>
      <c r="L233" s="99"/>
      <c r="M233" s="100">
        <f t="shared" ref="M233:M239" si="96">K233*J233</f>
        <v>504107.75238200417</v>
      </c>
    </row>
    <row r="234" spans="1:13" x14ac:dyDescent="0.25">
      <c r="A234" s="9" t="s">
        <v>51</v>
      </c>
      <c r="B234" s="10" t="s">
        <v>52</v>
      </c>
      <c r="C234" s="10" t="s">
        <v>29</v>
      </c>
      <c r="D234" s="10">
        <f t="shared" si="94"/>
        <v>9</v>
      </c>
      <c r="E234" s="10">
        <v>-1</v>
      </c>
      <c r="F234" s="10" t="s">
        <v>16</v>
      </c>
      <c r="G234" s="10"/>
      <c r="H234" s="10"/>
      <c r="I234" s="11">
        <v>43777</v>
      </c>
      <c r="J234" s="10">
        <f t="shared" si="93"/>
        <v>8</v>
      </c>
      <c r="K234" s="99">
        <f t="shared" si="95"/>
        <v>56011.972486889354</v>
      </c>
      <c r="L234" s="99"/>
      <c r="M234" s="100">
        <f t="shared" si="96"/>
        <v>448095.77989511483</v>
      </c>
    </row>
    <row r="235" spans="1:13" x14ac:dyDescent="0.25">
      <c r="A235" s="9" t="s">
        <v>51</v>
      </c>
      <c r="B235" s="10" t="s">
        <v>52</v>
      </c>
      <c r="C235" s="10" t="s">
        <v>29</v>
      </c>
      <c r="D235" s="10">
        <f t="shared" si="94"/>
        <v>8</v>
      </c>
      <c r="E235" s="10">
        <v>-1</v>
      </c>
      <c r="F235" s="10" t="s">
        <v>16</v>
      </c>
      <c r="G235" s="10"/>
      <c r="H235" s="10"/>
      <c r="I235" s="11">
        <v>43777</v>
      </c>
      <c r="J235" s="10">
        <f t="shared" si="93"/>
        <v>7</v>
      </c>
      <c r="K235" s="99">
        <f t="shared" si="95"/>
        <v>56011.972486889354</v>
      </c>
      <c r="L235" s="99"/>
      <c r="M235" s="100">
        <f t="shared" si="96"/>
        <v>392083.80740822549</v>
      </c>
    </row>
    <row r="236" spans="1:13" x14ac:dyDescent="0.25">
      <c r="A236" s="9" t="s">
        <v>51</v>
      </c>
      <c r="B236" s="10" t="s">
        <v>52</v>
      </c>
      <c r="C236" s="10" t="s">
        <v>29</v>
      </c>
      <c r="D236" s="10">
        <f t="shared" si="94"/>
        <v>7</v>
      </c>
      <c r="E236" s="10">
        <v>-1</v>
      </c>
      <c r="F236" s="10" t="s">
        <v>16</v>
      </c>
      <c r="G236" s="10"/>
      <c r="H236" s="10"/>
      <c r="I236" s="11">
        <v>43808</v>
      </c>
      <c r="J236" s="10">
        <f t="shared" si="93"/>
        <v>6</v>
      </c>
      <c r="K236" s="99">
        <f t="shared" si="95"/>
        <v>56011.972486889354</v>
      </c>
      <c r="L236" s="99"/>
      <c r="M236" s="100">
        <f t="shared" si="96"/>
        <v>336071.83492133615</v>
      </c>
    </row>
    <row r="237" spans="1:13" x14ac:dyDescent="0.25">
      <c r="A237" s="9" t="s">
        <v>51</v>
      </c>
      <c r="B237" s="10" t="s">
        <v>52</v>
      </c>
      <c r="C237" s="10" t="s">
        <v>29</v>
      </c>
      <c r="D237" s="10">
        <f t="shared" si="94"/>
        <v>6</v>
      </c>
      <c r="E237" s="10">
        <v>-1</v>
      </c>
      <c r="F237" s="10" t="s">
        <v>16</v>
      </c>
      <c r="G237" s="10"/>
      <c r="H237" s="10"/>
      <c r="I237" s="11">
        <v>43816</v>
      </c>
      <c r="J237" s="10">
        <f t="shared" si="93"/>
        <v>5</v>
      </c>
      <c r="K237" s="99">
        <f t="shared" si="95"/>
        <v>56011.972486889354</v>
      </c>
      <c r="L237" s="99"/>
      <c r="M237" s="100">
        <f t="shared" si="96"/>
        <v>280059.86243444675</v>
      </c>
    </row>
    <row r="238" spans="1:13" x14ac:dyDescent="0.25">
      <c r="A238" s="9" t="s">
        <v>51</v>
      </c>
      <c r="B238" s="10" t="s">
        <v>52</v>
      </c>
      <c r="C238" s="10" t="s">
        <v>29</v>
      </c>
      <c r="D238" s="10">
        <f t="shared" si="94"/>
        <v>5</v>
      </c>
      <c r="E238" s="10">
        <v>-1</v>
      </c>
      <c r="F238" s="10" t="s">
        <v>16</v>
      </c>
      <c r="G238" s="10"/>
      <c r="H238" s="10"/>
      <c r="I238" s="11">
        <v>43853</v>
      </c>
      <c r="J238" s="10">
        <f t="shared" si="93"/>
        <v>4</v>
      </c>
      <c r="K238" s="99">
        <f t="shared" si="95"/>
        <v>56011.972486889354</v>
      </c>
      <c r="L238" s="99"/>
      <c r="M238" s="100">
        <f t="shared" si="96"/>
        <v>224047.88994755741</v>
      </c>
    </row>
    <row r="239" spans="1:13" x14ac:dyDescent="0.25">
      <c r="A239" s="9" t="s">
        <v>51</v>
      </c>
      <c r="B239" s="10" t="s">
        <v>52</v>
      </c>
      <c r="C239" s="10" t="s">
        <v>29</v>
      </c>
      <c r="D239" s="10">
        <f t="shared" si="94"/>
        <v>4</v>
      </c>
      <c r="E239" s="10">
        <v>-1</v>
      </c>
      <c r="F239" s="10" t="s">
        <v>16</v>
      </c>
      <c r="G239" s="10"/>
      <c r="H239" s="10"/>
      <c r="I239" s="11">
        <v>43853</v>
      </c>
      <c r="J239" s="10">
        <f t="shared" si="93"/>
        <v>3</v>
      </c>
      <c r="K239" s="99">
        <f t="shared" si="95"/>
        <v>56011.972486889354</v>
      </c>
      <c r="L239" s="99"/>
      <c r="M239" s="100">
        <f t="shared" si="96"/>
        <v>168035.91746066808</v>
      </c>
    </row>
    <row r="240" spans="1:13" x14ac:dyDescent="0.25">
      <c r="A240" s="9" t="s">
        <v>51</v>
      </c>
      <c r="B240" s="10" t="s">
        <v>52</v>
      </c>
      <c r="C240" s="10" t="s">
        <v>29</v>
      </c>
      <c r="D240" s="10">
        <f t="shared" si="94"/>
        <v>3</v>
      </c>
      <c r="E240" s="10">
        <v>10</v>
      </c>
      <c r="F240" s="10" t="s">
        <v>17</v>
      </c>
      <c r="G240" s="10" t="s">
        <v>18</v>
      </c>
      <c r="H240" s="10"/>
      <c r="I240" s="11">
        <v>43872</v>
      </c>
      <c r="J240" s="10">
        <f t="shared" si="93"/>
        <v>13</v>
      </c>
      <c r="K240" s="99">
        <f>((M239+L240)/J240)</f>
        <v>65133.518509692942</v>
      </c>
      <c r="L240" s="99">
        <f>E240*67869.982316534</f>
        <v>678699.82316534012</v>
      </c>
      <c r="M240" s="100">
        <f>J240*K240</f>
        <v>846735.74062600825</v>
      </c>
    </row>
    <row r="241" spans="1:13" x14ac:dyDescent="0.25">
      <c r="A241" s="9" t="s">
        <v>51</v>
      </c>
      <c r="B241" s="10" t="s">
        <v>52</v>
      </c>
      <c r="C241" s="10" t="s">
        <v>29</v>
      </c>
      <c r="D241" s="10">
        <f t="shared" si="94"/>
        <v>13</v>
      </c>
      <c r="E241" s="10">
        <v>-1</v>
      </c>
      <c r="F241" s="10" t="s">
        <v>16</v>
      </c>
      <c r="G241" s="10"/>
      <c r="H241" s="10"/>
      <c r="I241" s="11">
        <v>43872</v>
      </c>
      <c r="J241" s="10">
        <f t="shared" si="93"/>
        <v>12</v>
      </c>
      <c r="K241" s="99">
        <f t="shared" ref="K241:K251" si="97">IF(OR(F241="FPCO"),((M240+L241)/J241),K240)</f>
        <v>65133.518509692942</v>
      </c>
      <c r="L241" s="99"/>
      <c r="M241" s="100">
        <f t="shared" ref="M241:M251" si="98">K241*J241</f>
        <v>781602.22211631527</v>
      </c>
    </row>
    <row r="242" spans="1:13" x14ac:dyDescent="0.25">
      <c r="A242" s="9" t="s">
        <v>51</v>
      </c>
      <c r="B242" s="10" t="s">
        <v>52</v>
      </c>
      <c r="C242" s="10" t="s">
        <v>29</v>
      </c>
      <c r="D242" s="10">
        <f t="shared" si="94"/>
        <v>12</v>
      </c>
      <c r="E242" s="10">
        <v>-1</v>
      </c>
      <c r="F242" s="10" t="s">
        <v>16</v>
      </c>
      <c r="G242" s="10"/>
      <c r="H242" s="10"/>
      <c r="I242" s="11">
        <v>43878</v>
      </c>
      <c r="J242" s="10">
        <f t="shared" si="93"/>
        <v>11</v>
      </c>
      <c r="K242" s="99">
        <f t="shared" si="97"/>
        <v>65133.518509692942</v>
      </c>
      <c r="L242" s="99"/>
      <c r="M242" s="100">
        <f t="shared" si="98"/>
        <v>716468.70360662241</v>
      </c>
    </row>
    <row r="243" spans="1:13" x14ac:dyDescent="0.25">
      <c r="A243" s="9" t="s">
        <v>51</v>
      </c>
      <c r="B243" s="10" t="s">
        <v>52</v>
      </c>
      <c r="C243" s="10" t="s">
        <v>29</v>
      </c>
      <c r="D243" s="10">
        <f t="shared" si="94"/>
        <v>11</v>
      </c>
      <c r="E243" s="10">
        <v>-1</v>
      </c>
      <c r="F243" s="10" t="s">
        <v>16</v>
      </c>
      <c r="G243" s="10"/>
      <c r="H243" s="10"/>
      <c r="I243" s="11">
        <v>43880</v>
      </c>
      <c r="J243" s="10">
        <f t="shared" si="93"/>
        <v>10</v>
      </c>
      <c r="K243" s="99">
        <f t="shared" si="97"/>
        <v>65133.518509692942</v>
      </c>
      <c r="L243" s="99"/>
      <c r="M243" s="100">
        <f t="shared" si="98"/>
        <v>651335.18509692943</v>
      </c>
    </row>
    <row r="244" spans="1:13" x14ac:dyDescent="0.25">
      <c r="A244" s="9" t="s">
        <v>51</v>
      </c>
      <c r="B244" s="10" t="s">
        <v>52</v>
      </c>
      <c r="C244" s="10" t="s">
        <v>29</v>
      </c>
      <c r="D244" s="10">
        <f t="shared" si="94"/>
        <v>10</v>
      </c>
      <c r="E244" s="10">
        <v>-1</v>
      </c>
      <c r="F244" s="10" t="s">
        <v>16</v>
      </c>
      <c r="G244" s="10"/>
      <c r="H244" s="10"/>
      <c r="I244" s="11">
        <v>43896</v>
      </c>
      <c r="J244" s="10">
        <f t="shared" si="93"/>
        <v>9</v>
      </c>
      <c r="K244" s="99">
        <f t="shared" si="97"/>
        <v>65133.518509692942</v>
      </c>
      <c r="L244" s="99"/>
      <c r="M244" s="100">
        <f t="shared" si="98"/>
        <v>586201.66658723645</v>
      </c>
    </row>
    <row r="245" spans="1:13" x14ac:dyDescent="0.25">
      <c r="A245" s="9" t="s">
        <v>51</v>
      </c>
      <c r="B245" s="10" t="s">
        <v>52</v>
      </c>
      <c r="C245" s="10" t="s">
        <v>29</v>
      </c>
      <c r="D245" s="10">
        <f t="shared" si="94"/>
        <v>9</v>
      </c>
      <c r="E245" s="10">
        <v>-1</v>
      </c>
      <c r="F245" s="10" t="s">
        <v>16</v>
      </c>
      <c r="G245" s="10"/>
      <c r="H245" s="10"/>
      <c r="I245" s="11">
        <v>43896</v>
      </c>
      <c r="J245" s="10">
        <f t="shared" si="93"/>
        <v>8</v>
      </c>
      <c r="K245" s="99">
        <f t="shared" si="97"/>
        <v>65133.518509692942</v>
      </c>
      <c r="L245" s="99"/>
      <c r="M245" s="100">
        <f t="shared" si="98"/>
        <v>521068.14807754353</v>
      </c>
    </row>
    <row r="246" spans="1:13" x14ac:dyDescent="0.25">
      <c r="A246" s="9" t="s">
        <v>51</v>
      </c>
      <c r="B246" s="10" t="s">
        <v>52</v>
      </c>
      <c r="C246" s="10" t="s">
        <v>29</v>
      </c>
      <c r="D246" s="10">
        <f t="shared" si="94"/>
        <v>8</v>
      </c>
      <c r="E246" s="10">
        <v>-1</v>
      </c>
      <c r="F246" s="10" t="s">
        <v>16</v>
      </c>
      <c r="G246" s="10"/>
      <c r="H246" s="10"/>
      <c r="I246" s="11">
        <v>43906</v>
      </c>
      <c r="J246" s="10">
        <f t="shared" si="93"/>
        <v>7</v>
      </c>
      <c r="K246" s="99">
        <f t="shared" si="97"/>
        <v>65133.518509692942</v>
      </c>
      <c r="L246" s="99"/>
      <c r="M246" s="100">
        <f t="shared" si="98"/>
        <v>455934.62956785061</v>
      </c>
    </row>
    <row r="247" spans="1:13" x14ac:dyDescent="0.25">
      <c r="A247" s="9" t="s">
        <v>51</v>
      </c>
      <c r="B247" s="10" t="s">
        <v>52</v>
      </c>
      <c r="C247" s="10" t="s">
        <v>29</v>
      </c>
      <c r="D247" s="10">
        <f t="shared" si="94"/>
        <v>7</v>
      </c>
      <c r="E247" s="10">
        <v>-1</v>
      </c>
      <c r="F247" s="10" t="s">
        <v>16</v>
      </c>
      <c r="G247" s="10"/>
      <c r="H247" s="10"/>
      <c r="I247" s="11">
        <v>43935</v>
      </c>
      <c r="J247" s="10">
        <f t="shared" si="93"/>
        <v>6</v>
      </c>
      <c r="K247" s="99">
        <f t="shared" si="97"/>
        <v>65133.518509692942</v>
      </c>
      <c r="L247" s="99"/>
      <c r="M247" s="100">
        <f t="shared" si="98"/>
        <v>390801.11105815764</v>
      </c>
    </row>
    <row r="248" spans="1:13" x14ac:dyDescent="0.25">
      <c r="A248" s="9" t="s">
        <v>51</v>
      </c>
      <c r="B248" s="10" t="s">
        <v>52</v>
      </c>
      <c r="C248" s="10" t="s">
        <v>29</v>
      </c>
      <c r="D248" s="10">
        <f t="shared" si="94"/>
        <v>6</v>
      </c>
      <c r="E248" s="10">
        <v>-1</v>
      </c>
      <c r="F248" s="10" t="s">
        <v>16</v>
      </c>
      <c r="G248" s="10"/>
      <c r="H248" s="10"/>
      <c r="I248" s="11">
        <v>43987</v>
      </c>
      <c r="J248" s="10">
        <f t="shared" si="93"/>
        <v>5</v>
      </c>
      <c r="K248" s="99">
        <f t="shared" si="97"/>
        <v>65133.518509692942</v>
      </c>
      <c r="L248" s="99"/>
      <c r="M248" s="100">
        <f t="shared" si="98"/>
        <v>325667.59254846472</v>
      </c>
    </row>
    <row r="249" spans="1:13" x14ac:dyDescent="0.25">
      <c r="A249" s="9" t="s">
        <v>51</v>
      </c>
      <c r="B249" s="10" t="s">
        <v>52</v>
      </c>
      <c r="C249" s="10" t="s">
        <v>29</v>
      </c>
      <c r="D249" s="10">
        <f t="shared" si="94"/>
        <v>5</v>
      </c>
      <c r="E249" s="10">
        <v>-1</v>
      </c>
      <c r="F249" s="10" t="s">
        <v>16</v>
      </c>
      <c r="G249" s="10"/>
      <c r="H249" s="10"/>
      <c r="I249" s="11">
        <v>43990</v>
      </c>
      <c r="J249" s="10">
        <f t="shared" si="93"/>
        <v>4</v>
      </c>
      <c r="K249" s="99">
        <f t="shared" si="97"/>
        <v>65133.518509692942</v>
      </c>
      <c r="L249" s="99"/>
      <c r="M249" s="100">
        <f t="shared" si="98"/>
        <v>260534.07403877177</v>
      </c>
    </row>
    <row r="250" spans="1:13" x14ac:dyDescent="0.25">
      <c r="A250" s="9" t="s">
        <v>51</v>
      </c>
      <c r="B250" s="10" t="s">
        <v>52</v>
      </c>
      <c r="C250" s="10" t="s">
        <v>29</v>
      </c>
      <c r="D250" s="10">
        <f t="shared" si="94"/>
        <v>4</v>
      </c>
      <c r="E250" s="10">
        <v>-1</v>
      </c>
      <c r="F250" s="10" t="s">
        <v>16</v>
      </c>
      <c r="G250" s="10"/>
      <c r="H250" s="10"/>
      <c r="I250" s="11">
        <v>43994</v>
      </c>
      <c r="J250" s="10">
        <f t="shared" si="93"/>
        <v>3</v>
      </c>
      <c r="K250" s="99">
        <f t="shared" si="97"/>
        <v>65133.518509692942</v>
      </c>
      <c r="L250" s="99"/>
      <c r="M250" s="100">
        <f t="shared" si="98"/>
        <v>195400.55552907882</v>
      </c>
    </row>
    <row r="251" spans="1:13" ht="15.75" thickBot="1" x14ac:dyDescent="0.3">
      <c r="A251" s="44" t="s">
        <v>51</v>
      </c>
      <c r="B251" s="36" t="s">
        <v>52</v>
      </c>
      <c r="C251" s="36" t="s">
        <v>29</v>
      </c>
      <c r="D251" s="36">
        <f t="shared" si="94"/>
        <v>3</v>
      </c>
      <c r="E251" s="36">
        <v>-3</v>
      </c>
      <c r="F251" s="36" t="s">
        <v>16</v>
      </c>
      <c r="G251" s="36"/>
      <c r="H251" s="36"/>
      <c r="I251" s="37">
        <v>44061</v>
      </c>
      <c r="J251" s="36">
        <f t="shared" si="93"/>
        <v>0</v>
      </c>
      <c r="K251" s="99">
        <f t="shared" si="97"/>
        <v>65133.518509692942</v>
      </c>
      <c r="L251" s="99"/>
      <c r="M251" s="100">
        <f t="shared" si="98"/>
        <v>0</v>
      </c>
    </row>
    <row r="252" spans="1:13" x14ac:dyDescent="0.25">
      <c r="A252" s="27" t="s">
        <v>60</v>
      </c>
      <c r="B252" s="28" t="s">
        <v>61</v>
      </c>
      <c r="C252" s="28" t="s">
        <v>29</v>
      </c>
      <c r="D252" s="28">
        <v>24</v>
      </c>
      <c r="E252" s="28"/>
      <c r="F252" s="28" t="s">
        <v>14</v>
      </c>
      <c r="G252" s="28"/>
      <c r="H252" s="28"/>
      <c r="I252" s="29">
        <v>43100</v>
      </c>
      <c r="J252" s="28">
        <f t="shared" si="93"/>
        <v>24</v>
      </c>
      <c r="K252" s="106">
        <f>M252/J252</f>
        <v>39666.666666666664</v>
      </c>
      <c r="L252" s="106"/>
      <c r="M252" s="107">
        <v>952000</v>
      </c>
    </row>
    <row r="253" spans="1:13" x14ac:dyDescent="0.25">
      <c r="A253" s="9" t="s">
        <v>60</v>
      </c>
      <c r="B253" s="10" t="s">
        <v>61</v>
      </c>
      <c r="C253" s="10" t="s">
        <v>29</v>
      </c>
      <c r="D253" s="10">
        <f>J252</f>
        <v>24</v>
      </c>
      <c r="E253" s="10">
        <v>20</v>
      </c>
      <c r="F253" s="10" t="s">
        <v>17</v>
      </c>
      <c r="G253" s="10" t="s">
        <v>18</v>
      </c>
      <c r="H253" s="10"/>
      <c r="I253" s="11">
        <v>43453</v>
      </c>
      <c r="J253" s="10">
        <f t="shared" si="93"/>
        <v>44</v>
      </c>
      <c r="K253" s="99">
        <f>((M252+L253)/J253)</f>
        <v>38945.454545454544</v>
      </c>
      <c r="L253" s="99">
        <f>E253*38080</f>
        <v>761600</v>
      </c>
      <c r="M253" s="100">
        <f>J253*K253</f>
        <v>1713600</v>
      </c>
    </row>
    <row r="254" spans="1:13" x14ac:dyDescent="0.25">
      <c r="A254" s="9" t="s">
        <v>60</v>
      </c>
      <c r="B254" s="10" t="s">
        <v>61</v>
      </c>
      <c r="C254" s="10" t="s">
        <v>29</v>
      </c>
      <c r="D254" s="10">
        <f>J253</f>
        <v>44</v>
      </c>
      <c r="E254" s="10">
        <v>-20</v>
      </c>
      <c r="F254" s="10" t="s">
        <v>16</v>
      </c>
      <c r="G254" s="10"/>
      <c r="H254" s="10"/>
      <c r="I254" s="11">
        <v>43528</v>
      </c>
      <c r="J254" s="10">
        <f t="shared" si="93"/>
        <v>24</v>
      </c>
      <c r="K254" s="99">
        <f t="shared" ref="K254:K257" si="99">IF(OR(F254="FPCO"),((M253+L254)/J254),K253)</f>
        <v>38945.454545454544</v>
      </c>
      <c r="L254" s="99"/>
      <c r="M254" s="100">
        <f t="shared" ref="M254:M255" si="100">K254*J254</f>
        <v>934690.90909090906</v>
      </c>
    </row>
    <row r="255" spans="1:13" x14ac:dyDescent="0.25">
      <c r="A255" s="9" t="s">
        <v>60</v>
      </c>
      <c r="B255" s="10" t="s">
        <v>61</v>
      </c>
      <c r="C255" s="10" t="s">
        <v>29</v>
      </c>
      <c r="D255" s="10">
        <f>J254</f>
        <v>24</v>
      </c>
      <c r="E255" s="10">
        <v>-20</v>
      </c>
      <c r="F255" s="10" t="s">
        <v>16</v>
      </c>
      <c r="G255" s="10"/>
      <c r="H255" s="10"/>
      <c r="I255" s="11">
        <v>43607</v>
      </c>
      <c r="J255" s="10">
        <f t="shared" si="93"/>
        <v>4</v>
      </c>
      <c r="K255" s="99">
        <f t="shared" si="99"/>
        <v>38945.454545454544</v>
      </c>
      <c r="L255" s="99"/>
      <c r="M255" s="100">
        <f t="shared" si="100"/>
        <v>155781.81818181818</v>
      </c>
    </row>
    <row r="256" spans="1:13" ht="30" x14ac:dyDescent="0.25">
      <c r="A256" s="9" t="s">
        <v>60</v>
      </c>
      <c r="B256" s="10" t="s">
        <v>61</v>
      </c>
      <c r="C256" s="10" t="s">
        <v>29</v>
      </c>
      <c r="D256" s="10">
        <f>J255</f>
        <v>4</v>
      </c>
      <c r="E256" s="10">
        <v>-1</v>
      </c>
      <c r="F256" s="10" t="s">
        <v>17</v>
      </c>
      <c r="G256" s="10"/>
      <c r="H256" s="10" t="s">
        <v>20</v>
      </c>
      <c r="I256" s="11">
        <v>43627</v>
      </c>
      <c r="J256" s="10">
        <f t="shared" si="93"/>
        <v>3</v>
      </c>
      <c r="K256" s="99">
        <f>IF(OR(F256="FPCO"),((M255+L256)/J256),K255)</f>
        <v>38945.454545454544</v>
      </c>
      <c r="L256" s="99"/>
      <c r="M256" s="100">
        <f>K256*J256</f>
        <v>116836.36363636363</v>
      </c>
    </row>
    <row r="257" spans="1:13" ht="30.75" thickBot="1" x14ac:dyDescent="0.3">
      <c r="A257" s="44" t="s">
        <v>60</v>
      </c>
      <c r="B257" s="36" t="s">
        <v>61</v>
      </c>
      <c r="C257" s="36" t="s">
        <v>29</v>
      </c>
      <c r="D257" s="10">
        <f>J256</f>
        <v>3</v>
      </c>
      <c r="E257" s="36">
        <v>-3</v>
      </c>
      <c r="F257" s="36" t="s">
        <v>17</v>
      </c>
      <c r="G257" s="36"/>
      <c r="H257" s="36" t="s">
        <v>19</v>
      </c>
      <c r="I257" s="37">
        <v>44132</v>
      </c>
      <c r="J257" s="36">
        <f t="shared" si="93"/>
        <v>0</v>
      </c>
      <c r="K257" s="99">
        <f t="shared" si="99"/>
        <v>38945.454545454544</v>
      </c>
      <c r="L257" s="99"/>
      <c r="M257" s="100">
        <f>K257*J257</f>
        <v>0</v>
      </c>
    </row>
    <row r="258" spans="1:13" x14ac:dyDescent="0.25">
      <c r="A258" s="27" t="s">
        <v>62</v>
      </c>
      <c r="B258" s="28" t="s">
        <v>63</v>
      </c>
      <c r="C258" s="28" t="s">
        <v>29</v>
      </c>
      <c r="D258" s="28">
        <v>10</v>
      </c>
      <c r="E258" s="28"/>
      <c r="F258" s="28" t="s">
        <v>14</v>
      </c>
      <c r="G258" s="28"/>
      <c r="H258" s="28"/>
      <c r="I258" s="29">
        <v>43100</v>
      </c>
      <c r="J258" s="2">
        <f t="shared" ref="J258:J314" si="101">D258+E258</f>
        <v>10</v>
      </c>
      <c r="K258" s="106">
        <f>M258/J258</f>
        <v>7054.4</v>
      </c>
      <c r="L258" s="106"/>
      <c r="M258" s="107">
        <v>70544</v>
      </c>
    </row>
    <row r="259" spans="1:13" x14ac:dyDescent="0.25">
      <c r="A259" s="9" t="s">
        <v>62</v>
      </c>
      <c r="B259" s="10" t="s">
        <v>63</v>
      </c>
      <c r="C259" s="10" t="s">
        <v>29</v>
      </c>
      <c r="D259" s="10">
        <f t="shared" ref="D259:D270" si="102">J258</f>
        <v>10</v>
      </c>
      <c r="E259" s="10">
        <v>-1</v>
      </c>
      <c r="F259" s="10" t="s">
        <v>16</v>
      </c>
      <c r="G259" s="10"/>
      <c r="H259" s="10"/>
      <c r="I259" s="11">
        <v>43405</v>
      </c>
      <c r="J259" s="17">
        <f t="shared" si="101"/>
        <v>9</v>
      </c>
      <c r="K259" s="99">
        <f t="shared" ref="K259" si="103">IF(OR(F259="FPCO"),((M258+L259)/J259),K258)</f>
        <v>7054.4</v>
      </c>
      <c r="L259" s="99"/>
      <c r="M259" s="100">
        <f t="shared" ref="M259" si="104">K259*J259</f>
        <v>63489.599999999999</v>
      </c>
    </row>
    <row r="260" spans="1:13" x14ac:dyDescent="0.25">
      <c r="A260" s="9" t="s">
        <v>62</v>
      </c>
      <c r="B260" s="10" t="s">
        <v>63</v>
      </c>
      <c r="C260" s="10" t="s">
        <v>29</v>
      </c>
      <c r="D260" s="10">
        <f t="shared" si="102"/>
        <v>9</v>
      </c>
      <c r="E260" s="10">
        <v>-1</v>
      </c>
      <c r="F260" s="10" t="s">
        <v>16</v>
      </c>
      <c r="G260" s="10"/>
      <c r="H260" s="10"/>
      <c r="I260" s="11">
        <v>43405</v>
      </c>
      <c r="J260" s="17">
        <f t="shared" si="101"/>
        <v>8</v>
      </c>
      <c r="K260" s="99">
        <f t="shared" ref="K260:K261" si="105">IF(OR(F260="FPCO"),((M259+L260)/J260),K259)</f>
        <v>7054.4</v>
      </c>
      <c r="L260" s="99"/>
      <c r="M260" s="100">
        <f t="shared" ref="M260:M261" si="106">K260*J260</f>
        <v>56435.199999999997</v>
      </c>
    </row>
    <row r="261" spans="1:13" x14ac:dyDescent="0.25">
      <c r="A261" s="9" t="s">
        <v>62</v>
      </c>
      <c r="B261" s="10" t="s">
        <v>63</v>
      </c>
      <c r="C261" s="10" t="s">
        <v>29</v>
      </c>
      <c r="D261" s="10">
        <f t="shared" si="102"/>
        <v>8</v>
      </c>
      <c r="E261" s="10">
        <v>-1</v>
      </c>
      <c r="F261" s="10" t="s">
        <v>16</v>
      </c>
      <c r="G261" s="10"/>
      <c r="H261" s="10"/>
      <c r="I261" s="11">
        <v>43405</v>
      </c>
      <c r="J261" s="17">
        <f t="shared" si="101"/>
        <v>7</v>
      </c>
      <c r="K261" s="99">
        <f t="shared" si="105"/>
        <v>7054.4</v>
      </c>
      <c r="L261" s="99"/>
      <c r="M261" s="100">
        <f t="shared" si="106"/>
        <v>49380.799999999996</v>
      </c>
    </row>
    <row r="262" spans="1:13" x14ac:dyDescent="0.25">
      <c r="A262" s="9" t="s">
        <v>62</v>
      </c>
      <c r="B262" s="10" t="s">
        <v>63</v>
      </c>
      <c r="C262" s="10" t="s">
        <v>29</v>
      </c>
      <c r="D262" s="10">
        <f t="shared" si="102"/>
        <v>7</v>
      </c>
      <c r="E262" s="10">
        <v>9</v>
      </c>
      <c r="F262" s="10" t="s">
        <v>17</v>
      </c>
      <c r="G262" s="10" t="s">
        <v>18</v>
      </c>
      <c r="H262" s="10"/>
      <c r="I262" s="11">
        <v>43453</v>
      </c>
      <c r="J262" s="17">
        <f t="shared" si="101"/>
        <v>16</v>
      </c>
      <c r="K262" s="99">
        <f>((M261+L262)/J262)</f>
        <v>7383.7999999999993</v>
      </c>
      <c r="L262" s="99">
        <f>E262*7640</f>
        <v>68760</v>
      </c>
      <c r="M262" s="100">
        <f>J262*K262</f>
        <v>118140.79999999999</v>
      </c>
    </row>
    <row r="263" spans="1:13" x14ac:dyDescent="0.25">
      <c r="A263" s="9" t="s">
        <v>62</v>
      </c>
      <c r="B263" s="10" t="s">
        <v>63</v>
      </c>
      <c r="C263" s="10" t="s">
        <v>29</v>
      </c>
      <c r="D263" s="10">
        <f t="shared" si="102"/>
        <v>16</v>
      </c>
      <c r="E263" s="10">
        <v>-2</v>
      </c>
      <c r="F263" s="10" t="s">
        <v>16</v>
      </c>
      <c r="G263" s="10"/>
      <c r="H263" s="10"/>
      <c r="I263" s="11">
        <v>43462</v>
      </c>
      <c r="J263" s="17">
        <f t="shared" si="101"/>
        <v>14</v>
      </c>
      <c r="K263" s="99">
        <f t="shared" ref="K263:K265" si="107">IF(OR(F263="FPCO"),((M262+L263)/J263),K262)</f>
        <v>7383.7999999999993</v>
      </c>
      <c r="L263" s="99"/>
      <c r="M263" s="100">
        <f t="shared" ref="M263:M265" si="108">K263*J263</f>
        <v>103373.19999999998</v>
      </c>
    </row>
    <row r="264" spans="1:13" x14ac:dyDescent="0.25">
      <c r="A264" s="9" t="s">
        <v>62</v>
      </c>
      <c r="B264" s="10" t="s">
        <v>63</v>
      </c>
      <c r="C264" s="10" t="s">
        <v>29</v>
      </c>
      <c r="D264" s="10">
        <f t="shared" si="102"/>
        <v>14</v>
      </c>
      <c r="E264" s="10">
        <v>-7</v>
      </c>
      <c r="F264" s="10" t="s">
        <v>16</v>
      </c>
      <c r="G264" s="10"/>
      <c r="H264" s="10"/>
      <c r="I264" s="11">
        <v>43528</v>
      </c>
      <c r="J264" s="17">
        <f t="shared" si="101"/>
        <v>7</v>
      </c>
      <c r="K264" s="99">
        <f t="shared" si="107"/>
        <v>7383.7999999999993</v>
      </c>
      <c r="L264" s="99"/>
      <c r="M264" s="100">
        <f t="shared" si="108"/>
        <v>51686.599999999991</v>
      </c>
    </row>
    <row r="265" spans="1:13" ht="15.75" thickBot="1" x14ac:dyDescent="0.3">
      <c r="A265" s="44" t="s">
        <v>62</v>
      </c>
      <c r="B265" s="36" t="s">
        <v>63</v>
      </c>
      <c r="C265" s="36" t="s">
        <v>29</v>
      </c>
      <c r="D265" s="10">
        <f t="shared" si="102"/>
        <v>7</v>
      </c>
      <c r="E265" s="36">
        <v>-7</v>
      </c>
      <c r="F265" s="36" t="s">
        <v>16</v>
      </c>
      <c r="G265" s="36"/>
      <c r="H265" s="36"/>
      <c r="I265" s="37">
        <v>43607</v>
      </c>
      <c r="J265" s="41">
        <f t="shared" si="101"/>
        <v>0</v>
      </c>
      <c r="K265" s="99">
        <f t="shared" si="107"/>
        <v>7383.7999999999993</v>
      </c>
      <c r="L265" s="99"/>
      <c r="M265" s="100">
        <f t="shared" si="108"/>
        <v>0</v>
      </c>
    </row>
    <row r="266" spans="1:13" x14ac:dyDescent="0.25">
      <c r="A266" s="27" t="s">
        <v>66</v>
      </c>
      <c r="B266" s="28" t="s">
        <v>67</v>
      </c>
      <c r="C266" s="28" t="s">
        <v>29</v>
      </c>
      <c r="D266" s="28">
        <f t="shared" si="102"/>
        <v>0</v>
      </c>
      <c r="E266" s="28">
        <v>1</v>
      </c>
      <c r="F266" s="28" t="s">
        <v>17</v>
      </c>
      <c r="G266" s="28" t="s">
        <v>18</v>
      </c>
      <c r="H266" s="28"/>
      <c r="I266" s="29">
        <v>43315</v>
      </c>
      <c r="J266" s="2">
        <f t="shared" si="101"/>
        <v>1</v>
      </c>
      <c r="K266" s="92">
        <v>69496</v>
      </c>
      <c r="L266" s="92">
        <f>E266*K266</f>
        <v>69496</v>
      </c>
      <c r="M266" s="101">
        <f>K266*J266</f>
        <v>69496</v>
      </c>
    </row>
    <row r="267" spans="1:13" ht="30" x14ac:dyDescent="0.25">
      <c r="A267" s="9" t="s">
        <v>66</v>
      </c>
      <c r="B267" s="10" t="s">
        <v>67</v>
      </c>
      <c r="C267" s="10" t="s">
        <v>29</v>
      </c>
      <c r="D267" s="10">
        <f t="shared" si="102"/>
        <v>1</v>
      </c>
      <c r="E267" s="10">
        <v>1</v>
      </c>
      <c r="F267" s="10" t="s">
        <v>17</v>
      </c>
      <c r="G267" s="10" t="s">
        <v>19</v>
      </c>
      <c r="H267" s="10"/>
      <c r="I267" s="11">
        <v>44082</v>
      </c>
      <c r="J267" s="17">
        <f t="shared" si="101"/>
        <v>2</v>
      </c>
      <c r="K267" s="99">
        <f>((M266+L267)/J267)</f>
        <v>69519.101390246549</v>
      </c>
      <c r="L267" s="99">
        <f>E267*69542.2027804931</f>
        <v>69542.202780493099</v>
      </c>
      <c r="M267" s="100">
        <f>J267*K267</f>
        <v>139038.2027804931</v>
      </c>
    </row>
    <row r="268" spans="1:13" x14ac:dyDescent="0.25">
      <c r="A268" s="9" t="s">
        <v>66</v>
      </c>
      <c r="B268" s="10" t="s">
        <v>67</v>
      </c>
      <c r="C268" s="10" t="s">
        <v>29</v>
      </c>
      <c r="D268" s="10">
        <f t="shared" si="102"/>
        <v>2</v>
      </c>
      <c r="E268" s="10">
        <v>-1</v>
      </c>
      <c r="F268" s="10" t="s">
        <v>16</v>
      </c>
      <c r="G268" s="10"/>
      <c r="H268" s="10"/>
      <c r="I268" s="11">
        <v>44082</v>
      </c>
      <c r="J268" s="17">
        <f t="shared" si="101"/>
        <v>1</v>
      </c>
      <c r="K268" s="99">
        <f t="shared" ref="K268:K269" si="109">IF(OR(F268="FPCO"),((M267+L268)/J268),K267)</f>
        <v>69519.101390246549</v>
      </c>
      <c r="L268" s="99"/>
      <c r="M268" s="100">
        <f t="shared" ref="M268:M269" si="110">K268*J268</f>
        <v>69519.101390246549</v>
      </c>
    </row>
    <row r="269" spans="1:13" x14ac:dyDescent="0.25">
      <c r="A269" s="9" t="s">
        <v>66</v>
      </c>
      <c r="B269" s="10" t="s">
        <v>67</v>
      </c>
      <c r="C269" s="10" t="s">
        <v>29</v>
      </c>
      <c r="D269" s="10">
        <f t="shared" si="102"/>
        <v>1</v>
      </c>
      <c r="E269" s="10">
        <v>-1</v>
      </c>
      <c r="F269" s="10" t="s">
        <v>16</v>
      </c>
      <c r="G269" s="10"/>
      <c r="H269" s="10"/>
      <c r="I269" s="11">
        <v>44099</v>
      </c>
      <c r="J269" s="17">
        <f t="shared" si="101"/>
        <v>0</v>
      </c>
      <c r="K269" s="99">
        <f t="shared" si="109"/>
        <v>69519.101390246549</v>
      </c>
      <c r="L269" s="99"/>
      <c r="M269" s="100">
        <f t="shared" si="110"/>
        <v>0</v>
      </c>
    </row>
    <row r="270" spans="1:13" ht="15.75" thickBot="1" x14ac:dyDescent="0.3">
      <c r="A270" s="44" t="s">
        <v>66</v>
      </c>
      <c r="B270" s="36" t="s">
        <v>67</v>
      </c>
      <c r="C270" s="36" t="s">
        <v>29</v>
      </c>
      <c r="D270" s="36">
        <f t="shared" si="102"/>
        <v>0</v>
      </c>
      <c r="E270" s="36">
        <v>2</v>
      </c>
      <c r="F270" s="36" t="s">
        <v>17</v>
      </c>
      <c r="G270" s="36" t="s">
        <v>18</v>
      </c>
      <c r="H270" s="36"/>
      <c r="I270" s="37">
        <v>44141</v>
      </c>
      <c r="J270" s="41">
        <f t="shared" si="101"/>
        <v>2</v>
      </c>
      <c r="K270" s="99">
        <f>((M269+L270)/J270)</f>
        <v>82110</v>
      </c>
      <c r="L270" s="99">
        <f>E270*82110</f>
        <v>164220</v>
      </c>
      <c r="M270" s="100">
        <f>J270*K270</f>
        <v>164220</v>
      </c>
    </row>
    <row r="271" spans="1:13" x14ac:dyDescent="0.25">
      <c r="A271" s="27" t="s">
        <v>70</v>
      </c>
      <c r="B271" s="28" t="s">
        <v>71</v>
      </c>
      <c r="C271" s="28" t="s">
        <v>29</v>
      </c>
      <c r="D271" s="28">
        <v>3</v>
      </c>
      <c r="E271" s="28"/>
      <c r="F271" s="28" t="s">
        <v>14</v>
      </c>
      <c r="G271" s="28"/>
      <c r="H271" s="28"/>
      <c r="I271" s="29">
        <v>43100</v>
      </c>
      <c r="J271" s="2">
        <f t="shared" si="101"/>
        <v>3</v>
      </c>
      <c r="K271" s="92">
        <f>M271/J271</f>
        <v>11900</v>
      </c>
      <c r="L271" s="92"/>
      <c r="M271" s="101">
        <v>35700</v>
      </c>
    </row>
    <row r="272" spans="1:13" ht="15.75" thickBot="1" x14ac:dyDescent="0.3">
      <c r="A272" s="44" t="s">
        <v>70</v>
      </c>
      <c r="B272" s="36" t="s">
        <v>71</v>
      </c>
      <c r="C272" s="36" t="s">
        <v>29</v>
      </c>
      <c r="D272" s="36">
        <f t="shared" ref="D272:D317" si="111">J271</f>
        <v>3</v>
      </c>
      <c r="E272" s="36">
        <v>-3</v>
      </c>
      <c r="F272" s="36" t="s">
        <v>16</v>
      </c>
      <c r="G272" s="36"/>
      <c r="H272" s="36"/>
      <c r="I272" s="37">
        <v>43615</v>
      </c>
      <c r="J272" s="41">
        <f t="shared" si="101"/>
        <v>0</v>
      </c>
      <c r="K272" s="99">
        <f t="shared" ref="K272" si="112">IF(OR(F272="FPCO"),((M271+L272)/J272),K271)</f>
        <v>11900</v>
      </c>
      <c r="L272" s="99"/>
      <c r="M272" s="100">
        <f t="shared" ref="M272" si="113">K272*J272</f>
        <v>0</v>
      </c>
    </row>
    <row r="273" spans="1:13" x14ac:dyDescent="0.25">
      <c r="A273" s="27" t="s">
        <v>79</v>
      </c>
      <c r="B273" s="28" t="s">
        <v>80</v>
      </c>
      <c r="C273" s="28" t="s">
        <v>29</v>
      </c>
      <c r="D273" s="28">
        <v>1</v>
      </c>
      <c r="E273" s="28"/>
      <c r="F273" s="28" t="s">
        <v>14</v>
      </c>
      <c r="G273" s="28"/>
      <c r="H273" s="28"/>
      <c r="I273" s="29">
        <v>43100</v>
      </c>
      <c r="J273" s="2">
        <f>D273+E273</f>
        <v>1</v>
      </c>
      <c r="K273" s="92">
        <f>M273/J273</f>
        <v>25000</v>
      </c>
      <c r="L273" s="92"/>
      <c r="M273" s="101">
        <v>25000</v>
      </c>
    </row>
    <row r="274" spans="1:13" x14ac:dyDescent="0.25">
      <c r="A274" s="9" t="s">
        <v>79</v>
      </c>
      <c r="B274" s="10" t="s">
        <v>80</v>
      </c>
      <c r="C274" s="10" t="s">
        <v>29</v>
      </c>
      <c r="D274" s="10">
        <f>J273</f>
        <v>1</v>
      </c>
      <c r="E274" s="10">
        <v>1</v>
      </c>
      <c r="F274" s="10" t="s">
        <v>17</v>
      </c>
      <c r="G274" s="10" t="s">
        <v>18</v>
      </c>
      <c r="H274" s="10"/>
      <c r="I274" s="11">
        <v>43199</v>
      </c>
      <c r="J274" s="17">
        <f>D274+E274</f>
        <v>2</v>
      </c>
      <c r="K274" s="99">
        <f>((M273+L274)/J274)</f>
        <v>20620</v>
      </c>
      <c r="L274" s="99">
        <f>E274*16240</f>
        <v>16240</v>
      </c>
      <c r="M274" s="100">
        <f>J274*K274</f>
        <v>41240</v>
      </c>
    </row>
    <row r="275" spans="1:13" x14ac:dyDescent="0.25">
      <c r="A275" s="9" t="s">
        <v>79</v>
      </c>
      <c r="B275" s="10" t="s">
        <v>80</v>
      </c>
      <c r="C275" s="10" t="s">
        <v>29</v>
      </c>
      <c r="D275" s="10">
        <f>J274</f>
        <v>2</v>
      </c>
      <c r="E275" s="10">
        <v>-1</v>
      </c>
      <c r="F275" s="10" t="s">
        <v>16</v>
      </c>
      <c r="G275" s="10"/>
      <c r="H275" s="10"/>
      <c r="I275" s="11">
        <v>43405</v>
      </c>
      <c r="J275" s="17">
        <f>D275+E275</f>
        <v>1</v>
      </c>
      <c r="K275" s="99">
        <f t="shared" ref="K275:K276" si="114">IF(OR(F275="FPCO"),((M274+L275)/J275),K274)</f>
        <v>20620</v>
      </c>
      <c r="L275" s="99"/>
      <c r="M275" s="100">
        <f t="shared" ref="M275:M276" si="115">K275*J275</f>
        <v>20620</v>
      </c>
    </row>
    <row r="276" spans="1:13" ht="15.75" thickBot="1" x14ac:dyDescent="0.3">
      <c r="A276" s="44" t="s">
        <v>79</v>
      </c>
      <c r="B276" s="36" t="s">
        <v>80</v>
      </c>
      <c r="C276" s="36" t="s">
        <v>29</v>
      </c>
      <c r="D276" s="36">
        <f>J275</f>
        <v>1</v>
      </c>
      <c r="E276" s="36">
        <v>-1</v>
      </c>
      <c r="F276" s="36" t="s">
        <v>16</v>
      </c>
      <c r="G276" s="36"/>
      <c r="H276" s="36"/>
      <c r="I276" s="37">
        <v>43602</v>
      </c>
      <c r="J276" s="41">
        <f>D276+E276</f>
        <v>0</v>
      </c>
      <c r="K276" s="99">
        <f t="shared" si="114"/>
        <v>20620</v>
      </c>
      <c r="L276" s="99"/>
      <c r="M276" s="100">
        <f t="shared" si="115"/>
        <v>0</v>
      </c>
    </row>
    <row r="277" spans="1:13" x14ac:dyDescent="0.25">
      <c r="A277" s="27" t="s">
        <v>81</v>
      </c>
      <c r="B277" s="28" t="s">
        <v>82</v>
      </c>
      <c r="C277" s="28" t="s">
        <v>29</v>
      </c>
      <c r="D277" s="28">
        <f t="shared" si="111"/>
        <v>0</v>
      </c>
      <c r="E277" s="28">
        <v>4</v>
      </c>
      <c r="F277" s="28" t="s">
        <v>17</v>
      </c>
      <c r="G277" s="28" t="s">
        <v>22</v>
      </c>
      <c r="H277" s="28"/>
      <c r="I277" s="29">
        <v>43650</v>
      </c>
      <c r="J277" s="2">
        <f t="shared" si="101"/>
        <v>4</v>
      </c>
      <c r="K277" s="92">
        <f>L277/E277</f>
        <v>1019.21276595745</v>
      </c>
      <c r="L277" s="92">
        <f>E277*1019.21276595745</f>
        <v>4076.8510638297998</v>
      </c>
      <c r="M277" s="101">
        <f>K277*J277</f>
        <v>4076.8510638297998</v>
      </c>
    </row>
    <row r="278" spans="1:13" ht="15.75" thickBot="1" x14ac:dyDescent="0.3">
      <c r="A278" s="44" t="s">
        <v>81</v>
      </c>
      <c r="B278" s="36" t="s">
        <v>82</v>
      </c>
      <c r="C278" s="36" t="s">
        <v>29</v>
      </c>
      <c r="D278" s="36">
        <f t="shared" si="111"/>
        <v>4</v>
      </c>
      <c r="E278" s="36">
        <v>-4</v>
      </c>
      <c r="F278" s="36" t="s">
        <v>16</v>
      </c>
      <c r="G278" s="36"/>
      <c r="H278" s="36"/>
      <c r="I278" s="37">
        <v>43651</v>
      </c>
      <c r="J278" s="41">
        <f t="shared" si="101"/>
        <v>0</v>
      </c>
      <c r="K278" s="99">
        <f t="shared" ref="K278" si="116">IF(OR(F278="FPCO"),((M277+L278)/J278),K277)</f>
        <v>1019.21276595745</v>
      </c>
      <c r="L278" s="99"/>
      <c r="M278" s="100">
        <f t="shared" ref="M278" si="117">K278*J278</f>
        <v>0</v>
      </c>
    </row>
    <row r="279" spans="1:13" x14ac:dyDescent="0.25">
      <c r="A279" s="27" t="s">
        <v>83</v>
      </c>
      <c r="B279" s="28" t="s">
        <v>84</v>
      </c>
      <c r="C279" s="28" t="s">
        <v>29</v>
      </c>
      <c r="D279" s="28">
        <v>6</v>
      </c>
      <c r="E279" s="28"/>
      <c r="F279" s="28" t="s">
        <v>14</v>
      </c>
      <c r="G279" s="28"/>
      <c r="H279" s="28"/>
      <c r="I279" s="29">
        <v>43100</v>
      </c>
      <c r="J279" s="2">
        <f t="shared" ref="J279:J291" si="118">D279+E279</f>
        <v>6</v>
      </c>
      <c r="K279" s="92">
        <f>M279/J279</f>
        <v>58175.333333333336</v>
      </c>
      <c r="L279" s="92"/>
      <c r="M279" s="101">
        <v>349052</v>
      </c>
    </row>
    <row r="280" spans="1:13" x14ac:dyDescent="0.25">
      <c r="A280" s="9" t="s">
        <v>83</v>
      </c>
      <c r="B280" s="10" t="s">
        <v>84</v>
      </c>
      <c r="C280" s="10" t="s">
        <v>29</v>
      </c>
      <c r="D280" s="10">
        <f t="shared" ref="D280:D291" si="119">J279</f>
        <v>6</v>
      </c>
      <c r="E280" s="10">
        <v>1</v>
      </c>
      <c r="F280" s="10" t="s">
        <v>17</v>
      </c>
      <c r="G280" s="10" t="s">
        <v>18</v>
      </c>
      <c r="H280" s="10"/>
      <c r="I280" s="11">
        <v>43318</v>
      </c>
      <c r="J280" s="17">
        <f t="shared" si="118"/>
        <v>7</v>
      </c>
      <c r="K280" s="99">
        <f>((M279+L280)/J280)</f>
        <v>59694.902597402608</v>
      </c>
      <c r="L280" s="99">
        <f>E280*68812.3181818182</f>
        <v>68812.318181818206</v>
      </c>
      <c r="M280" s="100">
        <f>J280*K280</f>
        <v>417864.31818181823</v>
      </c>
    </row>
    <row r="281" spans="1:13" x14ac:dyDescent="0.25">
      <c r="A281" s="9" t="s">
        <v>83</v>
      </c>
      <c r="B281" s="10" t="s">
        <v>84</v>
      </c>
      <c r="C281" s="10" t="s">
        <v>29</v>
      </c>
      <c r="D281" s="10">
        <f t="shared" si="119"/>
        <v>7</v>
      </c>
      <c r="E281" s="10">
        <v>4</v>
      </c>
      <c r="F281" s="10" t="s">
        <v>17</v>
      </c>
      <c r="G281" s="10" t="s">
        <v>18</v>
      </c>
      <c r="H281" s="10"/>
      <c r="I281" s="11">
        <v>43434</v>
      </c>
      <c r="J281" s="17">
        <f t="shared" si="118"/>
        <v>11</v>
      </c>
      <c r="K281" s="99">
        <f t="shared" ref="K281:K282" si="120">((M280+L281)/J281)</f>
        <v>62977.281550145177</v>
      </c>
      <c r="L281" s="99">
        <f>E281*68721.4447174447</f>
        <v>274885.77886977879</v>
      </c>
      <c r="M281" s="100">
        <f>J281*K281</f>
        <v>692750.09705159697</v>
      </c>
    </row>
    <row r="282" spans="1:13" x14ac:dyDescent="0.25">
      <c r="A282" s="9" t="s">
        <v>83</v>
      </c>
      <c r="B282" s="10" t="s">
        <v>84</v>
      </c>
      <c r="C282" s="10" t="s">
        <v>29</v>
      </c>
      <c r="D282" s="10">
        <f t="shared" si="119"/>
        <v>11</v>
      </c>
      <c r="E282" s="10">
        <v>1</v>
      </c>
      <c r="F282" s="10" t="s">
        <v>17</v>
      </c>
      <c r="G282" s="10" t="s">
        <v>18</v>
      </c>
      <c r="H282" s="10"/>
      <c r="I282" s="11">
        <v>43462</v>
      </c>
      <c r="J282" s="17">
        <f t="shared" si="118"/>
        <v>12</v>
      </c>
      <c r="K282" s="99">
        <f t="shared" si="120"/>
        <v>63455.961814086804</v>
      </c>
      <c r="L282" s="99">
        <f>E282*68721.4447174447</f>
        <v>68721.444717444698</v>
      </c>
      <c r="M282" s="100">
        <f>J282*K282</f>
        <v>761471.54176904168</v>
      </c>
    </row>
    <row r="283" spans="1:13" x14ac:dyDescent="0.25">
      <c r="A283" s="9" t="s">
        <v>83</v>
      </c>
      <c r="B283" s="10" t="s">
        <v>84</v>
      </c>
      <c r="C283" s="10" t="s">
        <v>29</v>
      </c>
      <c r="D283" s="10">
        <f t="shared" si="119"/>
        <v>12</v>
      </c>
      <c r="E283" s="10">
        <v>-5</v>
      </c>
      <c r="F283" s="10" t="s">
        <v>16</v>
      </c>
      <c r="G283" s="10"/>
      <c r="H283" s="10"/>
      <c r="I283" s="11">
        <v>43528</v>
      </c>
      <c r="J283" s="17">
        <f t="shared" si="118"/>
        <v>7</v>
      </c>
      <c r="K283" s="99">
        <f t="shared" ref="K283:K284" si="121">IF(OR(F283="FPCO"),((M282+L283)/J283),K282)</f>
        <v>63455.961814086804</v>
      </c>
      <c r="L283" s="99"/>
      <c r="M283" s="100">
        <f t="shared" ref="M283:M284" si="122">K283*J283</f>
        <v>444191.73269860761</v>
      </c>
    </row>
    <row r="284" spans="1:13" x14ac:dyDescent="0.25">
      <c r="A284" s="9" t="s">
        <v>83</v>
      </c>
      <c r="B284" s="10" t="s">
        <v>84</v>
      </c>
      <c r="C284" s="10" t="s">
        <v>29</v>
      </c>
      <c r="D284" s="10">
        <f t="shared" si="119"/>
        <v>7</v>
      </c>
      <c r="E284" s="10">
        <v>-1</v>
      </c>
      <c r="F284" s="10" t="s">
        <v>16</v>
      </c>
      <c r="G284" s="10"/>
      <c r="H284" s="10"/>
      <c r="I284" s="11">
        <v>43528</v>
      </c>
      <c r="J284" s="17">
        <f t="shared" si="118"/>
        <v>6</v>
      </c>
      <c r="K284" s="99">
        <f t="shared" si="121"/>
        <v>63455.961814086804</v>
      </c>
      <c r="L284" s="99"/>
      <c r="M284" s="100">
        <f t="shared" si="122"/>
        <v>380735.77088452084</v>
      </c>
    </row>
    <row r="285" spans="1:13" ht="30" x14ac:dyDescent="0.25">
      <c r="A285" s="9" t="s">
        <v>83</v>
      </c>
      <c r="B285" s="10" t="s">
        <v>84</v>
      </c>
      <c r="C285" s="10" t="s">
        <v>29</v>
      </c>
      <c r="D285" s="10">
        <f t="shared" si="119"/>
        <v>6</v>
      </c>
      <c r="E285" s="10">
        <v>1</v>
      </c>
      <c r="F285" s="10" t="s">
        <v>17</v>
      </c>
      <c r="G285" s="10" t="s">
        <v>25</v>
      </c>
      <c r="H285" s="10"/>
      <c r="I285" s="11">
        <v>43536</v>
      </c>
      <c r="J285" s="17">
        <f t="shared" si="118"/>
        <v>7</v>
      </c>
      <c r="K285" s="99">
        <f>((M284+L285)/J285)</f>
        <v>63513.784749034749</v>
      </c>
      <c r="L285" s="99">
        <f>E285*63860.7223587224</f>
        <v>63860.7223587224</v>
      </c>
      <c r="M285" s="100">
        <f>J285*K285</f>
        <v>444596.49324324325</v>
      </c>
    </row>
    <row r="286" spans="1:13" x14ac:dyDescent="0.25">
      <c r="A286" s="9" t="s">
        <v>83</v>
      </c>
      <c r="B286" s="10" t="s">
        <v>84</v>
      </c>
      <c r="C286" s="10" t="s">
        <v>29</v>
      </c>
      <c r="D286" s="10">
        <f t="shared" si="119"/>
        <v>7</v>
      </c>
      <c r="E286" s="10">
        <v>-1</v>
      </c>
      <c r="F286" s="10" t="s">
        <v>16</v>
      </c>
      <c r="G286" s="10"/>
      <c r="H286" s="10"/>
      <c r="I286" s="11">
        <v>43536</v>
      </c>
      <c r="J286" s="17">
        <f t="shared" si="118"/>
        <v>6</v>
      </c>
      <c r="K286" s="99">
        <f t="shared" ref="K286" si="123">IF(OR(F286="FPCO"),((M285+L286)/J286),K285)</f>
        <v>63513.784749034749</v>
      </c>
      <c r="L286" s="99"/>
      <c r="M286" s="100">
        <f t="shared" ref="M286" si="124">K286*J286</f>
        <v>381082.70849420852</v>
      </c>
    </row>
    <row r="287" spans="1:13" x14ac:dyDescent="0.25">
      <c r="A287" s="9" t="s">
        <v>83</v>
      </c>
      <c r="B287" s="10" t="s">
        <v>84</v>
      </c>
      <c r="C287" s="10" t="s">
        <v>29</v>
      </c>
      <c r="D287" s="10">
        <f t="shared" si="119"/>
        <v>6</v>
      </c>
      <c r="E287" s="10">
        <v>1</v>
      </c>
      <c r="F287" s="10" t="s">
        <v>17</v>
      </c>
      <c r="G287" s="10" t="s">
        <v>18</v>
      </c>
      <c r="H287" s="10"/>
      <c r="I287" s="11">
        <v>43558</v>
      </c>
      <c r="J287" s="17">
        <f t="shared" si="118"/>
        <v>7</v>
      </c>
      <c r="K287" s="99">
        <f>((M286+L287)/J287)</f>
        <v>63563.347264704418</v>
      </c>
      <c r="L287" s="99">
        <f>E287*63860.7223587224</f>
        <v>63860.7223587224</v>
      </c>
      <c r="M287" s="100">
        <f>J287*K287</f>
        <v>444943.43085293093</v>
      </c>
    </row>
    <row r="288" spans="1:13" x14ac:dyDescent="0.25">
      <c r="A288" s="9" t="s">
        <v>83</v>
      </c>
      <c r="B288" s="10" t="s">
        <v>84</v>
      </c>
      <c r="C288" s="10" t="s">
        <v>29</v>
      </c>
      <c r="D288" s="10">
        <f t="shared" si="119"/>
        <v>7</v>
      </c>
      <c r="E288" s="10">
        <v>-1</v>
      </c>
      <c r="F288" s="10" t="s">
        <v>16</v>
      </c>
      <c r="G288" s="10"/>
      <c r="H288" s="10"/>
      <c r="I288" s="11">
        <v>43602</v>
      </c>
      <c r="J288" s="17">
        <f t="shared" si="118"/>
        <v>6</v>
      </c>
      <c r="K288" s="99">
        <f t="shared" ref="K288:K289" si="125">IF(OR(F288="FPCO"),((M287+L288)/J288),K287)</f>
        <v>63563.347264704418</v>
      </c>
      <c r="L288" s="99"/>
      <c r="M288" s="100">
        <f t="shared" ref="M288:M289" si="126">K288*J288</f>
        <v>381380.08358822652</v>
      </c>
    </row>
    <row r="289" spans="1:13" x14ac:dyDescent="0.25">
      <c r="A289" s="9" t="s">
        <v>83</v>
      </c>
      <c r="B289" s="10" t="s">
        <v>84</v>
      </c>
      <c r="C289" s="10" t="s">
        <v>29</v>
      </c>
      <c r="D289" s="10">
        <f t="shared" si="119"/>
        <v>6</v>
      </c>
      <c r="E289" s="10">
        <v>-6</v>
      </c>
      <c r="F289" s="10" t="s">
        <v>16</v>
      </c>
      <c r="G289" s="10"/>
      <c r="H289" s="10"/>
      <c r="I289" s="11">
        <v>43607</v>
      </c>
      <c r="J289" s="17">
        <f t="shared" si="118"/>
        <v>0</v>
      </c>
      <c r="K289" s="99">
        <f t="shared" si="125"/>
        <v>63563.347264704418</v>
      </c>
      <c r="L289" s="99"/>
      <c r="M289" s="100">
        <f t="shared" si="126"/>
        <v>0</v>
      </c>
    </row>
    <row r="290" spans="1:13" x14ac:dyDescent="0.25">
      <c r="A290" s="9" t="s">
        <v>83</v>
      </c>
      <c r="B290" s="10" t="s">
        <v>84</v>
      </c>
      <c r="C290" s="10" t="s">
        <v>29</v>
      </c>
      <c r="D290" s="10">
        <f t="shared" si="119"/>
        <v>0</v>
      </c>
      <c r="E290" s="10">
        <v>3</v>
      </c>
      <c r="F290" s="10" t="s">
        <v>17</v>
      </c>
      <c r="G290" s="10" t="s">
        <v>18</v>
      </c>
      <c r="H290" s="10"/>
      <c r="I290" s="11">
        <v>43609</v>
      </c>
      <c r="J290" s="17">
        <f t="shared" si="118"/>
        <v>3</v>
      </c>
      <c r="K290" s="99">
        <f>((M289+L290)/J290)</f>
        <v>63860.722358722393</v>
      </c>
      <c r="L290" s="99">
        <f>E290*63860.7223587224</f>
        <v>191582.16707616718</v>
      </c>
      <c r="M290" s="100">
        <f>J290*K290</f>
        <v>191582.16707616718</v>
      </c>
    </row>
    <row r="291" spans="1:13" ht="15.75" thickBot="1" x14ac:dyDescent="0.3">
      <c r="A291" s="44" t="s">
        <v>83</v>
      </c>
      <c r="B291" s="36" t="s">
        <v>84</v>
      </c>
      <c r="C291" s="36" t="s">
        <v>29</v>
      </c>
      <c r="D291" s="36">
        <f t="shared" si="119"/>
        <v>3</v>
      </c>
      <c r="E291" s="36">
        <v>-3</v>
      </c>
      <c r="F291" s="36" t="s">
        <v>16</v>
      </c>
      <c r="G291" s="36"/>
      <c r="H291" s="36"/>
      <c r="I291" s="37">
        <v>43615</v>
      </c>
      <c r="J291" s="41">
        <f t="shared" si="118"/>
        <v>0</v>
      </c>
      <c r="K291" s="99">
        <f t="shared" ref="K291" si="127">IF(OR(F291="FPCO"),((M290+L291)/J291),K290)</f>
        <v>63860.722358722393</v>
      </c>
      <c r="L291" s="99"/>
      <c r="M291" s="100">
        <f t="shared" ref="M291:M303" si="128">K291*J291</f>
        <v>0</v>
      </c>
    </row>
    <row r="292" spans="1:13" x14ac:dyDescent="0.25">
      <c r="A292" s="27" t="s">
        <v>89</v>
      </c>
      <c r="B292" s="28" t="s">
        <v>90</v>
      </c>
      <c r="C292" s="28" t="s">
        <v>29</v>
      </c>
      <c r="D292" s="28">
        <f t="shared" si="111"/>
        <v>0</v>
      </c>
      <c r="E292" s="28">
        <v>25</v>
      </c>
      <c r="F292" s="28" t="s">
        <v>17</v>
      </c>
      <c r="G292" s="28" t="s">
        <v>18</v>
      </c>
      <c r="H292" s="28"/>
      <c r="I292" s="29">
        <v>43599</v>
      </c>
      <c r="J292" s="2">
        <f t="shared" si="101"/>
        <v>25</v>
      </c>
      <c r="K292" s="92">
        <v>24518.18181818182</v>
      </c>
      <c r="L292" s="92">
        <f>K292*E292</f>
        <v>612954.54545454553</v>
      </c>
      <c r="M292" s="101">
        <f>K292*J292</f>
        <v>612954.54545454553</v>
      </c>
    </row>
    <row r="293" spans="1:13" x14ac:dyDescent="0.25">
      <c r="A293" s="9" t="s">
        <v>89</v>
      </c>
      <c r="B293" s="10" t="s">
        <v>90</v>
      </c>
      <c r="C293" s="10" t="s">
        <v>29</v>
      </c>
      <c r="D293" s="10">
        <f t="shared" si="111"/>
        <v>25</v>
      </c>
      <c r="E293" s="10">
        <v>-3</v>
      </c>
      <c r="F293" s="10" t="s">
        <v>16</v>
      </c>
      <c r="G293" s="10"/>
      <c r="H293" s="10"/>
      <c r="I293" s="11">
        <v>43615</v>
      </c>
      <c r="J293" s="17">
        <f t="shared" si="101"/>
        <v>22</v>
      </c>
      <c r="K293" s="99">
        <f t="shared" ref="K293:K303" si="129">IF(OR(F293="FPCO"),((M292+L293)/J293),K292)</f>
        <v>24518.18181818182</v>
      </c>
      <c r="L293" s="99"/>
      <c r="M293" s="100">
        <f t="shared" si="128"/>
        <v>539400</v>
      </c>
    </row>
    <row r="294" spans="1:13" x14ac:dyDescent="0.25">
      <c r="A294" s="9" t="s">
        <v>89</v>
      </c>
      <c r="B294" s="10" t="s">
        <v>90</v>
      </c>
      <c r="C294" s="10" t="s">
        <v>29</v>
      </c>
      <c r="D294" s="10">
        <f t="shared" si="111"/>
        <v>22</v>
      </c>
      <c r="E294" s="10">
        <v>-2</v>
      </c>
      <c r="F294" s="10" t="s">
        <v>16</v>
      </c>
      <c r="G294" s="10"/>
      <c r="H294" s="10"/>
      <c r="I294" s="11">
        <v>43626</v>
      </c>
      <c r="J294" s="17">
        <f t="shared" si="101"/>
        <v>20</v>
      </c>
      <c r="K294" s="99">
        <f t="shared" si="129"/>
        <v>24518.18181818182</v>
      </c>
      <c r="L294" s="99"/>
      <c r="M294" s="100">
        <f t="shared" si="128"/>
        <v>490363.63636363641</v>
      </c>
    </row>
    <row r="295" spans="1:13" x14ac:dyDescent="0.25">
      <c r="A295" s="9" t="s">
        <v>89</v>
      </c>
      <c r="B295" s="10" t="s">
        <v>90</v>
      </c>
      <c r="C295" s="10" t="s">
        <v>29</v>
      </c>
      <c r="D295" s="10">
        <f t="shared" si="111"/>
        <v>20</v>
      </c>
      <c r="E295" s="10">
        <v>-1</v>
      </c>
      <c r="F295" s="10" t="s">
        <v>16</v>
      </c>
      <c r="G295" s="10"/>
      <c r="H295" s="10"/>
      <c r="I295" s="11">
        <v>43630</v>
      </c>
      <c r="J295" s="17">
        <f t="shared" si="101"/>
        <v>19</v>
      </c>
      <c r="K295" s="99">
        <f t="shared" si="129"/>
        <v>24518.18181818182</v>
      </c>
      <c r="L295" s="99"/>
      <c r="M295" s="100">
        <f t="shared" si="128"/>
        <v>465845.45454545459</v>
      </c>
    </row>
    <row r="296" spans="1:13" x14ac:dyDescent="0.25">
      <c r="A296" s="9" t="s">
        <v>89</v>
      </c>
      <c r="B296" s="10" t="s">
        <v>90</v>
      </c>
      <c r="C296" s="10" t="s">
        <v>29</v>
      </c>
      <c r="D296" s="10">
        <f t="shared" si="111"/>
        <v>19</v>
      </c>
      <c r="E296" s="10">
        <v>-2</v>
      </c>
      <c r="F296" s="10" t="s">
        <v>16</v>
      </c>
      <c r="G296" s="10"/>
      <c r="H296" s="10"/>
      <c r="I296" s="11">
        <v>43638</v>
      </c>
      <c r="J296" s="17">
        <f t="shared" si="101"/>
        <v>17</v>
      </c>
      <c r="K296" s="99">
        <f t="shared" si="129"/>
        <v>24518.18181818182</v>
      </c>
      <c r="L296" s="99"/>
      <c r="M296" s="100">
        <f t="shared" si="128"/>
        <v>416809.09090909094</v>
      </c>
    </row>
    <row r="297" spans="1:13" x14ac:dyDescent="0.25">
      <c r="A297" s="9" t="s">
        <v>89</v>
      </c>
      <c r="B297" s="10" t="s">
        <v>90</v>
      </c>
      <c r="C297" s="10" t="s">
        <v>29</v>
      </c>
      <c r="D297" s="10">
        <f t="shared" si="111"/>
        <v>17</v>
      </c>
      <c r="E297" s="10">
        <v>-4</v>
      </c>
      <c r="F297" s="10" t="s">
        <v>16</v>
      </c>
      <c r="G297" s="10"/>
      <c r="H297" s="10"/>
      <c r="I297" s="11">
        <v>43644</v>
      </c>
      <c r="J297" s="17">
        <f t="shared" si="101"/>
        <v>13</v>
      </c>
      <c r="K297" s="99">
        <f t="shared" si="129"/>
        <v>24518.18181818182</v>
      </c>
      <c r="L297" s="99"/>
      <c r="M297" s="100">
        <f t="shared" si="128"/>
        <v>318736.36363636365</v>
      </c>
    </row>
    <row r="298" spans="1:13" x14ac:dyDescent="0.25">
      <c r="A298" s="9" t="s">
        <v>89</v>
      </c>
      <c r="B298" s="10" t="s">
        <v>90</v>
      </c>
      <c r="C298" s="10" t="s">
        <v>29</v>
      </c>
      <c r="D298" s="10">
        <f t="shared" si="111"/>
        <v>13</v>
      </c>
      <c r="E298" s="10">
        <v>-1</v>
      </c>
      <c r="F298" s="10" t="s">
        <v>16</v>
      </c>
      <c r="G298" s="10"/>
      <c r="H298" s="10"/>
      <c r="I298" s="11">
        <v>43651</v>
      </c>
      <c r="J298" s="17">
        <f t="shared" si="101"/>
        <v>12</v>
      </c>
      <c r="K298" s="99">
        <f t="shared" si="129"/>
        <v>24518.18181818182</v>
      </c>
      <c r="L298" s="99"/>
      <c r="M298" s="100">
        <f t="shared" si="128"/>
        <v>294218.18181818182</v>
      </c>
    </row>
    <row r="299" spans="1:13" x14ac:dyDescent="0.25">
      <c r="A299" s="9" t="s">
        <v>89</v>
      </c>
      <c r="B299" s="10" t="s">
        <v>90</v>
      </c>
      <c r="C299" s="10" t="s">
        <v>29</v>
      </c>
      <c r="D299" s="10">
        <f t="shared" si="111"/>
        <v>12</v>
      </c>
      <c r="E299" s="10">
        <v>-1</v>
      </c>
      <c r="F299" s="10" t="s">
        <v>16</v>
      </c>
      <c r="G299" s="10"/>
      <c r="H299" s="10"/>
      <c r="I299" s="11">
        <v>43658</v>
      </c>
      <c r="J299" s="17">
        <f t="shared" si="101"/>
        <v>11</v>
      </c>
      <c r="K299" s="99">
        <f t="shared" si="129"/>
        <v>24518.18181818182</v>
      </c>
      <c r="L299" s="99"/>
      <c r="M299" s="100">
        <f t="shared" si="128"/>
        <v>269700</v>
      </c>
    </row>
    <row r="300" spans="1:13" x14ac:dyDescent="0.25">
      <c r="A300" s="9" t="s">
        <v>89</v>
      </c>
      <c r="B300" s="10" t="s">
        <v>90</v>
      </c>
      <c r="C300" s="10" t="s">
        <v>29</v>
      </c>
      <c r="D300" s="10">
        <f t="shared" si="111"/>
        <v>11</v>
      </c>
      <c r="E300" s="10">
        <v>-3</v>
      </c>
      <c r="F300" s="10" t="s">
        <v>16</v>
      </c>
      <c r="G300" s="10"/>
      <c r="H300" s="10"/>
      <c r="I300" s="11">
        <v>43658</v>
      </c>
      <c r="J300" s="17">
        <f t="shared" si="101"/>
        <v>8</v>
      </c>
      <c r="K300" s="99">
        <f t="shared" si="129"/>
        <v>24518.18181818182</v>
      </c>
      <c r="L300" s="99"/>
      <c r="M300" s="100">
        <f t="shared" si="128"/>
        <v>196145.45454545456</v>
      </c>
    </row>
    <row r="301" spans="1:13" x14ac:dyDescent="0.25">
      <c r="A301" s="9" t="s">
        <v>89</v>
      </c>
      <c r="B301" s="10" t="s">
        <v>90</v>
      </c>
      <c r="C301" s="10" t="s">
        <v>29</v>
      </c>
      <c r="D301" s="10">
        <f t="shared" si="111"/>
        <v>8</v>
      </c>
      <c r="E301" s="10">
        <v>-1</v>
      </c>
      <c r="F301" s="10" t="s">
        <v>16</v>
      </c>
      <c r="G301" s="10"/>
      <c r="H301" s="10"/>
      <c r="I301" s="11">
        <v>43658</v>
      </c>
      <c r="J301" s="17">
        <f t="shared" si="101"/>
        <v>7</v>
      </c>
      <c r="K301" s="99">
        <f t="shared" si="129"/>
        <v>24518.18181818182</v>
      </c>
      <c r="L301" s="99"/>
      <c r="M301" s="100">
        <f t="shared" si="128"/>
        <v>171627.27272727274</v>
      </c>
    </row>
    <row r="302" spans="1:13" x14ac:dyDescent="0.25">
      <c r="A302" s="9" t="s">
        <v>89</v>
      </c>
      <c r="B302" s="10" t="s">
        <v>90</v>
      </c>
      <c r="C302" s="10" t="s">
        <v>29</v>
      </c>
      <c r="D302" s="10">
        <f t="shared" si="111"/>
        <v>7</v>
      </c>
      <c r="E302" s="10">
        <v>-2</v>
      </c>
      <c r="F302" s="10" t="s">
        <v>16</v>
      </c>
      <c r="G302" s="10"/>
      <c r="H302" s="10"/>
      <c r="I302" s="11">
        <v>43670</v>
      </c>
      <c r="J302" s="17">
        <f t="shared" si="101"/>
        <v>5</v>
      </c>
      <c r="K302" s="99">
        <f t="shared" si="129"/>
        <v>24518.18181818182</v>
      </c>
      <c r="L302" s="99"/>
      <c r="M302" s="100">
        <f t="shared" si="128"/>
        <v>122590.9090909091</v>
      </c>
    </row>
    <row r="303" spans="1:13" x14ac:dyDescent="0.25">
      <c r="A303" s="9" t="s">
        <v>89</v>
      </c>
      <c r="B303" s="10" t="s">
        <v>90</v>
      </c>
      <c r="C303" s="10" t="s">
        <v>29</v>
      </c>
      <c r="D303" s="10">
        <f t="shared" si="111"/>
        <v>5</v>
      </c>
      <c r="E303" s="10">
        <v>-1</v>
      </c>
      <c r="F303" s="10" t="s">
        <v>16</v>
      </c>
      <c r="G303" s="10"/>
      <c r="H303" s="10"/>
      <c r="I303" s="11">
        <v>43672</v>
      </c>
      <c r="J303" s="17">
        <f t="shared" si="101"/>
        <v>4</v>
      </c>
      <c r="K303" s="99">
        <f t="shared" si="129"/>
        <v>24518.18181818182</v>
      </c>
      <c r="L303" s="99"/>
      <c r="M303" s="100">
        <f t="shared" si="128"/>
        <v>98072.727272727279</v>
      </c>
    </row>
    <row r="304" spans="1:13" ht="30" x14ac:dyDescent="0.25">
      <c r="A304" s="9" t="s">
        <v>89</v>
      </c>
      <c r="B304" s="10" t="s">
        <v>90</v>
      </c>
      <c r="C304" s="10" t="s">
        <v>29</v>
      </c>
      <c r="D304" s="10">
        <f t="shared" si="111"/>
        <v>4</v>
      </c>
      <c r="E304" s="10">
        <v>10</v>
      </c>
      <c r="F304" s="10" t="s">
        <v>17</v>
      </c>
      <c r="G304" s="10" t="s">
        <v>20</v>
      </c>
      <c r="H304" s="10"/>
      <c r="I304" s="11">
        <v>43686</v>
      </c>
      <c r="J304" s="17">
        <f t="shared" si="101"/>
        <v>14</v>
      </c>
      <c r="K304" s="99">
        <f>((M303+L304)/J304)</f>
        <v>24518.181818181805</v>
      </c>
      <c r="L304" s="99">
        <f>E304*24518.1818181818</f>
        <v>245181.818181818</v>
      </c>
      <c r="M304" s="100">
        <f>J304*K304</f>
        <v>343254.5454545453</v>
      </c>
    </row>
    <row r="305" spans="1:13" x14ac:dyDescent="0.25">
      <c r="A305" s="9" t="s">
        <v>89</v>
      </c>
      <c r="B305" s="10" t="s">
        <v>90</v>
      </c>
      <c r="C305" s="10" t="s">
        <v>29</v>
      </c>
      <c r="D305" s="10">
        <f t="shared" si="111"/>
        <v>14</v>
      </c>
      <c r="E305" s="10">
        <v>-1</v>
      </c>
      <c r="F305" s="10" t="s">
        <v>16</v>
      </c>
      <c r="G305" s="10"/>
      <c r="H305" s="10"/>
      <c r="I305" s="11">
        <v>43689</v>
      </c>
      <c r="J305" s="17">
        <f t="shared" si="101"/>
        <v>13</v>
      </c>
      <c r="K305" s="99">
        <f t="shared" ref="K305:K317" si="130">IF(OR(F305="FPCO"),((M304+L305)/J305),K304)</f>
        <v>24518.181818181805</v>
      </c>
      <c r="L305" s="99"/>
      <c r="M305" s="100">
        <f t="shared" ref="M305:M317" si="131">K305*J305</f>
        <v>318736.36363636347</v>
      </c>
    </row>
    <row r="306" spans="1:13" x14ac:dyDescent="0.25">
      <c r="A306" s="9" t="s">
        <v>89</v>
      </c>
      <c r="B306" s="10" t="s">
        <v>90</v>
      </c>
      <c r="C306" s="10" t="s">
        <v>29</v>
      </c>
      <c r="D306" s="10">
        <f t="shared" si="111"/>
        <v>13</v>
      </c>
      <c r="E306" s="10">
        <v>-1</v>
      </c>
      <c r="F306" s="10" t="s">
        <v>16</v>
      </c>
      <c r="G306" s="10"/>
      <c r="H306" s="10"/>
      <c r="I306" s="11">
        <v>43690</v>
      </c>
      <c r="J306" s="17">
        <f t="shared" si="101"/>
        <v>12</v>
      </c>
      <c r="K306" s="99">
        <f t="shared" si="130"/>
        <v>24518.181818181805</v>
      </c>
      <c r="L306" s="99"/>
      <c r="M306" s="100">
        <f t="shared" si="131"/>
        <v>294218.18181818165</v>
      </c>
    </row>
    <row r="307" spans="1:13" x14ac:dyDescent="0.25">
      <c r="A307" s="9" t="s">
        <v>89</v>
      </c>
      <c r="B307" s="10" t="s">
        <v>90</v>
      </c>
      <c r="C307" s="10" t="s">
        <v>29</v>
      </c>
      <c r="D307" s="10">
        <f t="shared" si="111"/>
        <v>12</v>
      </c>
      <c r="E307" s="10">
        <v>-1</v>
      </c>
      <c r="F307" s="10" t="s">
        <v>16</v>
      </c>
      <c r="G307" s="10"/>
      <c r="H307" s="10"/>
      <c r="I307" s="11">
        <v>43699</v>
      </c>
      <c r="J307" s="17">
        <f t="shared" si="101"/>
        <v>11</v>
      </c>
      <c r="K307" s="99">
        <f t="shared" si="130"/>
        <v>24518.181818181805</v>
      </c>
      <c r="L307" s="99"/>
      <c r="M307" s="100">
        <f t="shared" si="131"/>
        <v>269699.99999999988</v>
      </c>
    </row>
    <row r="308" spans="1:13" x14ac:dyDescent="0.25">
      <c r="A308" s="9" t="s">
        <v>89</v>
      </c>
      <c r="B308" s="10" t="s">
        <v>90</v>
      </c>
      <c r="C308" s="10" t="s">
        <v>29</v>
      </c>
      <c r="D308" s="10">
        <f t="shared" si="111"/>
        <v>11</v>
      </c>
      <c r="E308" s="10">
        <v>-2</v>
      </c>
      <c r="F308" s="10" t="s">
        <v>16</v>
      </c>
      <c r="G308" s="10"/>
      <c r="H308" s="10"/>
      <c r="I308" s="11">
        <v>43700</v>
      </c>
      <c r="J308" s="17">
        <f t="shared" si="101"/>
        <v>9</v>
      </c>
      <c r="K308" s="99">
        <f t="shared" si="130"/>
        <v>24518.181818181805</v>
      </c>
      <c r="L308" s="99"/>
      <c r="M308" s="100">
        <f t="shared" si="131"/>
        <v>220663.63636363624</v>
      </c>
    </row>
    <row r="309" spans="1:13" x14ac:dyDescent="0.25">
      <c r="A309" s="9" t="s">
        <v>89</v>
      </c>
      <c r="B309" s="10" t="s">
        <v>90</v>
      </c>
      <c r="C309" s="10" t="s">
        <v>29</v>
      </c>
      <c r="D309" s="10">
        <f t="shared" si="111"/>
        <v>9</v>
      </c>
      <c r="E309" s="10">
        <v>-1</v>
      </c>
      <c r="F309" s="10" t="s">
        <v>16</v>
      </c>
      <c r="G309" s="10"/>
      <c r="H309" s="10"/>
      <c r="I309" s="11">
        <v>43703</v>
      </c>
      <c r="J309" s="17">
        <f t="shared" si="101"/>
        <v>8</v>
      </c>
      <c r="K309" s="99">
        <f t="shared" si="130"/>
        <v>24518.181818181805</v>
      </c>
      <c r="L309" s="99"/>
      <c r="M309" s="100">
        <f t="shared" si="131"/>
        <v>196145.45454545444</v>
      </c>
    </row>
    <row r="310" spans="1:13" x14ac:dyDescent="0.25">
      <c r="A310" s="9" t="s">
        <v>89</v>
      </c>
      <c r="B310" s="10" t="s">
        <v>90</v>
      </c>
      <c r="C310" s="10" t="s">
        <v>29</v>
      </c>
      <c r="D310" s="10">
        <f t="shared" si="111"/>
        <v>8</v>
      </c>
      <c r="E310" s="10">
        <v>-1</v>
      </c>
      <c r="F310" s="10" t="s">
        <v>16</v>
      </c>
      <c r="G310" s="10"/>
      <c r="H310" s="10"/>
      <c r="I310" s="11">
        <v>43703</v>
      </c>
      <c r="J310" s="17">
        <f t="shared" si="101"/>
        <v>7</v>
      </c>
      <c r="K310" s="99">
        <f t="shared" si="130"/>
        <v>24518.181818181805</v>
      </c>
      <c r="L310" s="99"/>
      <c r="M310" s="100">
        <f t="shared" si="131"/>
        <v>171627.27272727265</v>
      </c>
    </row>
    <row r="311" spans="1:13" x14ac:dyDescent="0.25">
      <c r="A311" s="9" t="s">
        <v>89</v>
      </c>
      <c r="B311" s="10" t="s">
        <v>90</v>
      </c>
      <c r="C311" s="10" t="s">
        <v>29</v>
      </c>
      <c r="D311" s="10">
        <f t="shared" si="111"/>
        <v>7</v>
      </c>
      <c r="E311" s="10">
        <v>-1</v>
      </c>
      <c r="F311" s="10" t="s">
        <v>16</v>
      </c>
      <c r="G311" s="10"/>
      <c r="H311" s="10"/>
      <c r="I311" s="11">
        <v>43704</v>
      </c>
      <c r="J311" s="17">
        <f t="shared" si="101"/>
        <v>6</v>
      </c>
      <c r="K311" s="99">
        <f t="shared" si="130"/>
        <v>24518.181818181805</v>
      </c>
      <c r="L311" s="99"/>
      <c r="M311" s="100">
        <f t="shared" si="131"/>
        <v>147109.09090909082</v>
      </c>
    </row>
    <row r="312" spans="1:13" x14ac:dyDescent="0.25">
      <c r="A312" s="9" t="s">
        <v>89</v>
      </c>
      <c r="B312" s="10" t="s">
        <v>90</v>
      </c>
      <c r="C312" s="10" t="s">
        <v>29</v>
      </c>
      <c r="D312" s="10">
        <f t="shared" si="111"/>
        <v>6</v>
      </c>
      <c r="E312" s="10">
        <v>-1</v>
      </c>
      <c r="F312" s="10" t="s">
        <v>16</v>
      </c>
      <c r="G312" s="10"/>
      <c r="H312" s="10"/>
      <c r="I312" s="11">
        <v>43714</v>
      </c>
      <c r="J312" s="17">
        <f t="shared" si="101"/>
        <v>5</v>
      </c>
      <c r="K312" s="99">
        <f t="shared" si="130"/>
        <v>24518.181818181805</v>
      </c>
      <c r="L312" s="99"/>
      <c r="M312" s="100">
        <f t="shared" si="131"/>
        <v>122590.90909090903</v>
      </c>
    </row>
    <row r="313" spans="1:13" x14ac:dyDescent="0.25">
      <c r="A313" s="9" t="s">
        <v>89</v>
      </c>
      <c r="B313" s="10" t="s">
        <v>90</v>
      </c>
      <c r="C313" s="10" t="s">
        <v>29</v>
      </c>
      <c r="D313" s="10">
        <f t="shared" si="111"/>
        <v>5</v>
      </c>
      <c r="E313" s="10">
        <v>-1</v>
      </c>
      <c r="F313" s="10" t="s">
        <v>16</v>
      </c>
      <c r="G313" s="10"/>
      <c r="H313" s="10"/>
      <c r="I313" s="11">
        <v>43717</v>
      </c>
      <c r="J313" s="17">
        <f t="shared" si="101"/>
        <v>4</v>
      </c>
      <c r="K313" s="99">
        <f t="shared" si="130"/>
        <v>24518.181818181805</v>
      </c>
      <c r="L313" s="99"/>
      <c r="M313" s="100">
        <f t="shared" si="131"/>
        <v>98072.727272727221</v>
      </c>
    </row>
    <row r="314" spans="1:13" x14ac:dyDescent="0.25">
      <c r="A314" s="9" t="s">
        <v>89</v>
      </c>
      <c r="B314" s="10" t="s">
        <v>90</v>
      </c>
      <c r="C314" s="10" t="s">
        <v>29</v>
      </c>
      <c r="D314" s="10">
        <f t="shared" si="111"/>
        <v>4</v>
      </c>
      <c r="E314" s="10">
        <v>-1</v>
      </c>
      <c r="F314" s="10" t="s">
        <v>16</v>
      </c>
      <c r="G314" s="10"/>
      <c r="H314" s="10"/>
      <c r="I314" s="11">
        <v>43717</v>
      </c>
      <c r="J314" s="17">
        <f t="shared" si="101"/>
        <v>3</v>
      </c>
      <c r="K314" s="99">
        <f t="shared" si="130"/>
        <v>24518.181818181805</v>
      </c>
      <c r="L314" s="99"/>
      <c r="M314" s="100">
        <f t="shared" si="131"/>
        <v>73554.545454545412</v>
      </c>
    </row>
    <row r="315" spans="1:13" x14ac:dyDescent="0.25">
      <c r="A315" s="9" t="s">
        <v>89</v>
      </c>
      <c r="B315" s="10" t="s">
        <v>90</v>
      </c>
      <c r="C315" s="10" t="s">
        <v>29</v>
      </c>
      <c r="D315" s="10">
        <f t="shared" si="111"/>
        <v>3</v>
      </c>
      <c r="E315" s="10">
        <v>-1</v>
      </c>
      <c r="F315" s="10" t="s">
        <v>16</v>
      </c>
      <c r="G315" s="10"/>
      <c r="H315" s="10"/>
      <c r="I315" s="11">
        <v>43725</v>
      </c>
      <c r="J315" s="17">
        <f t="shared" ref="J315:J378" si="132">D315+E315</f>
        <v>2</v>
      </c>
      <c r="K315" s="99">
        <f t="shared" si="130"/>
        <v>24518.181818181805</v>
      </c>
      <c r="L315" s="99"/>
      <c r="M315" s="100">
        <f t="shared" si="131"/>
        <v>49036.363636363611</v>
      </c>
    </row>
    <row r="316" spans="1:13" x14ac:dyDescent="0.25">
      <c r="A316" s="9" t="s">
        <v>89</v>
      </c>
      <c r="B316" s="10" t="s">
        <v>90</v>
      </c>
      <c r="C316" s="10" t="s">
        <v>29</v>
      </c>
      <c r="D316" s="10">
        <f t="shared" si="111"/>
        <v>2</v>
      </c>
      <c r="E316" s="10">
        <v>-1</v>
      </c>
      <c r="F316" s="10" t="s">
        <v>16</v>
      </c>
      <c r="G316" s="10"/>
      <c r="H316" s="10"/>
      <c r="I316" s="11">
        <v>43727</v>
      </c>
      <c r="J316" s="17">
        <f t="shared" si="132"/>
        <v>1</v>
      </c>
      <c r="K316" s="99">
        <f t="shared" si="130"/>
        <v>24518.181818181805</v>
      </c>
      <c r="L316" s="99"/>
      <c r="M316" s="100">
        <f t="shared" si="131"/>
        <v>24518.181818181805</v>
      </c>
    </row>
    <row r="317" spans="1:13" ht="15.75" thickBot="1" x14ac:dyDescent="0.3">
      <c r="A317" s="44" t="s">
        <v>89</v>
      </c>
      <c r="B317" s="36" t="s">
        <v>90</v>
      </c>
      <c r="C317" s="36" t="s">
        <v>29</v>
      </c>
      <c r="D317" s="36">
        <f t="shared" si="111"/>
        <v>1</v>
      </c>
      <c r="E317" s="36">
        <v>-1</v>
      </c>
      <c r="F317" s="36" t="s">
        <v>16</v>
      </c>
      <c r="G317" s="36"/>
      <c r="H317" s="36"/>
      <c r="I317" s="37">
        <v>43746</v>
      </c>
      <c r="J317" s="41">
        <f t="shared" si="132"/>
        <v>0</v>
      </c>
      <c r="K317" s="99">
        <f t="shared" si="130"/>
        <v>24518.181818181805</v>
      </c>
      <c r="L317" s="99"/>
      <c r="M317" s="100">
        <f t="shared" si="131"/>
        <v>0</v>
      </c>
    </row>
    <row r="318" spans="1:13" x14ac:dyDescent="0.25">
      <c r="A318" s="27" t="s">
        <v>101</v>
      </c>
      <c r="B318" s="28" t="s">
        <v>102</v>
      </c>
      <c r="C318" s="28" t="s">
        <v>29</v>
      </c>
      <c r="D318" s="28">
        <v>1</v>
      </c>
      <c r="E318" s="28"/>
      <c r="F318" s="28" t="s">
        <v>14</v>
      </c>
      <c r="G318" s="28"/>
      <c r="H318" s="28"/>
      <c r="I318" s="29">
        <v>43100</v>
      </c>
      <c r="J318" s="2">
        <f t="shared" si="132"/>
        <v>1</v>
      </c>
      <c r="K318" s="92">
        <f>M318/J318</f>
        <v>9877</v>
      </c>
      <c r="L318" s="92"/>
      <c r="M318" s="101">
        <v>9877</v>
      </c>
    </row>
    <row r="319" spans="1:13" x14ac:dyDescent="0.25">
      <c r="A319" s="9" t="s">
        <v>101</v>
      </c>
      <c r="B319" s="10" t="s">
        <v>102</v>
      </c>
      <c r="C319" s="10" t="s">
        <v>29</v>
      </c>
      <c r="D319" s="10">
        <f t="shared" ref="D319:D344" si="133">J318</f>
        <v>1</v>
      </c>
      <c r="E319" s="10">
        <v>5</v>
      </c>
      <c r="F319" s="10" t="s">
        <v>17</v>
      </c>
      <c r="G319" s="10" t="s">
        <v>18</v>
      </c>
      <c r="H319" s="10"/>
      <c r="I319" s="11">
        <v>43493</v>
      </c>
      <c r="J319" s="17">
        <f t="shared" si="132"/>
        <v>6</v>
      </c>
      <c r="K319" s="94">
        <f>((M318+L319)/J319)</f>
        <v>4836.166666666667</v>
      </c>
      <c r="L319" s="94">
        <f>E319*3828</f>
        <v>19140</v>
      </c>
      <c r="M319" s="95">
        <f>J319*K319</f>
        <v>29017</v>
      </c>
    </row>
    <row r="320" spans="1:13" ht="30" x14ac:dyDescent="0.25">
      <c r="A320" s="9" t="s">
        <v>101</v>
      </c>
      <c r="B320" s="10" t="s">
        <v>102</v>
      </c>
      <c r="C320" s="10" t="s">
        <v>29</v>
      </c>
      <c r="D320" s="10">
        <f t="shared" si="133"/>
        <v>6</v>
      </c>
      <c r="E320" s="10">
        <v>4</v>
      </c>
      <c r="F320" s="10" t="s">
        <v>17</v>
      </c>
      <c r="G320" s="10" t="s">
        <v>25</v>
      </c>
      <c r="H320" s="10"/>
      <c r="I320" s="11">
        <v>43536</v>
      </c>
      <c r="J320" s="17">
        <f t="shared" si="132"/>
        <v>10</v>
      </c>
      <c r="K320" s="94">
        <f>((M319+L320)/J320)</f>
        <v>3577.3324324324321</v>
      </c>
      <c r="L320" s="94">
        <f>E320*1689.08108108108</f>
        <v>6756.3243243243196</v>
      </c>
      <c r="M320" s="95">
        <f>J320*K320</f>
        <v>35773.32432432432</v>
      </c>
    </row>
    <row r="321" spans="1:13" x14ac:dyDescent="0.25">
      <c r="A321" s="9" t="s">
        <v>101</v>
      </c>
      <c r="B321" s="10" t="s">
        <v>102</v>
      </c>
      <c r="C321" s="10" t="s">
        <v>29</v>
      </c>
      <c r="D321" s="10">
        <f t="shared" si="133"/>
        <v>10</v>
      </c>
      <c r="E321" s="10">
        <v>-4</v>
      </c>
      <c r="F321" s="10" t="s">
        <v>16</v>
      </c>
      <c r="G321" s="10"/>
      <c r="H321" s="10"/>
      <c r="I321" s="11">
        <v>43536</v>
      </c>
      <c r="J321" s="17">
        <f t="shared" si="132"/>
        <v>6</v>
      </c>
      <c r="K321" s="94">
        <f t="shared" ref="K321:K323" si="134">IF(OR(F321="FPCO"),((M320+L321)/J321),K320)</f>
        <v>3577.3324324324321</v>
      </c>
      <c r="L321" s="94"/>
      <c r="M321" s="95">
        <f t="shared" ref="M321:M323" si="135">J321*K321</f>
        <v>21463.994594594595</v>
      </c>
    </row>
    <row r="322" spans="1:13" x14ac:dyDescent="0.25">
      <c r="A322" s="9" t="s">
        <v>101</v>
      </c>
      <c r="B322" s="10" t="s">
        <v>102</v>
      </c>
      <c r="C322" s="10" t="s">
        <v>29</v>
      </c>
      <c r="D322" s="10">
        <f t="shared" si="133"/>
        <v>6</v>
      </c>
      <c r="E322" s="10">
        <v>-5</v>
      </c>
      <c r="F322" s="10" t="s">
        <v>17</v>
      </c>
      <c r="G322" s="10"/>
      <c r="H322" s="10" t="s">
        <v>18</v>
      </c>
      <c r="I322" s="11">
        <v>43675</v>
      </c>
      <c r="J322" s="17">
        <f t="shared" si="132"/>
        <v>1</v>
      </c>
      <c r="K322" s="94">
        <f t="shared" si="134"/>
        <v>3577.3324324324321</v>
      </c>
      <c r="L322" s="94"/>
      <c r="M322" s="95">
        <f>J322*K322</f>
        <v>3577.3324324324321</v>
      </c>
    </row>
    <row r="323" spans="1:13" ht="15.75" thickBot="1" x14ac:dyDescent="0.3">
      <c r="A323" s="44" t="s">
        <v>101</v>
      </c>
      <c r="B323" s="36" t="s">
        <v>102</v>
      </c>
      <c r="C323" s="36" t="s">
        <v>29</v>
      </c>
      <c r="D323" s="36">
        <f t="shared" si="133"/>
        <v>1</v>
      </c>
      <c r="E323" s="36">
        <v>-1</v>
      </c>
      <c r="F323" s="36" t="s">
        <v>16</v>
      </c>
      <c r="G323" s="36"/>
      <c r="H323" s="36"/>
      <c r="I323" s="37">
        <v>43676</v>
      </c>
      <c r="J323" s="41">
        <f t="shared" si="132"/>
        <v>0</v>
      </c>
      <c r="K323" s="94">
        <f t="shared" si="134"/>
        <v>3577.3324324324321</v>
      </c>
      <c r="L323" s="94"/>
      <c r="M323" s="95">
        <f t="shared" si="135"/>
        <v>0</v>
      </c>
    </row>
    <row r="324" spans="1:13" x14ac:dyDescent="0.25">
      <c r="A324" s="27" t="s">
        <v>103</v>
      </c>
      <c r="B324" s="28" t="s">
        <v>104</v>
      </c>
      <c r="C324" s="28" t="s">
        <v>29</v>
      </c>
      <c r="D324" s="28">
        <f t="shared" si="133"/>
        <v>0</v>
      </c>
      <c r="E324" s="28">
        <v>1</v>
      </c>
      <c r="F324" s="28" t="s">
        <v>17</v>
      </c>
      <c r="G324" s="28" t="s">
        <v>18</v>
      </c>
      <c r="H324" s="28"/>
      <c r="I324" s="29">
        <v>43214</v>
      </c>
      <c r="J324" s="2">
        <f t="shared" si="132"/>
        <v>1</v>
      </c>
      <c r="K324" s="92">
        <v>232557</v>
      </c>
      <c r="L324" s="92">
        <f>K324*E324</f>
        <v>232557</v>
      </c>
      <c r="M324" s="101">
        <f>K324*J324</f>
        <v>232557</v>
      </c>
    </row>
    <row r="325" spans="1:13" ht="15.75" thickBot="1" x14ac:dyDescent="0.3">
      <c r="A325" s="44" t="s">
        <v>103</v>
      </c>
      <c r="B325" s="36" t="s">
        <v>104</v>
      </c>
      <c r="C325" s="36" t="s">
        <v>29</v>
      </c>
      <c r="D325" s="36">
        <f t="shared" si="133"/>
        <v>1</v>
      </c>
      <c r="E325" s="36">
        <v>-1</v>
      </c>
      <c r="F325" s="36" t="s">
        <v>16</v>
      </c>
      <c r="G325" s="36"/>
      <c r="H325" s="36"/>
      <c r="I325" s="37">
        <v>43462</v>
      </c>
      <c r="J325" s="41">
        <f t="shared" si="132"/>
        <v>0</v>
      </c>
      <c r="K325" s="94">
        <f t="shared" ref="K325" si="136">IF(OR(F325="FPCO"),((M324+L325)/J325),K324)</f>
        <v>232557</v>
      </c>
      <c r="L325" s="94"/>
      <c r="M325" s="95">
        <f t="shared" ref="M325" si="137">J325*K325</f>
        <v>0</v>
      </c>
    </row>
    <row r="326" spans="1:13" x14ac:dyDescent="0.25">
      <c r="A326" s="27" t="s">
        <v>113</v>
      </c>
      <c r="B326" s="28" t="s">
        <v>114</v>
      </c>
      <c r="C326" s="28" t="s">
        <v>29</v>
      </c>
      <c r="D326" s="28">
        <f t="shared" si="133"/>
        <v>0</v>
      </c>
      <c r="E326" s="28">
        <v>1</v>
      </c>
      <c r="F326" s="28" t="s">
        <v>17</v>
      </c>
      <c r="G326" s="28" t="s">
        <v>18</v>
      </c>
      <c r="H326" s="28"/>
      <c r="I326" s="29">
        <v>43493</v>
      </c>
      <c r="J326" s="2">
        <f t="shared" si="132"/>
        <v>1</v>
      </c>
      <c r="K326" s="92">
        <v>144022</v>
      </c>
      <c r="L326" s="92">
        <f>K326*E326</f>
        <v>144022</v>
      </c>
      <c r="M326" s="101">
        <f>K326*J326</f>
        <v>144022</v>
      </c>
    </row>
    <row r="327" spans="1:13" ht="15.75" thickBot="1" x14ac:dyDescent="0.3">
      <c r="A327" s="44" t="s">
        <v>113</v>
      </c>
      <c r="B327" s="36" t="s">
        <v>114</v>
      </c>
      <c r="C327" s="36" t="s">
        <v>29</v>
      </c>
      <c r="D327" s="36">
        <f t="shared" si="133"/>
        <v>1</v>
      </c>
      <c r="E327" s="36">
        <v>-1</v>
      </c>
      <c r="F327" s="36" t="s">
        <v>16</v>
      </c>
      <c r="G327" s="36"/>
      <c r="H327" s="36"/>
      <c r="I327" s="37">
        <v>43605</v>
      </c>
      <c r="J327" s="41">
        <f t="shared" si="132"/>
        <v>0</v>
      </c>
      <c r="K327" s="94">
        <f t="shared" ref="K327" si="138">IF(OR(F327="FPCO"),((M326+L327)/J327),K326)</f>
        <v>144022</v>
      </c>
      <c r="L327" s="94"/>
      <c r="M327" s="95">
        <f t="shared" ref="M327" si="139">J327*K327</f>
        <v>0</v>
      </c>
    </row>
    <row r="328" spans="1:13" x14ac:dyDescent="0.25">
      <c r="A328" s="27" t="s">
        <v>115</v>
      </c>
      <c r="B328" s="28" t="s">
        <v>116</v>
      </c>
      <c r="C328" s="28" t="s">
        <v>29</v>
      </c>
      <c r="D328" s="28">
        <f t="shared" si="133"/>
        <v>0</v>
      </c>
      <c r="E328" s="28">
        <v>5</v>
      </c>
      <c r="F328" s="28" t="s">
        <v>17</v>
      </c>
      <c r="G328" s="28" t="s">
        <v>18</v>
      </c>
      <c r="H328" s="28"/>
      <c r="I328" s="29">
        <v>43493</v>
      </c>
      <c r="J328" s="2">
        <f t="shared" si="132"/>
        <v>5</v>
      </c>
      <c r="K328" s="92">
        <v>43747.222222222219</v>
      </c>
      <c r="L328" s="92">
        <f>K328*E328</f>
        <v>218736.11111111109</v>
      </c>
      <c r="M328" s="101">
        <f>K328*J328</f>
        <v>218736.11111111109</v>
      </c>
    </row>
    <row r="329" spans="1:13" ht="15.75" thickBot="1" x14ac:dyDescent="0.3">
      <c r="A329" s="44" t="s">
        <v>115</v>
      </c>
      <c r="B329" s="36" t="s">
        <v>116</v>
      </c>
      <c r="C329" s="36" t="s">
        <v>29</v>
      </c>
      <c r="D329" s="36">
        <f t="shared" si="133"/>
        <v>5</v>
      </c>
      <c r="E329" s="36">
        <v>-5</v>
      </c>
      <c r="F329" s="36" t="s">
        <v>16</v>
      </c>
      <c r="G329" s="36"/>
      <c r="H329" s="36"/>
      <c r="I329" s="37">
        <v>43605</v>
      </c>
      <c r="J329" s="41">
        <f t="shared" si="132"/>
        <v>0</v>
      </c>
      <c r="K329" s="94">
        <f t="shared" ref="K329" si="140">IF(OR(F329="FPCO"),((M328+L329)/J329),K328)</f>
        <v>43747.222222222219</v>
      </c>
      <c r="L329" s="94"/>
      <c r="M329" s="95">
        <f t="shared" ref="M329" si="141">J329*K329</f>
        <v>0</v>
      </c>
    </row>
    <row r="330" spans="1:13" x14ac:dyDescent="0.25">
      <c r="A330" s="27" t="s">
        <v>123</v>
      </c>
      <c r="B330" s="28" t="s">
        <v>124</v>
      </c>
      <c r="C330" s="28" t="s">
        <v>29</v>
      </c>
      <c r="D330" s="28">
        <v>14</v>
      </c>
      <c r="E330" s="28"/>
      <c r="F330" s="28" t="s">
        <v>14</v>
      </c>
      <c r="G330" s="28"/>
      <c r="H330" s="28"/>
      <c r="I330" s="29">
        <v>43100</v>
      </c>
      <c r="J330" s="2">
        <f t="shared" si="132"/>
        <v>14</v>
      </c>
      <c r="K330" s="92">
        <f>M330/J330</f>
        <v>112434</v>
      </c>
      <c r="L330" s="92"/>
      <c r="M330" s="101">
        <v>1574076</v>
      </c>
    </row>
    <row r="331" spans="1:13" x14ac:dyDescent="0.25">
      <c r="A331" s="9" t="s">
        <v>123</v>
      </c>
      <c r="B331" s="10" t="s">
        <v>124</v>
      </c>
      <c r="C331" s="10" t="s">
        <v>29</v>
      </c>
      <c r="D331" s="10">
        <f t="shared" si="133"/>
        <v>14</v>
      </c>
      <c r="E331" s="10">
        <v>5</v>
      </c>
      <c r="F331" s="10" t="s">
        <v>17</v>
      </c>
      <c r="G331" s="10" t="s">
        <v>18</v>
      </c>
      <c r="H331" s="10"/>
      <c r="I331" s="11">
        <v>43213</v>
      </c>
      <c r="J331" s="17">
        <f t="shared" si="132"/>
        <v>19</v>
      </c>
      <c r="K331" s="99">
        <f>((M330+L331)/J331)</f>
        <v>112434</v>
      </c>
      <c r="L331" s="99">
        <f>E331*112434</f>
        <v>562170</v>
      </c>
      <c r="M331" s="100">
        <f>J331*K331</f>
        <v>2136246</v>
      </c>
    </row>
    <row r="332" spans="1:13" x14ac:dyDescent="0.25">
      <c r="A332" s="9" t="s">
        <v>123</v>
      </c>
      <c r="B332" s="10" t="s">
        <v>124</v>
      </c>
      <c r="C332" s="10" t="s">
        <v>29</v>
      </c>
      <c r="D332" s="10">
        <f t="shared" si="133"/>
        <v>19</v>
      </c>
      <c r="E332" s="10">
        <v>4</v>
      </c>
      <c r="F332" s="10" t="s">
        <v>17</v>
      </c>
      <c r="G332" s="10" t="s">
        <v>18</v>
      </c>
      <c r="H332" s="10"/>
      <c r="I332" s="11">
        <v>43300</v>
      </c>
      <c r="J332" s="17">
        <f t="shared" si="132"/>
        <v>23</v>
      </c>
      <c r="K332" s="99">
        <f>((M331+L332)/J332)</f>
        <v>112434</v>
      </c>
      <c r="L332" s="99">
        <f>E332*112434</f>
        <v>449736</v>
      </c>
      <c r="M332" s="100">
        <f>J332*K332</f>
        <v>2585982</v>
      </c>
    </row>
    <row r="333" spans="1:13" x14ac:dyDescent="0.25">
      <c r="A333" s="9" t="s">
        <v>123</v>
      </c>
      <c r="B333" s="10" t="s">
        <v>124</v>
      </c>
      <c r="C333" s="10" t="s">
        <v>29</v>
      </c>
      <c r="D333" s="10">
        <f t="shared" si="133"/>
        <v>23</v>
      </c>
      <c r="E333" s="10">
        <v>-1</v>
      </c>
      <c r="F333" s="10" t="s">
        <v>16</v>
      </c>
      <c r="G333" s="10"/>
      <c r="H333" s="10"/>
      <c r="I333" s="11">
        <v>43405</v>
      </c>
      <c r="J333" s="17">
        <f t="shared" si="132"/>
        <v>22</v>
      </c>
      <c r="K333" s="94">
        <f t="shared" ref="K333" si="142">IF(OR(F333="FPCO"),((M332+L333)/J333),K332)</f>
        <v>112434</v>
      </c>
      <c r="L333" s="94"/>
      <c r="M333" s="95">
        <f t="shared" ref="M333" si="143">J333*K333</f>
        <v>2473548</v>
      </c>
    </row>
    <row r="334" spans="1:13" x14ac:dyDescent="0.25">
      <c r="A334" s="9" t="s">
        <v>123</v>
      </c>
      <c r="B334" s="10" t="s">
        <v>124</v>
      </c>
      <c r="C334" s="10" t="s">
        <v>29</v>
      </c>
      <c r="D334" s="10">
        <f t="shared" si="133"/>
        <v>22</v>
      </c>
      <c r="E334" s="10">
        <v>-1</v>
      </c>
      <c r="F334" s="10" t="s">
        <v>16</v>
      </c>
      <c r="G334" s="10"/>
      <c r="H334" s="10"/>
      <c r="I334" s="11">
        <v>43405</v>
      </c>
      <c r="J334" s="17">
        <f t="shared" si="132"/>
        <v>21</v>
      </c>
      <c r="K334" s="94">
        <f t="shared" ref="K334" si="144">IF(OR(F334="FPCO"),((M333+L334)/J334),K333)</f>
        <v>112434</v>
      </c>
      <c r="L334" s="94"/>
      <c r="M334" s="95">
        <f t="shared" ref="M334" si="145">J334*K334</f>
        <v>2361114</v>
      </c>
    </row>
    <row r="335" spans="1:13" x14ac:dyDescent="0.25">
      <c r="A335" s="9" t="s">
        <v>123</v>
      </c>
      <c r="B335" s="10" t="s">
        <v>124</v>
      </c>
      <c r="C335" s="10" t="s">
        <v>29</v>
      </c>
      <c r="D335" s="10">
        <f t="shared" si="133"/>
        <v>21</v>
      </c>
      <c r="E335" s="10">
        <v>7</v>
      </c>
      <c r="F335" s="10" t="s">
        <v>17</v>
      </c>
      <c r="G335" s="10" t="s">
        <v>18</v>
      </c>
      <c r="H335" s="10"/>
      <c r="I335" s="11">
        <v>43453</v>
      </c>
      <c r="J335" s="17">
        <f t="shared" si="132"/>
        <v>28</v>
      </c>
      <c r="K335" s="99">
        <f t="shared" ref="K335:K336" si="146">((M334+L335)/J335)</f>
        <v>112434</v>
      </c>
      <c r="L335" s="99">
        <f t="shared" ref="L335:L336" si="147">E335*112434</f>
        <v>787038</v>
      </c>
      <c r="M335" s="100">
        <f>J335*K335</f>
        <v>3148152</v>
      </c>
    </row>
    <row r="336" spans="1:13" x14ac:dyDescent="0.25">
      <c r="A336" s="9" t="s">
        <v>123</v>
      </c>
      <c r="B336" s="10" t="s">
        <v>124</v>
      </c>
      <c r="C336" s="10" t="s">
        <v>29</v>
      </c>
      <c r="D336" s="10">
        <f t="shared" si="133"/>
        <v>28</v>
      </c>
      <c r="E336" s="10">
        <v>1</v>
      </c>
      <c r="F336" s="10" t="s">
        <v>17</v>
      </c>
      <c r="G336" s="10" t="s">
        <v>18</v>
      </c>
      <c r="H336" s="10"/>
      <c r="I336" s="11">
        <v>43493</v>
      </c>
      <c r="J336" s="17">
        <f t="shared" si="132"/>
        <v>29</v>
      </c>
      <c r="K336" s="99">
        <f t="shared" si="146"/>
        <v>112434</v>
      </c>
      <c r="L336" s="99">
        <f t="shared" si="147"/>
        <v>112434</v>
      </c>
      <c r="M336" s="100">
        <f>J336*K336</f>
        <v>3260586</v>
      </c>
    </row>
    <row r="337" spans="1:13" x14ac:dyDescent="0.25">
      <c r="A337" s="9" t="s">
        <v>123</v>
      </c>
      <c r="B337" s="10" t="s">
        <v>124</v>
      </c>
      <c r="C337" s="10" t="s">
        <v>29</v>
      </c>
      <c r="D337" s="10">
        <f t="shared" si="133"/>
        <v>29</v>
      </c>
      <c r="E337" s="10">
        <v>-7</v>
      </c>
      <c r="F337" s="10" t="s">
        <v>16</v>
      </c>
      <c r="G337" s="10"/>
      <c r="H337" s="10"/>
      <c r="I337" s="11">
        <v>43528</v>
      </c>
      <c r="J337" s="17">
        <f t="shared" si="132"/>
        <v>22</v>
      </c>
      <c r="K337" s="94">
        <f t="shared" ref="K337:K344" si="148">IF(OR(F337="FPCO"),((M336+L337)/J337),K336)</f>
        <v>112434</v>
      </c>
      <c r="L337" s="94"/>
      <c r="M337" s="95">
        <f t="shared" ref="M337:M344" si="149">J337*K337</f>
        <v>2473548</v>
      </c>
    </row>
    <row r="338" spans="1:13" x14ac:dyDescent="0.25">
      <c r="A338" s="9" t="s">
        <v>123</v>
      </c>
      <c r="B338" s="10" t="s">
        <v>124</v>
      </c>
      <c r="C338" s="10" t="s">
        <v>29</v>
      </c>
      <c r="D338" s="10">
        <f t="shared" si="133"/>
        <v>22</v>
      </c>
      <c r="E338" s="10">
        <v>-7</v>
      </c>
      <c r="F338" s="10" t="s">
        <v>16</v>
      </c>
      <c r="G338" s="10"/>
      <c r="H338" s="10"/>
      <c r="I338" s="11">
        <v>43528</v>
      </c>
      <c r="J338" s="17">
        <f t="shared" si="132"/>
        <v>15</v>
      </c>
      <c r="K338" s="94">
        <f t="shared" si="148"/>
        <v>112434</v>
      </c>
      <c r="L338" s="94"/>
      <c r="M338" s="95">
        <f t="shared" si="149"/>
        <v>1686510</v>
      </c>
    </row>
    <row r="339" spans="1:13" x14ac:dyDescent="0.25">
      <c r="A339" s="9" t="s">
        <v>123</v>
      </c>
      <c r="B339" s="10" t="s">
        <v>124</v>
      </c>
      <c r="C339" s="10" t="s">
        <v>29</v>
      </c>
      <c r="D339" s="10">
        <f t="shared" si="133"/>
        <v>15</v>
      </c>
      <c r="E339" s="10">
        <v>-1</v>
      </c>
      <c r="F339" s="10" t="s">
        <v>16</v>
      </c>
      <c r="G339" s="10"/>
      <c r="H339" s="10"/>
      <c r="I339" s="11">
        <v>43602</v>
      </c>
      <c r="J339" s="17">
        <f t="shared" si="132"/>
        <v>14</v>
      </c>
      <c r="K339" s="94">
        <f t="shared" si="148"/>
        <v>112434</v>
      </c>
      <c r="L339" s="94"/>
      <c r="M339" s="95">
        <f t="shared" si="149"/>
        <v>1574076</v>
      </c>
    </row>
    <row r="340" spans="1:13" x14ac:dyDescent="0.25">
      <c r="A340" s="9" t="s">
        <v>123</v>
      </c>
      <c r="B340" s="10" t="s">
        <v>124</v>
      </c>
      <c r="C340" s="10" t="s">
        <v>29</v>
      </c>
      <c r="D340" s="10">
        <f t="shared" si="133"/>
        <v>14</v>
      </c>
      <c r="E340" s="10">
        <v>-5</v>
      </c>
      <c r="F340" s="10" t="s">
        <v>16</v>
      </c>
      <c r="G340" s="10"/>
      <c r="H340" s="10"/>
      <c r="I340" s="11">
        <v>43607</v>
      </c>
      <c r="J340" s="17">
        <f t="shared" si="132"/>
        <v>9</v>
      </c>
      <c r="K340" s="94">
        <f t="shared" si="148"/>
        <v>112434</v>
      </c>
      <c r="L340" s="94"/>
      <c r="M340" s="95">
        <f t="shared" si="149"/>
        <v>1011906</v>
      </c>
    </row>
    <row r="341" spans="1:13" x14ac:dyDescent="0.25">
      <c r="A341" s="9" t="s">
        <v>123</v>
      </c>
      <c r="B341" s="10" t="s">
        <v>124</v>
      </c>
      <c r="C341" s="10" t="s">
        <v>29</v>
      </c>
      <c r="D341" s="10">
        <f t="shared" si="133"/>
        <v>9</v>
      </c>
      <c r="E341" s="10">
        <v>-1</v>
      </c>
      <c r="F341" s="10" t="s">
        <v>16</v>
      </c>
      <c r="G341" s="10"/>
      <c r="H341" s="10"/>
      <c r="I341" s="11">
        <v>43664</v>
      </c>
      <c r="J341" s="17">
        <f t="shared" si="132"/>
        <v>8</v>
      </c>
      <c r="K341" s="94">
        <f t="shared" si="148"/>
        <v>112434</v>
      </c>
      <c r="L341" s="94"/>
      <c r="M341" s="95">
        <f t="shared" si="149"/>
        <v>899472</v>
      </c>
    </row>
    <row r="342" spans="1:13" x14ac:dyDescent="0.25">
      <c r="A342" s="9" t="s">
        <v>123</v>
      </c>
      <c r="B342" s="10" t="s">
        <v>124</v>
      </c>
      <c r="C342" s="10" t="s">
        <v>29</v>
      </c>
      <c r="D342" s="10">
        <f t="shared" si="133"/>
        <v>8</v>
      </c>
      <c r="E342" s="10">
        <v>-1</v>
      </c>
      <c r="F342" s="10" t="s">
        <v>16</v>
      </c>
      <c r="G342" s="10"/>
      <c r="H342" s="10"/>
      <c r="I342" s="11">
        <v>44061</v>
      </c>
      <c r="J342" s="17">
        <f t="shared" si="132"/>
        <v>7</v>
      </c>
      <c r="K342" s="94">
        <f t="shared" si="148"/>
        <v>112434</v>
      </c>
      <c r="L342" s="94"/>
      <c r="M342" s="95">
        <f t="shared" si="149"/>
        <v>787038</v>
      </c>
    </row>
    <row r="343" spans="1:13" x14ac:dyDescent="0.25">
      <c r="A343" s="9" t="s">
        <v>123</v>
      </c>
      <c r="B343" s="10" t="s">
        <v>124</v>
      </c>
      <c r="C343" s="10" t="s">
        <v>29</v>
      </c>
      <c r="D343" s="10">
        <f t="shared" si="133"/>
        <v>7</v>
      </c>
      <c r="E343" s="10">
        <v>-1</v>
      </c>
      <c r="F343" s="10" t="s">
        <v>16</v>
      </c>
      <c r="G343" s="10"/>
      <c r="H343" s="10"/>
      <c r="I343" s="11">
        <v>44102</v>
      </c>
      <c r="J343" s="17">
        <f t="shared" si="132"/>
        <v>6</v>
      </c>
      <c r="K343" s="94">
        <f t="shared" si="148"/>
        <v>112434</v>
      </c>
      <c r="L343" s="94"/>
      <c r="M343" s="95">
        <f t="shared" si="149"/>
        <v>674604</v>
      </c>
    </row>
    <row r="344" spans="1:13" ht="15.75" thickBot="1" x14ac:dyDescent="0.3">
      <c r="A344" s="44" t="s">
        <v>123</v>
      </c>
      <c r="B344" s="36" t="s">
        <v>124</v>
      </c>
      <c r="C344" s="36" t="s">
        <v>29</v>
      </c>
      <c r="D344" s="36">
        <f t="shared" si="133"/>
        <v>6</v>
      </c>
      <c r="E344" s="36">
        <v>-1</v>
      </c>
      <c r="F344" s="36" t="s">
        <v>16</v>
      </c>
      <c r="G344" s="36"/>
      <c r="H344" s="36"/>
      <c r="I344" s="37">
        <v>44102</v>
      </c>
      <c r="J344" s="41">
        <f t="shared" si="132"/>
        <v>5</v>
      </c>
      <c r="K344" s="94">
        <f t="shared" si="148"/>
        <v>112434</v>
      </c>
      <c r="L344" s="94"/>
      <c r="M344" s="95">
        <f t="shared" si="149"/>
        <v>562170</v>
      </c>
    </row>
    <row r="345" spans="1:13" x14ac:dyDescent="0.25">
      <c r="A345" s="27" t="s">
        <v>127</v>
      </c>
      <c r="B345" s="28" t="s">
        <v>128</v>
      </c>
      <c r="C345" s="28" t="s">
        <v>29</v>
      </c>
      <c r="D345" s="28">
        <v>5</v>
      </c>
      <c r="E345" s="28"/>
      <c r="F345" s="28" t="s">
        <v>14</v>
      </c>
      <c r="G345" s="28"/>
      <c r="H345" s="28"/>
      <c r="I345" s="29">
        <v>43100</v>
      </c>
      <c r="J345" s="2">
        <f t="shared" si="132"/>
        <v>5</v>
      </c>
      <c r="K345" s="92">
        <f>M345/J345</f>
        <v>35240</v>
      </c>
      <c r="L345" s="92"/>
      <c r="M345" s="101">
        <v>176200</v>
      </c>
    </row>
    <row r="346" spans="1:13" ht="15.75" thickBot="1" x14ac:dyDescent="0.3">
      <c r="A346" s="44" t="s">
        <v>127</v>
      </c>
      <c r="B346" s="36" t="s">
        <v>128</v>
      </c>
      <c r="C346" s="36" t="s">
        <v>29</v>
      </c>
      <c r="D346" s="36">
        <f>J345</f>
        <v>5</v>
      </c>
      <c r="E346" s="36">
        <v>-5</v>
      </c>
      <c r="F346" s="36" t="s">
        <v>16</v>
      </c>
      <c r="G346" s="36"/>
      <c r="H346" s="36"/>
      <c r="I346" s="37">
        <v>43602</v>
      </c>
      <c r="J346" s="41">
        <f t="shared" si="132"/>
        <v>0</v>
      </c>
      <c r="K346" s="94">
        <f t="shared" ref="K346" si="150">IF(OR(F346="FPCO"),((M345+L346)/J346),K345)</f>
        <v>35240</v>
      </c>
      <c r="L346" s="94"/>
      <c r="M346" s="95">
        <f t="shared" ref="M346" si="151">J346*K346</f>
        <v>0</v>
      </c>
    </row>
    <row r="347" spans="1:13" x14ac:dyDescent="0.25">
      <c r="A347" s="27" t="s">
        <v>129</v>
      </c>
      <c r="B347" s="28" t="s">
        <v>130</v>
      </c>
      <c r="C347" s="28" t="s">
        <v>29</v>
      </c>
      <c r="D347" s="28">
        <v>2</v>
      </c>
      <c r="E347" s="28"/>
      <c r="F347" s="28" t="s">
        <v>14</v>
      </c>
      <c r="G347" s="28"/>
      <c r="H347" s="28"/>
      <c r="I347" s="29">
        <v>43100</v>
      </c>
      <c r="J347" s="2">
        <f t="shared" si="132"/>
        <v>2</v>
      </c>
      <c r="K347" s="92">
        <f>M347/J347</f>
        <v>88100</v>
      </c>
      <c r="L347" s="92"/>
      <c r="M347" s="101">
        <v>176200</v>
      </c>
    </row>
    <row r="348" spans="1:13" x14ac:dyDescent="0.25">
      <c r="A348" s="9" t="s">
        <v>129</v>
      </c>
      <c r="B348" s="10" t="s">
        <v>130</v>
      </c>
      <c r="C348" s="10" t="s">
        <v>29</v>
      </c>
      <c r="D348" s="10">
        <f t="shared" ref="D348:D363" si="152">J347</f>
        <v>2</v>
      </c>
      <c r="E348" s="10">
        <v>-1</v>
      </c>
      <c r="F348" s="10" t="s">
        <v>16</v>
      </c>
      <c r="G348" s="10"/>
      <c r="H348" s="10"/>
      <c r="I348" s="11">
        <v>43615</v>
      </c>
      <c r="J348" s="17">
        <f t="shared" si="132"/>
        <v>1</v>
      </c>
      <c r="K348" s="94">
        <f t="shared" ref="K348:K349" si="153">IF(OR(F348="FPCO"),((M347+L348)/J348),K347)</f>
        <v>88100</v>
      </c>
      <c r="L348" s="94"/>
      <c r="M348" s="95">
        <f t="shared" ref="M348:M349" si="154">J348*K348</f>
        <v>88100</v>
      </c>
    </row>
    <row r="349" spans="1:13" x14ac:dyDescent="0.25">
      <c r="A349" s="9" t="s">
        <v>129</v>
      </c>
      <c r="B349" s="10" t="s">
        <v>130</v>
      </c>
      <c r="C349" s="10" t="s">
        <v>29</v>
      </c>
      <c r="D349" s="10">
        <f t="shared" si="152"/>
        <v>1</v>
      </c>
      <c r="E349" s="10">
        <v>-1</v>
      </c>
      <c r="F349" s="10" t="s">
        <v>16</v>
      </c>
      <c r="G349" s="10"/>
      <c r="H349" s="10"/>
      <c r="I349" s="11">
        <v>43626</v>
      </c>
      <c r="J349" s="17">
        <f t="shared" si="132"/>
        <v>0</v>
      </c>
      <c r="K349" s="94">
        <f t="shared" si="153"/>
        <v>88100</v>
      </c>
      <c r="L349" s="94"/>
      <c r="M349" s="95">
        <f t="shared" si="154"/>
        <v>0</v>
      </c>
    </row>
    <row r="350" spans="1:13" x14ac:dyDescent="0.25">
      <c r="A350" s="9" t="s">
        <v>129</v>
      </c>
      <c r="B350" s="10" t="s">
        <v>130</v>
      </c>
      <c r="C350" s="10" t="s">
        <v>29</v>
      </c>
      <c r="D350" s="10">
        <f t="shared" si="152"/>
        <v>0</v>
      </c>
      <c r="E350" s="10">
        <v>5000</v>
      </c>
      <c r="F350" s="10" t="s">
        <v>17</v>
      </c>
      <c r="G350" s="10" t="s">
        <v>18</v>
      </c>
      <c r="H350" s="10"/>
      <c r="I350" s="11">
        <v>43641</v>
      </c>
      <c r="J350" s="17">
        <f t="shared" si="132"/>
        <v>5000</v>
      </c>
      <c r="K350" s="99">
        <f t="shared" ref="K350" si="155">((M349+L350)/J350)</f>
        <v>293.17725374889699</v>
      </c>
      <c r="L350" s="99">
        <f>E350*293.177253748897</f>
        <v>1465886.268744485</v>
      </c>
      <c r="M350" s="100">
        <f>J350*K350</f>
        <v>1465886.268744485</v>
      </c>
    </row>
    <row r="351" spans="1:13" x14ac:dyDescent="0.25">
      <c r="A351" s="9" t="s">
        <v>129</v>
      </c>
      <c r="B351" s="10" t="s">
        <v>130</v>
      </c>
      <c r="C351" s="10" t="s">
        <v>29</v>
      </c>
      <c r="D351" s="10">
        <f t="shared" si="152"/>
        <v>5000</v>
      </c>
      <c r="E351" s="10">
        <v>-1000</v>
      </c>
      <c r="F351" s="10" t="s">
        <v>16</v>
      </c>
      <c r="G351" s="10"/>
      <c r="H351" s="10"/>
      <c r="I351" s="11">
        <v>43644</v>
      </c>
      <c r="J351" s="17">
        <f t="shared" si="132"/>
        <v>4000</v>
      </c>
      <c r="K351" s="94">
        <f t="shared" ref="K351:K354" si="156">IF(OR(F351="FPCO"),((M350+L351)/J351),K350)</f>
        <v>293.17725374889699</v>
      </c>
      <c r="L351" s="94"/>
      <c r="M351" s="95">
        <f t="shared" ref="M351:M354" si="157">J351*K351</f>
        <v>1172709.014995588</v>
      </c>
    </row>
    <row r="352" spans="1:13" x14ac:dyDescent="0.25">
      <c r="A352" s="9" t="s">
        <v>129</v>
      </c>
      <c r="B352" s="10" t="s">
        <v>130</v>
      </c>
      <c r="C352" s="10" t="s">
        <v>29</v>
      </c>
      <c r="D352" s="10">
        <f t="shared" si="152"/>
        <v>4000</v>
      </c>
      <c r="E352" s="10">
        <v>-1000</v>
      </c>
      <c r="F352" s="10" t="s">
        <v>16</v>
      </c>
      <c r="G352" s="10"/>
      <c r="H352" s="10"/>
      <c r="I352" s="11">
        <v>43712</v>
      </c>
      <c r="J352" s="17">
        <f t="shared" si="132"/>
        <v>3000</v>
      </c>
      <c r="K352" s="94">
        <f t="shared" si="156"/>
        <v>293.17725374889699</v>
      </c>
      <c r="L352" s="94"/>
      <c r="M352" s="95">
        <f t="shared" si="157"/>
        <v>879531.76124669099</v>
      </c>
    </row>
    <row r="353" spans="1:13" x14ac:dyDescent="0.25">
      <c r="A353" s="9" t="s">
        <v>129</v>
      </c>
      <c r="B353" s="10" t="s">
        <v>130</v>
      </c>
      <c r="C353" s="10" t="s">
        <v>29</v>
      </c>
      <c r="D353" s="10">
        <f t="shared" si="152"/>
        <v>3000</v>
      </c>
      <c r="E353" s="10">
        <v>-1000</v>
      </c>
      <c r="F353" s="10" t="s">
        <v>16</v>
      </c>
      <c r="G353" s="10"/>
      <c r="H353" s="10"/>
      <c r="I353" s="11">
        <v>43724</v>
      </c>
      <c r="J353" s="17">
        <f t="shared" si="132"/>
        <v>2000</v>
      </c>
      <c r="K353" s="94">
        <f t="shared" si="156"/>
        <v>293.17725374889699</v>
      </c>
      <c r="L353" s="94"/>
      <c r="M353" s="95">
        <f t="shared" si="157"/>
        <v>586354.50749779399</v>
      </c>
    </row>
    <row r="354" spans="1:13" x14ac:dyDescent="0.25">
      <c r="A354" s="9" t="s">
        <v>129</v>
      </c>
      <c r="B354" s="10" t="s">
        <v>130</v>
      </c>
      <c r="C354" s="10" t="s">
        <v>29</v>
      </c>
      <c r="D354" s="10">
        <f t="shared" si="152"/>
        <v>2000</v>
      </c>
      <c r="E354" s="10">
        <v>-1000</v>
      </c>
      <c r="F354" s="10" t="s">
        <v>16</v>
      </c>
      <c r="G354" s="10"/>
      <c r="H354" s="10"/>
      <c r="I354" s="11">
        <v>43753</v>
      </c>
      <c r="J354" s="17">
        <f t="shared" si="132"/>
        <v>1000</v>
      </c>
      <c r="K354" s="94">
        <f t="shared" si="156"/>
        <v>293.17725374889699</v>
      </c>
      <c r="L354" s="94"/>
      <c r="M354" s="95">
        <f t="shared" si="157"/>
        <v>293177.253748897</v>
      </c>
    </row>
    <row r="355" spans="1:13" x14ac:dyDescent="0.25">
      <c r="A355" s="9" t="s">
        <v>129</v>
      </c>
      <c r="B355" s="10" t="s">
        <v>130</v>
      </c>
      <c r="C355" s="10" t="s">
        <v>29</v>
      </c>
      <c r="D355" s="10">
        <f t="shared" si="152"/>
        <v>1000</v>
      </c>
      <c r="E355" s="10">
        <v>4000</v>
      </c>
      <c r="F355" s="10" t="s">
        <v>17</v>
      </c>
      <c r="G355" s="10" t="s">
        <v>18</v>
      </c>
      <c r="H355" s="10"/>
      <c r="I355" s="11">
        <v>43755</v>
      </c>
      <c r="J355" s="17">
        <f t="shared" si="132"/>
        <v>5000</v>
      </c>
      <c r="K355" s="99">
        <f t="shared" ref="K355" si="158">((M354+L355)/J355)</f>
        <v>215.12734329475299</v>
      </c>
      <c r="L355" s="99">
        <f>E355*195.614865681217</f>
        <v>782459.46272486798</v>
      </c>
      <c r="M355" s="100">
        <f>J355*K355</f>
        <v>1075636.716473765</v>
      </c>
    </row>
    <row r="356" spans="1:13" x14ac:dyDescent="0.25">
      <c r="A356" s="9" t="s">
        <v>129</v>
      </c>
      <c r="B356" s="10" t="s">
        <v>130</v>
      </c>
      <c r="C356" s="10" t="s">
        <v>29</v>
      </c>
      <c r="D356" s="10">
        <f t="shared" si="152"/>
        <v>5000</v>
      </c>
      <c r="E356" s="10">
        <v>-1000</v>
      </c>
      <c r="F356" s="10" t="s">
        <v>16</v>
      </c>
      <c r="G356" s="10"/>
      <c r="H356" s="10"/>
      <c r="I356" s="11">
        <v>43769</v>
      </c>
      <c r="J356" s="17">
        <f t="shared" si="132"/>
        <v>4000</v>
      </c>
      <c r="K356" s="94">
        <f t="shared" ref="K356:K359" si="159">IF(OR(F356="FPCO"),((M355+L356)/J356),K355)</f>
        <v>215.12734329475299</v>
      </c>
      <c r="L356" s="94"/>
      <c r="M356" s="95">
        <f t="shared" ref="M356:M359" si="160">J356*K356</f>
        <v>860509.37317901198</v>
      </c>
    </row>
    <row r="357" spans="1:13" x14ac:dyDescent="0.25">
      <c r="A357" s="9" t="s">
        <v>129</v>
      </c>
      <c r="B357" s="10" t="s">
        <v>130</v>
      </c>
      <c r="C357" s="10" t="s">
        <v>29</v>
      </c>
      <c r="D357" s="10">
        <f t="shared" si="152"/>
        <v>4000</v>
      </c>
      <c r="E357" s="10">
        <v>-1000</v>
      </c>
      <c r="F357" s="10" t="s">
        <v>16</v>
      </c>
      <c r="G357" s="10"/>
      <c r="H357" s="10"/>
      <c r="I357" s="11">
        <v>43853</v>
      </c>
      <c r="J357" s="17">
        <f t="shared" si="132"/>
        <v>3000</v>
      </c>
      <c r="K357" s="94">
        <f t="shared" si="159"/>
        <v>215.12734329475299</v>
      </c>
      <c r="L357" s="94"/>
      <c r="M357" s="95">
        <f t="shared" si="160"/>
        <v>645382.02988425898</v>
      </c>
    </row>
    <row r="358" spans="1:13" x14ac:dyDescent="0.25">
      <c r="A358" s="9" t="s">
        <v>129</v>
      </c>
      <c r="B358" s="10" t="s">
        <v>130</v>
      </c>
      <c r="C358" s="10" t="s">
        <v>29</v>
      </c>
      <c r="D358" s="10">
        <f t="shared" si="152"/>
        <v>3000</v>
      </c>
      <c r="E358" s="10">
        <v>-1000</v>
      </c>
      <c r="F358" s="10" t="s">
        <v>16</v>
      </c>
      <c r="G358" s="10"/>
      <c r="H358" s="10"/>
      <c r="I358" s="11">
        <v>43880</v>
      </c>
      <c r="J358" s="17">
        <f t="shared" si="132"/>
        <v>2000</v>
      </c>
      <c r="K358" s="94">
        <f t="shared" si="159"/>
        <v>215.12734329475299</v>
      </c>
      <c r="L358" s="94"/>
      <c r="M358" s="95">
        <f t="shared" si="160"/>
        <v>430254.68658950599</v>
      </c>
    </row>
    <row r="359" spans="1:13" x14ac:dyDescent="0.25">
      <c r="A359" s="9" t="s">
        <v>129</v>
      </c>
      <c r="B359" s="10" t="s">
        <v>130</v>
      </c>
      <c r="C359" s="10" t="s">
        <v>29</v>
      </c>
      <c r="D359" s="10">
        <f t="shared" si="152"/>
        <v>2000</v>
      </c>
      <c r="E359" s="10">
        <v>-1000</v>
      </c>
      <c r="F359" s="10" t="s">
        <v>16</v>
      </c>
      <c r="G359" s="10"/>
      <c r="H359" s="10"/>
      <c r="I359" s="11">
        <v>43906</v>
      </c>
      <c r="J359" s="17">
        <f t="shared" si="132"/>
        <v>1000</v>
      </c>
      <c r="K359" s="94">
        <f t="shared" si="159"/>
        <v>215.12734329475299</v>
      </c>
      <c r="L359" s="94"/>
      <c r="M359" s="95">
        <f t="shared" si="160"/>
        <v>215127.34329475299</v>
      </c>
    </row>
    <row r="360" spans="1:13" x14ac:dyDescent="0.25">
      <c r="A360" s="9" t="s">
        <v>129</v>
      </c>
      <c r="B360" s="10" t="s">
        <v>130</v>
      </c>
      <c r="C360" s="10" t="s">
        <v>29</v>
      </c>
      <c r="D360" s="10">
        <f t="shared" si="152"/>
        <v>1000</v>
      </c>
      <c r="E360" s="10">
        <v>4000</v>
      </c>
      <c r="F360" s="10" t="s">
        <v>17</v>
      </c>
      <c r="G360" s="10" t="s">
        <v>18</v>
      </c>
      <c r="H360" s="10"/>
      <c r="I360" s="11">
        <v>44048</v>
      </c>
      <c r="J360" s="17">
        <f t="shared" si="132"/>
        <v>5000</v>
      </c>
      <c r="K360" s="99">
        <f t="shared" ref="K360" si="161">((M359+L360)/J360)</f>
        <v>199.5173612039242</v>
      </c>
      <c r="L360" s="99">
        <f>E360*195.614865681217</f>
        <v>782459.46272486798</v>
      </c>
      <c r="M360" s="100">
        <f>J360*K360</f>
        <v>997586.80601962097</v>
      </c>
    </row>
    <row r="361" spans="1:13" x14ac:dyDescent="0.25">
      <c r="A361" s="9" t="s">
        <v>129</v>
      </c>
      <c r="B361" s="10" t="s">
        <v>130</v>
      </c>
      <c r="C361" s="10" t="s">
        <v>29</v>
      </c>
      <c r="D361" s="10">
        <f t="shared" si="152"/>
        <v>5000</v>
      </c>
      <c r="E361" s="10">
        <v>-1000</v>
      </c>
      <c r="F361" s="10" t="s">
        <v>16</v>
      </c>
      <c r="G361" s="10"/>
      <c r="H361" s="10"/>
      <c r="I361" s="11">
        <v>44061</v>
      </c>
      <c r="J361" s="17">
        <f t="shared" si="132"/>
        <v>4000</v>
      </c>
      <c r="K361" s="94">
        <f t="shared" ref="K361:K363" si="162">IF(OR(F361="FPCO"),((M360+L361)/J361),K360)</f>
        <v>199.5173612039242</v>
      </c>
      <c r="L361" s="94"/>
      <c r="M361" s="95">
        <f t="shared" ref="M361:M363" si="163">J361*K361</f>
        <v>798069.4448156968</v>
      </c>
    </row>
    <row r="362" spans="1:13" x14ac:dyDescent="0.25">
      <c r="A362" s="9" t="s">
        <v>129</v>
      </c>
      <c r="B362" s="10" t="s">
        <v>130</v>
      </c>
      <c r="C362" s="10" t="s">
        <v>29</v>
      </c>
      <c r="D362" s="10">
        <f t="shared" si="152"/>
        <v>4000</v>
      </c>
      <c r="E362" s="10">
        <v>-1000</v>
      </c>
      <c r="F362" s="10" t="s">
        <v>16</v>
      </c>
      <c r="G362" s="10"/>
      <c r="H362" s="10"/>
      <c r="I362" s="11">
        <v>44109</v>
      </c>
      <c r="J362" s="17">
        <f t="shared" si="132"/>
        <v>3000</v>
      </c>
      <c r="K362" s="94">
        <f t="shared" si="162"/>
        <v>199.5173612039242</v>
      </c>
      <c r="L362" s="94"/>
      <c r="M362" s="95">
        <f t="shared" si="163"/>
        <v>598552.08361177263</v>
      </c>
    </row>
    <row r="363" spans="1:13" ht="15.75" thickBot="1" x14ac:dyDescent="0.3">
      <c r="A363" s="44" t="s">
        <v>129</v>
      </c>
      <c r="B363" s="36" t="s">
        <v>130</v>
      </c>
      <c r="C363" s="36" t="s">
        <v>29</v>
      </c>
      <c r="D363" s="36">
        <f t="shared" si="152"/>
        <v>3000</v>
      </c>
      <c r="E363" s="36">
        <v>-2000</v>
      </c>
      <c r="F363" s="36" t="s">
        <v>16</v>
      </c>
      <c r="G363" s="36"/>
      <c r="H363" s="36"/>
      <c r="I363" s="37">
        <v>44127</v>
      </c>
      <c r="J363" s="41">
        <f t="shared" si="132"/>
        <v>1000</v>
      </c>
      <c r="K363" s="94">
        <f t="shared" si="162"/>
        <v>199.5173612039242</v>
      </c>
      <c r="L363" s="94"/>
      <c r="M363" s="95">
        <f t="shared" si="163"/>
        <v>199517.3612039242</v>
      </c>
    </row>
    <row r="364" spans="1:13" x14ac:dyDescent="0.25">
      <c r="A364" s="27" t="s">
        <v>131</v>
      </c>
      <c r="B364" s="28" t="s">
        <v>132</v>
      </c>
      <c r="C364" s="28" t="s">
        <v>29</v>
      </c>
      <c r="D364" s="28"/>
      <c r="E364" s="28">
        <v>6000</v>
      </c>
      <c r="F364" s="28" t="s">
        <v>17</v>
      </c>
      <c r="G364" s="28" t="s">
        <v>18</v>
      </c>
      <c r="H364" s="28"/>
      <c r="I364" s="29">
        <v>43515</v>
      </c>
      <c r="J364" s="2">
        <f t="shared" si="132"/>
        <v>6000</v>
      </c>
      <c r="K364" s="92">
        <v>166.28174264731493</v>
      </c>
      <c r="L364" s="92">
        <f>K364*E364</f>
        <v>997690.45588388958</v>
      </c>
      <c r="M364" s="101">
        <f>J364*K364</f>
        <v>997690.45588388958</v>
      </c>
    </row>
    <row r="365" spans="1:13" x14ac:dyDescent="0.25">
      <c r="A365" s="9" t="s">
        <v>131</v>
      </c>
      <c r="B365" s="10" t="s">
        <v>132</v>
      </c>
      <c r="C365" s="10" t="s">
        <v>29</v>
      </c>
      <c r="D365" s="10">
        <f>J364</f>
        <v>6000</v>
      </c>
      <c r="E365" s="10">
        <v>-6000</v>
      </c>
      <c r="F365" s="10" t="s">
        <v>16</v>
      </c>
      <c r="G365" s="10"/>
      <c r="H365" s="10"/>
      <c r="I365" s="11">
        <v>43607</v>
      </c>
      <c r="J365" s="17">
        <f t="shared" si="132"/>
        <v>0</v>
      </c>
      <c r="K365" s="94">
        <f t="shared" ref="K365" si="164">IF(OR(F365="FPCO"),((M364+L365)/J365),K364)</f>
        <v>166.28174264731493</v>
      </c>
      <c r="L365" s="94"/>
      <c r="M365" s="95">
        <f t="shared" ref="M365" si="165">J365*K365</f>
        <v>0</v>
      </c>
    </row>
    <row r="366" spans="1:13" x14ac:dyDescent="0.25">
      <c r="A366" s="9" t="s">
        <v>131</v>
      </c>
      <c r="B366" s="10" t="s">
        <v>132</v>
      </c>
      <c r="C366" s="10" t="s">
        <v>29</v>
      </c>
      <c r="D366" s="10">
        <f>J365</f>
        <v>0</v>
      </c>
      <c r="E366" s="10">
        <v>3000</v>
      </c>
      <c r="F366" s="10" t="s">
        <v>17</v>
      </c>
      <c r="G366" s="10" t="s">
        <v>18</v>
      </c>
      <c r="H366" s="10"/>
      <c r="I366" s="11">
        <v>44048</v>
      </c>
      <c r="J366" s="17">
        <f t="shared" si="132"/>
        <v>3000</v>
      </c>
      <c r="K366" s="99">
        <f t="shared" ref="K366" si="166">((M365+L366)/J366)</f>
        <v>143.00426281069301</v>
      </c>
      <c r="L366" s="99">
        <f>E366*143.004262810693</f>
        <v>429012.78843207902</v>
      </c>
      <c r="M366" s="100">
        <f>J366*K366</f>
        <v>429012.78843207902</v>
      </c>
    </row>
    <row r="367" spans="1:13" ht="15.75" thickBot="1" x14ac:dyDescent="0.3">
      <c r="A367" s="44" t="s">
        <v>131</v>
      </c>
      <c r="B367" s="36" t="s">
        <v>132</v>
      </c>
      <c r="C367" s="36" t="s">
        <v>29</v>
      </c>
      <c r="D367" s="36">
        <f>J366</f>
        <v>3000</v>
      </c>
      <c r="E367" s="36">
        <v>-1000</v>
      </c>
      <c r="F367" s="36" t="s">
        <v>16</v>
      </c>
      <c r="G367" s="36"/>
      <c r="H367" s="36"/>
      <c r="I367" s="37">
        <v>44099</v>
      </c>
      <c r="J367" s="41">
        <f t="shared" si="132"/>
        <v>2000</v>
      </c>
      <c r="K367" s="94">
        <f t="shared" ref="K367" si="167">IF(OR(F367="FPCO"),((M366+L367)/J367),K366)</f>
        <v>143.00426281069301</v>
      </c>
      <c r="L367" s="94"/>
      <c r="M367" s="95">
        <f t="shared" ref="M367" si="168">J367*K367</f>
        <v>286008.52562138601</v>
      </c>
    </row>
    <row r="368" spans="1:13" x14ac:dyDescent="0.25">
      <c r="A368" s="27" t="s">
        <v>133</v>
      </c>
      <c r="B368" s="28" t="s">
        <v>134</v>
      </c>
      <c r="C368" s="28" t="s">
        <v>29</v>
      </c>
      <c r="D368" s="28"/>
      <c r="E368" s="28">
        <v>5760</v>
      </c>
      <c r="F368" s="28" t="s">
        <v>17</v>
      </c>
      <c r="G368" s="28" t="s">
        <v>18</v>
      </c>
      <c r="H368" s="28"/>
      <c r="I368" s="29">
        <v>43462</v>
      </c>
      <c r="J368" s="2">
        <f t="shared" si="132"/>
        <v>5760</v>
      </c>
      <c r="K368" s="92">
        <v>337.68950563746745</v>
      </c>
      <c r="L368" s="92">
        <f>K368*E368</f>
        <v>1945091.5524718126</v>
      </c>
      <c r="M368" s="101">
        <f>J368*K368</f>
        <v>1945091.5524718126</v>
      </c>
    </row>
    <row r="369" spans="1:13" ht="15.75" thickBot="1" x14ac:dyDescent="0.3">
      <c r="A369" s="44" t="s">
        <v>133</v>
      </c>
      <c r="B369" s="36" t="s">
        <v>134</v>
      </c>
      <c r="C369" s="36" t="s">
        <v>29</v>
      </c>
      <c r="D369" s="36">
        <f>J368</f>
        <v>5760</v>
      </c>
      <c r="E369" s="36">
        <v>-5760</v>
      </c>
      <c r="F369" s="36" t="s">
        <v>16</v>
      </c>
      <c r="G369" s="36"/>
      <c r="H369" s="36"/>
      <c r="I369" s="37">
        <v>43641</v>
      </c>
      <c r="J369" s="41">
        <f t="shared" si="132"/>
        <v>0</v>
      </c>
      <c r="K369" s="94">
        <f t="shared" ref="K369" si="169">IF(OR(F369="FPCO"),((M368+L369)/J369),K368)</f>
        <v>337.68950563746745</v>
      </c>
      <c r="L369" s="94"/>
      <c r="M369" s="95">
        <f t="shared" ref="M369" si="170">J369*K369</f>
        <v>0</v>
      </c>
    </row>
    <row r="370" spans="1:13" x14ac:dyDescent="0.25">
      <c r="A370" s="27" t="s">
        <v>135</v>
      </c>
      <c r="B370" s="28" t="s">
        <v>136</v>
      </c>
      <c r="C370" s="28" t="s">
        <v>29</v>
      </c>
      <c r="D370" s="28"/>
      <c r="E370" s="28">
        <v>8</v>
      </c>
      <c r="F370" s="28" t="s">
        <v>17</v>
      </c>
      <c r="G370" s="28" t="s">
        <v>18</v>
      </c>
      <c r="H370" s="28"/>
      <c r="I370" s="29">
        <v>43263</v>
      </c>
      <c r="J370" s="2">
        <f t="shared" si="132"/>
        <v>8</v>
      </c>
      <c r="K370" s="92">
        <v>4166.6430239346173</v>
      </c>
      <c r="L370" s="92">
        <f>K370*E370</f>
        <v>33333.144191476938</v>
      </c>
      <c r="M370" s="101">
        <f>J370*K370</f>
        <v>33333.144191476938</v>
      </c>
    </row>
    <row r="371" spans="1:13" x14ac:dyDescent="0.25">
      <c r="A371" s="9" t="s">
        <v>135</v>
      </c>
      <c r="B371" s="10" t="s">
        <v>136</v>
      </c>
      <c r="C371" s="10" t="s">
        <v>29</v>
      </c>
      <c r="D371" s="10">
        <f t="shared" ref="D371:D385" si="171">J370</f>
        <v>8</v>
      </c>
      <c r="E371" s="10">
        <v>30</v>
      </c>
      <c r="F371" s="10" t="s">
        <v>17</v>
      </c>
      <c r="G371" s="10" t="s">
        <v>18</v>
      </c>
      <c r="H371" s="10"/>
      <c r="I371" s="11">
        <v>43305</v>
      </c>
      <c r="J371" s="17">
        <f t="shared" si="132"/>
        <v>38</v>
      </c>
      <c r="K371" s="99">
        <f t="shared" ref="K371:K372" si="172">((M370+L371)/J371)</f>
        <v>4166.64302393462</v>
      </c>
      <c r="L371" s="99">
        <f>E371*4166.64302393462</f>
        <v>124999.2907180386</v>
      </c>
      <c r="M371" s="100">
        <f>J371*K371</f>
        <v>158332.43490951555</v>
      </c>
    </row>
    <row r="372" spans="1:13" x14ac:dyDescent="0.25">
      <c r="A372" s="9" t="s">
        <v>135</v>
      </c>
      <c r="B372" s="10" t="s">
        <v>136</v>
      </c>
      <c r="C372" s="10" t="s">
        <v>29</v>
      </c>
      <c r="D372" s="10">
        <f t="shared" si="171"/>
        <v>38</v>
      </c>
      <c r="E372" s="10">
        <v>1</v>
      </c>
      <c r="F372" s="10" t="s">
        <v>17</v>
      </c>
      <c r="G372" s="10" t="s">
        <v>18</v>
      </c>
      <c r="H372" s="10"/>
      <c r="I372" s="11">
        <v>43315</v>
      </c>
      <c r="J372" s="17">
        <f t="shared" si="132"/>
        <v>39</v>
      </c>
      <c r="K372" s="99">
        <f t="shared" si="172"/>
        <v>4166.64302393462</v>
      </c>
      <c r="L372" s="99">
        <f>E372*4166.64302393462</f>
        <v>4166.64302393462</v>
      </c>
      <c r="M372" s="100">
        <f>J372*K372</f>
        <v>162499.07793345017</v>
      </c>
    </row>
    <row r="373" spans="1:13" x14ac:dyDescent="0.25">
      <c r="A373" s="9" t="s">
        <v>135</v>
      </c>
      <c r="B373" s="10" t="s">
        <v>136</v>
      </c>
      <c r="C373" s="10" t="s">
        <v>29</v>
      </c>
      <c r="D373" s="10">
        <f t="shared" si="171"/>
        <v>39</v>
      </c>
      <c r="E373" s="10">
        <v>-10</v>
      </c>
      <c r="F373" s="10" t="s">
        <v>16</v>
      </c>
      <c r="G373" s="10"/>
      <c r="H373" s="10"/>
      <c r="I373" s="11">
        <v>43405</v>
      </c>
      <c r="J373" s="17">
        <f t="shared" si="132"/>
        <v>29</v>
      </c>
      <c r="K373" s="94">
        <f t="shared" ref="K373" si="173">IF(OR(F373="FPCO"),((M372+L373)/J373),K372)</f>
        <v>4166.64302393462</v>
      </c>
      <c r="L373" s="94"/>
      <c r="M373" s="95">
        <f t="shared" ref="M373" si="174">J373*K373</f>
        <v>120832.64769410399</v>
      </c>
    </row>
    <row r="374" spans="1:13" x14ac:dyDescent="0.25">
      <c r="A374" s="9" t="s">
        <v>135</v>
      </c>
      <c r="B374" s="10" t="s">
        <v>136</v>
      </c>
      <c r="C374" s="10" t="s">
        <v>29</v>
      </c>
      <c r="D374" s="10">
        <f t="shared" si="171"/>
        <v>29</v>
      </c>
      <c r="E374" s="10">
        <v>-5</v>
      </c>
      <c r="F374" s="10" t="s">
        <v>16</v>
      </c>
      <c r="G374" s="10"/>
      <c r="H374" s="10"/>
      <c r="I374" s="11">
        <v>43405</v>
      </c>
      <c r="J374" s="17">
        <f t="shared" si="132"/>
        <v>24</v>
      </c>
      <c r="K374" s="94">
        <f t="shared" ref="K374:K379" si="175">IF(OR(F374="FPCO"),((M373+L374)/J374),K373)</f>
        <v>4166.64302393462</v>
      </c>
      <c r="L374" s="94"/>
      <c r="M374" s="95">
        <f t="shared" ref="M374:M379" si="176">J374*K374</f>
        <v>99999.432574430888</v>
      </c>
    </row>
    <row r="375" spans="1:13" x14ac:dyDescent="0.25">
      <c r="A375" s="9" t="s">
        <v>135</v>
      </c>
      <c r="B375" s="10" t="s">
        <v>136</v>
      </c>
      <c r="C375" s="10" t="s">
        <v>29</v>
      </c>
      <c r="D375" s="10">
        <f t="shared" si="171"/>
        <v>24</v>
      </c>
      <c r="E375" s="10">
        <v>-2</v>
      </c>
      <c r="F375" s="10" t="s">
        <v>16</v>
      </c>
      <c r="G375" s="10"/>
      <c r="H375" s="10"/>
      <c r="I375" s="11">
        <v>43405</v>
      </c>
      <c r="J375" s="17">
        <f t="shared" si="132"/>
        <v>22</v>
      </c>
      <c r="K375" s="94">
        <f t="shared" si="175"/>
        <v>4166.64302393462</v>
      </c>
      <c r="L375" s="94"/>
      <c r="M375" s="95">
        <f t="shared" si="176"/>
        <v>91666.146526561643</v>
      </c>
    </row>
    <row r="376" spans="1:13" x14ac:dyDescent="0.25">
      <c r="A376" s="9" t="s">
        <v>135</v>
      </c>
      <c r="B376" s="10" t="s">
        <v>136</v>
      </c>
      <c r="C376" s="10" t="s">
        <v>29</v>
      </c>
      <c r="D376" s="10">
        <f t="shared" si="171"/>
        <v>22</v>
      </c>
      <c r="E376" s="10">
        <v>-15</v>
      </c>
      <c r="F376" s="10" t="s">
        <v>16</v>
      </c>
      <c r="G376" s="10"/>
      <c r="H376" s="10"/>
      <c r="I376" s="11">
        <v>43405</v>
      </c>
      <c r="J376" s="17">
        <f t="shared" si="132"/>
        <v>7</v>
      </c>
      <c r="K376" s="94">
        <f t="shared" si="175"/>
        <v>4166.64302393462</v>
      </c>
      <c r="L376" s="94"/>
      <c r="M376" s="95">
        <f t="shared" si="176"/>
        <v>29166.501167542341</v>
      </c>
    </row>
    <row r="377" spans="1:13" x14ac:dyDescent="0.25">
      <c r="A377" s="9" t="s">
        <v>135</v>
      </c>
      <c r="B377" s="10" t="s">
        <v>136</v>
      </c>
      <c r="C377" s="10" t="s">
        <v>29</v>
      </c>
      <c r="D377" s="10">
        <f t="shared" si="171"/>
        <v>7</v>
      </c>
      <c r="E377" s="10">
        <v>-1</v>
      </c>
      <c r="F377" s="10" t="s">
        <v>16</v>
      </c>
      <c r="G377" s="10"/>
      <c r="H377" s="10"/>
      <c r="I377" s="11">
        <v>43405</v>
      </c>
      <c r="J377" s="17">
        <f t="shared" si="132"/>
        <v>6</v>
      </c>
      <c r="K377" s="94">
        <f t="shared" si="175"/>
        <v>4166.64302393462</v>
      </c>
      <c r="L377" s="94"/>
      <c r="M377" s="95">
        <f t="shared" si="176"/>
        <v>24999.858143607722</v>
      </c>
    </row>
    <row r="378" spans="1:13" x14ac:dyDescent="0.25">
      <c r="A378" s="9" t="s">
        <v>135</v>
      </c>
      <c r="B378" s="10" t="s">
        <v>136</v>
      </c>
      <c r="C378" s="10" t="s">
        <v>29</v>
      </c>
      <c r="D378" s="10">
        <f t="shared" si="171"/>
        <v>6</v>
      </c>
      <c r="E378" s="10">
        <v>-5</v>
      </c>
      <c r="F378" s="10" t="s">
        <v>16</v>
      </c>
      <c r="G378" s="10"/>
      <c r="H378" s="10"/>
      <c r="I378" s="11">
        <v>43405</v>
      </c>
      <c r="J378" s="17">
        <f t="shared" si="132"/>
        <v>1</v>
      </c>
      <c r="K378" s="94">
        <f t="shared" si="175"/>
        <v>4166.64302393462</v>
      </c>
      <c r="L378" s="94"/>
      <c r="M378" s="95">
        <f t="shared" si="176"/>
        <v>4166.64302393462</v>
      </c>
    </row>
    <row r="379" spans="1:13" ht="15.75" thickBot="1" x14ac:dyDescent="0.3">
      <c r="A379" s="44" t="s">
        <v>135</v>
      </c>
      <c r="B379" s="36" t="s">
        <v>136</v>
      </c>
      <c r="C379" s="36" t="s">
        <v>29</v>
      </c>
      <c r="D379" s="36">
        <f t="shared" si="171"/>
        <v>1</v>
      </c>
      <c r="E379" s="36">
        <v>-1</v>
      </c>
      <c r="F379" s="36" t="s">
        <v>16</v>
      </c>
      <c r="G379" s="36"/>
      <c r="H379" s="36"/>
      <c r="I379" s="37">
        <v>43462</v>
      </c>
      <c r="J379" s="41">
        <f t="shared" ref="J379:J442" si="177">D379+E379</f>
        <v>0</v>
      </c>
      <c r="K379" s="94">
        <f t="shared" si="175"/>
        <v>4166.64302393462</v>
      </c>
      <c r="L379" s="94"/>
      <c r="M379" s="95">
        <f t="shared" si="176"/>
        <v>0</v>
      </c>
    </row>
    <row r="380" spans="1:13" x14ac:dyDescent="0.25">
      <c r="A380" s="27" t="s">
        <v>143</v>
      </c>
      <c r="B380" s="28" t="s">
        <v>144</v>
      </c>
      <c r="C380" s="28" t="s">
        <v>29</v>
      </c>
      <c r="D380" s="28">
        <f t="shared" si="171"/>
        <v>0</v>
      </c>
      <c r="E380" s="28">
        <v>1</v>
      </c>
      <c r="F380" s="28" t="s">
        <v>14</v>
      </c>
      <c r="G380" s="28"/>
      <c r="H380" s="28"/>
      <c r="I380" s="29">
        <v>43100</v>
      </c>
      <c r="J380" s="2">
        <f t="shared" si="177"/>
        <v>1</v>
      </c>
      <c r="K380" s="106">
        <f>M380/J380</f>
        <v>21800</v>
      </c>
      <c r="L380" s="106"/>
      <c r="M380" s="107">
        <v>21800</v>
      </c>
    </row>
    <row r="381" spans="1:13" x14ac:dyDescent="0.25">
      <c r="A381" s="9" t="s">
        <v>143</v>
      </c>
      <c r="B381" s="10" t="s">
        <v>144</v>
      </c>
      <c r="C381" s="10" t="s">
        <v>29</v>
      </c>
      <c r="D381" s="10">
        <f t="shared" si="171"/>
        <v>1</v>
      </c>
      <c r="E381" s="10">
        <v>1000</v>
      </c>
      <c r="F381" s="10" t="s">
        <v>17</v>
      </c>
      <c r="G381" s="10" t="s">
        <v>18</v>
      </c>
      <c r="H381" s="10"/>
      <c r="I381" s="11">
        <v>43462</v>
      </c>
      <c r="J381" s="17">
        <f t="shared" si="177"/>
        <v>1001</v>
      </c>
      <c r="K381" s="94">
        <f>((M380+L381)/J381)</f>
        <v>1670.806566738042</v>
      </c>
      <c r="L381" s="94">
        <f>E381*1650.67737330478</f>
        <v>1650677.3733047801</v>
      </c>
      <c r="M381" s="95">
        <f>J381*K381</f>
        <v>1672477.3733047801</v>
      </c>
    </row>
    <row r="382" spans="1:13" x14ac:dyDescent="0.25">
      <c r="A382" s="9" t="s">
        <v>143</v>
      </c>
      <c r="B382" s="10" t="s">
        <v>144</v>
      </c>
      <c r="C382" s="10" t="s">
        <v>29</v>
      </c>
      <c r="D382" s="10">
        <f t="shared" si="171"/>
        <v>1001</v>
      </c>
      <c r="E382" s="10">
        <v>2000</v>
      </c>
      <c r="F382" s="10" t="s">
        <v>17</v>
      </c>
      <c r="G382" s="10" t="s">
        <v>18</v>
      </c>
      <c r="H382" s="10"/>
      <c r="I382" s="11">
        <v>43462</v>
      </c>
      <c r="J382" s="17">
        <f t="shared" si="177"/>
        <v>3001</v>
      </c>
      <c r="K382" s="94">
        <f>((M381+L382)/J382)</f>
        <v>1657.3915761127423</v>
      </c>
      <c r="L382" s="94">
        <f>E382*1650.67737330478</f>
        <v>3301354.7466095602</v>
      </c>
      <c r="M382" s="95">
        <f>J382*K382</f>
        <v>4973832.1199143399</v>
      </c>
    </row>
    <row r="383" spans="1:13" x14ac:dyDescent="0.25">
      <c r="A383" s="9" t="s">
        <v>143</v>
      </c>
      <c r="B383" s="10" t="s">
        <v>144</v>
      </c>
      <c r="C383" s="10" t="s">
        <v>29</v>
      </c>
      <c r="D383" s="10">
        <f t="shared" si="171"/>
        <v>3001</v>
      </c>
      <c r="E383" s="10">
        <v>-1</v>
      </c>
      <c r="F383" s="10" t="s">
        <v>16</v>
      </c>
      <c r="G383" s="10"/>
      <c r="H383" s="10"/>
      <c r="I383" s="11">
        <v>43497</v>
      </c>
      <c r="J383" s="17">
        <f t="shared" si="177"/>
        <v>3000</v>
      </c>
      <c r="K383" s="94">
        <f t="shared" ref="K383:K445" si="178">IF(OR(F383="FPCO"),((M382+L383)/J383),K382)</f>
        <v>1657.3915761127423</v>
      </c>
      <c r="L383" s="94"/>
      <c r="M383" s="95">
        <f t="shared" ref="M383:M445" si="179">J383*K383</f>
        <v>4972174.7283382267</v>
      </c>
    </row>
    <row r="384" spans="1:13" x14ac:dyDescent="0.25">
      <c r="A384" s="9" t="s">
        <v>143</v>
      </c>
      <c r="B384" s="10" t="s">
        <v>144</v>
      </c>
      <c r="C384" s="10" t="s">
        <v>29</v>
      </c>
      <c r="D384" s="10">
        <f t="shared" si="171"/>
        <v>3000</v>
      </c>
      <c r="E384" s="10">
        <v>-10</v>
      </c>
      <c r="F384" s="10" t="s">
        <v>16</v>
      </c>
      <c r="G384" s="10"/>
      <c r="H384" s="10"/>
      <c r="I384" s="11">
        <v>43497</v>
      </c>
      <c r="J384" s="17">
        <f t="shared" si="177"/>
        <v>2990</v>
      </c>
      <c r="K384" s="94">
        <f t="shared" si="178"/>
        <v>1657.3915761127423</v>
      </c>
      <c r="L384" s="94"/>
      <c r="M384" s="95">
        <f t="shared" si="179"/>
        <v>4955600.8125770995</v>
      </c>
    </row>
    <row r="385" spans="1:13" x14ac:dyDescent="0.25">
      <c r="A385" s="9" t="s">
        <v>143</v>
      </c>
      <c r="B385" s="10" t="s">
        <v>144</v>
      </c>
      <c r="C385" s="10" t="s">
        <v>29</v>
      </c>
      <c r="D385" s="10">
        <f t="shared" si="171"/>
        <v>2990</v>
      </c>
      <c r="E385" s="10">
        <v>-10</v>
      </c>
      <c r="F385" s="10" t="s">
        <v>16</v>
      </c>
      <c r="G385" s="10"/>
      <c r="H385" s="10"/>
      <c r="I385" s="11">
        <v>43497</v>
      </c>
      <c r="J385" s="17">
        <f t="shared" si="177"/>
        <v>2980</v>
      </c>
      <c r="K385" s="94">
        <f t="shared" si="178"/>
        <v>1657.3915761127423</v>
      </c>
      <c r="L385" s="94"/>
      <c r="M385" s="95">
        <f t="shared" si="179"/>
        <v>4939026.8968159724</v>
      </c>
    </row>
    <row r="386" spans="1:13" x14ac:dyDescent="0.25">
      <c r="A386" s="9" t="s">
        <v>143</v>
      </c>
      <c r="B386" s="10" t="s">
        <v>144</v>
      </c>
      <c r="C386" s="10" t="s">
        <v>29</v>
      </c>
      <c r="D386" s="10">
        <f t="shared" ref="D386:D449" si="180">J385</f>
        <v>2980</v>
      </c>
      <c r="E386" s="10">
        <v>-40</v>
      </c>
      <c r="F386" s="10" t="s">
        <v>16</v>
      </c>
      <c r="G386" s="10"/>
      <c r="H386" s="10"/>
      <c r="I386" s="11">
        <v>43525</v>
      </c>
      <c r="J386" s="17">
        <f t="shared" si="177"/>
        <v>2940</v>
      </c>
      <c r="K386" s="94">
        <f t="shared" si="178"/>
        <v>1657.3915761127423</v>
      </c>
      <c r="L386" s="94"/>
      <c r="M386" s="95">
        <f t="shared" si="179"/>
        <v>4872731.233771462</v>
      </c>
    </row>
    <row r="387" spans="1:13" x14ac:dyDescent="0.25">
      <c r="A387" s="9" t="s">
        <v>143</v>
      </c>
      <c r="B387" s="10" t="s">
        <v>144</v>
      </c>
      <c r="C387" s="10" t="s">
        <v>29</v>
      </c>
      <c r="D387" s="10">
        <f t="shared" si="180"/>
        <v>2940</v>
      </c>
      <c r="E387" s="10">
        <v>-40</v>
      </c>
      <c r="F387" s="10" t="s">
        <v>16</v>
      </c>
      <c r="G387" s="10"/>
      <c r="H387" s="10"/>
      <c r="I387" s="11">
        <v>43525</v>
      </c>
      <c r="J387" s="17">
        <f t="shared" si="177"/>
        <v>2900</v>
      </c>
      <c r="K387" s="94">
        <f t="shared" si="178"/>
        <v>1657.3915761127423</v>
      </c>
      <c r="L387" s="94"/>
      <c r="M387" s="95">
        <f t="shared" si="179"/>
        <v>4806435.5707269525</v>
      </c>
    </row>
    <row r="388" spans="1:13" x14ac:dyDescent="0.25">
      <c r="A388" s="9" t="s">
        <v>143</v>
      </c>
      <c r="B388" s="10" t="s">
        <v>144</v>
      </c>
      <c r="C388" s="10" t="s">
        <v>29</v>
      </c>
      <c r="D388" s="10">
        <f t="shared" si="180"/>
        <v>2900</v>
      </c>
      <c r="E388" s="10">
        <v>-40</v>
      </c>
      <c r="F388" s="10" t="s">
        <v>16</v>
      </c>
      <c r="G388" s="10"/>
      <c r="H388" s="10"/>
      <c r="I388" s="11">
        <v>43525</v>
      </c>
      <c r="J388" s="17">
        <f t="shared" si="177"/>
        <v>2860</v>
      </c>
      <c r="K388" s="94">
        <f t="shared" si="178"/>
        <v>1657.3915761127423</v>
      </c>
      <c r="L388" s="94"/>
      <c r="M388" s="95">
        <f t="shared" si="179"/>
        <v>4740139.907682443</v>
      </c>
    </row>
    <row r="389" spans="1:13" x14ac:dyDescent="0.25">
      <c r="A389" s="9" t="s">
        <v>143</v>
      </c>
      <c r="B389" s="10" t="s">
        <v>144</v>
      </c>
      <c r="C389" s="10" t="s">
        <v>29</v>
      </c>
      <c r="D389" s="10">
        <f t="shared" si="180"/>
        <v>2860</v>
      </c>
      <c r="E389" s="10">
        <v>-10</v>
      </c>
      <c r="F389" s="10" t="s">
        <v>16</v>
      </c>
      <c r="G389" s="10"/>
      <c r="H389" s="10"/>
      <c r="I389" s="11">
        <v>43525</v>
      </c>
      <c r="J389" s="17">
        <f t="shared" si="177"/>
        <v>2850</v>
      </c>
      <c r="K389" s="94">
        <f t="shared" si="178"/>
        <v>1657.3915761127423</v>
      </c>
      <c r="L389" s="94"/>
      <c r="M389" s="95">
        <f t="shared" si="179"/>
        <v>4723565.9919213159</v>
      </c>
    </row>
    <row r="390" spans="1:13" x14ac:dyDescent="0.25">
      <c r="A390" s="9" t="s">
        <v>143</v>
      </c>
      <c r="B390" s="10" t="s">
        <v>144</v>
      </c>
      <c r="C390" s="10" t="s">
        <v>29</v>
      </c>
      <c r="D390" s="10">
        <f t="shared" si="180"/>
        <v>2850</v>
      </c>
      <c r="E390" s="10">
        <v>-80</v>
      </c>
      <c r="F390" s="10" t="s">
        <v>16</v>
      </c>
      <c r="G390" s="10"/>
      <c r="H390" s="10"/>
      <c r="I390" s="11">
        <v>43525</v>
      </c>
      <c r="J390" s="17">
        <f t="shared" si="177"/>
        <v>2770</v>
      </c>
      <c r="K390" s="94">
        <f t="shared" si="178"/>
        <v>1657.3915761127423</v>
      </c>
      <c r="L390" s="94"/>
      <c r="M390" s="95">
        <f t="shared" si="179"/>
        <v>4590974.665832296</v>
      </c>
    </row>
    <row r="391" spans="1:13" x14ac:dyDescent="0.25">
      <c r="A391" s="9" t="s">
        <v>143</v>
      </c>
      <c r="B391" s="10" t="s">
        <v>144</v>
      </c>
      <c r="C391" s="10" t="s">
        <v>29</v>
      </c>
      <c r="D391" s="10">
        <f t="shared" si="180"/>
        <v>2770</v>
      </c>
      <c r="E391" s="10">
        <v>-40</v>
      </c>
      <c r="F391" s="10" t="s">
        <v>16</v>
      </c>
      <c r="G391" s="10"/>
      <c r="H391" s="10"/>
      <c r="I391" s="11">
        <v>43525</v>
      </c>
      <c r="J391" s="17">
        <f t="shared" si="177"/>
        <v>2730</v>
      </c>
      <c r="K391" s="94">
        <f t="shared" si="178"/>
        <v>1657.3915761127423</v>
      </c>
      <c r="L391" s="94"/>
      <c r="M391" s="95">
        <f t="shared" si="179"/>
        <v>4524679.0027877865</v>
      </c>
    </row>
    <row r="392" spans="1:13" x14ac:dyDescent="0.25">
      <c r="A392" s="9" t="s">
        <v>143</v>
      </c>
      <c r="B392" s="10" t="s">
        <v>144</v>
      </c>
      <c r="C392" s="10" t="s">
        <v>29</v>
      </c>
      <c r="D392" s="10">
        <f t="shared" si="180"/>
        <v>2730</v>
      </c>
      <c r="E392" s="10">
        <v>-40</v>
      </c>
      <c r="F392" s="10" t="s">
        <v>16</v>
      </c>
      <c r="G392" s="10"/>
      <c r="H392" s="10"/>
      <c r="I392" s="11">
        <v>43525</v>
      </c>
      <c r="J392" s="17">
        <f t="shared" si="177"/>
        <v>2690</v>
      </c>
      <c r="K392" s="94">
        <f t="shared" si="178"/>
        <v>1657.3915761127423</v>
      </c>
      <c r="L392" s="94"/>
      <c r="M392" s="95">
        <f t="shared" si="179"/>
        <v>4458383.3397432771</v>
      </c>
    </row>
    <row r="393" spans="1:13" x14ac:dyDescent="0.25">
      <c r="A393" s="9" t="s">
        <v>143</v>
      </c>
      <c r="B393" s="10" t="s">
        <v>144</v>
      </c>
      <c r="C393" s="10" t="s">
        <v>29</v>
      </c>
      <c r="D393" s="10">
        <f t="shared" si="180"/>
        <v>2690</v>
      </c>
      <c r="E393" s="10">
        <v>-20</v>
      </c>
      <c r="F393" s="10" t="s">
        <v>16</v>
      </c>
      <c r="G393" s="10"/>
      <c r="H393" s="10"/>
      <c r="I393" s="11">
        <v>43525</v>
      </c>
      <c r="J393" s="17">
        <f t="shared" si="177"/>
        <v>2670</v>
      </c>
      <c r="K393" s="94">
        <f t="shared" si="178"/>
        <v>1657.3915761127423</v>
      </c>
      <c r="L393" s="94"/>
      <c r="M393" s="95">
        <f t="shared" si="179"/>
        <v>4425235.5082210219</v>
      </c>
    </row>
    <row r="394" spans="1:13" x14ac:dyDescent="0.25">
      <c r="A394" s="9" t="s">
        <v>143</v>
      </c>
      <c r="B394" s="10" t="s">
        <v>144</v>
      </c>
      <c r="C394" s="10" t="s">
        <v>29</v>
      </c>
      <c r="D394" s="10">
        <f t="shared" si="180"/>
        <v>2670</v>
      </c>
      <c r="E394" s="10">
        <v>-40</v>
      </c>
      <c r="F394" s="10" t="s">
        <v>16</v>
      </c>
      <c r="G394" s="10"/>
      <c r="H394" s="10"/>
      <c r="I394" s="11">
        <v>43525</v>
      </c>
      <c r="J394" s="17">
        <f t="shared" si="177"/>
        <v>2630</v>
      </c>
      <c r="K394" s="94">
        <f t="shared" si="178"/>
        <v>1657.3915761127423</v>
      </c>
      <c r="L394" s="94"/>
      <c r="M394" s="95">
        <f t="shared" si="179"/>
        <v>4358939.8451765124</v>
      </c>
    </row>
    <row r="395" spans="1:13" x14ac:dyDescent="0.25">
      <c r="A395" s="9" t="s">
        <v>143</v>
      </c>
      <c r="B395" s="10" t="s">
        <v>144</v>
      </c>
      <c r="C395" s="10" t="s">
        <v>29</v>
      </c>
      <c r="D395" s="10">
        <f t="shared" si="180"/>
        <v>2630</v>
      </c>
      <c r="E395" s="10">
        <v>-70</v>
      </c>
      <c r="F395" s="10" t="s">
        <v>16</v>
      </c>
      <c r="G395" s="10"/>
      <c r="H395" s="10"/>
      <c r="I395" s="11">
        <v>43535</v>
      </c>
      <c r="J395" s="17">
        <f t="shared" si="177"/>
        <v>2560</v>
      </c>
      <c r="K395" s="94">
        <f t="shared" si="178"/>
        <v>1657.3915761127423</v>
      </c>
      <c r="L395" s="94"/>
      <c r="M395" s="95">
        <f t="shared" si="179"/>
        <v>4242922.4348486206</v>
      </c>
    </row>
    <row r="396" spans="1:13" x14ac:dyDescent="0.25">
      <c r="A396" s="9" t="s">
        <v>143</v>
      </c>
      <c r="B396" s="10" t="s">
        <v>144</v>
      </c>
      <c r="C396" s="10" t="s">
        <v>29</v>
      </c>
      <c r="D396" s="10">
        <f t="shared" si="180"/>
        <v>2560</v>
      </c>
      <c r="E396" s="10">
        <v>-10</v>
      </c>
      <c r="F396" s="10" t="s">
        <v>16</v>
      </c>
      <c r="G396" s="10"/>
      <c r="H396" s="10"/>
      <c r="I396" s="11">
        <v>43537</v>
      </c>
      <c r="J396" s="17">
        <f t="shared" si="177"/>
        <v>2550</v>
      </c>
      <c r="K396" s="94">
        <f t="shared" si="178"/>
        <v>1657.3915761127423</v>
      </c>
      <c r="L396" s="94"/>
      <c r="M396" s="95">
        <f t="shared" si="179"/>
        <v>4226348.5190874925</v>
      </c>
    </row>
    <row r="397" spans="1:13" x14ac:dyDescent="0.25">
      <c r="A397" s="9" t="s">
        <v>143</v>
      </c>
      <c r="B397" s="10" t="s">
        <v>144</v>
      </c>
      <c r="C397" s="10" t="s">
        <v>29</v>
      </c>
      <c r="D397" s="10">
        <f t="shared" si="180"/>
        <v>2550</v>
      </c>
      <c r="E397" s="10">
        <v>-20</v>
      </c>
      <c r="F397" s="10" t="s">
        <v>16</v>
      </c>
      <c r="G397" s="10"/>
      <c r="H397" s="10"/>
      <c r="I397" s="11">
        <v>43542</v>
      </c>
      <c r="J397" s="17">
        <f t="shared" si="177"/>
        <v>2530</v>
      </c>
      <c r="K397" s="94">
        <f t="shared" si="178"/>
        <v>1657.3915761127423</v>
      </c>
      <c r="L397" s="94"/>
      <c r="M397" s="95">
        <f t="shared" si="179"/>
        <v>4193200.6875652382</v>
      </c>
    </row>
    <row r="398" spans="1:13" x14ac:dyDescent="0.25">
      <c r="A398" s="9" t="s">
        <v>143</v>
      </c>
      <c r="B398" s="10" t="s">
        <v>144</v>
      </c>
      <c r="C398" s="10" t="s">
        <v>29</v>
      </c>
      <c r="D398" s="10">
        <f t="shared" si="180"/>
        <v>2530</v>
      </c>
      <c r="E398" s="10">
        <v>-20</v>
      </c>
      <c r="F398" s="10" t="s">
        <v>16</v>
      </c>
      <c r="G398" s="10"/>
      <c r="H398" s="10"/>
      <c r="I398" s="11">
        <v>43543</v>
      </c>
      <c r="J398" s="17">
        <f t="shared" si="177"/>
        <v>2510</v>
      </c>
      <c r="K398" s="94">
        <f t="shared" si="178"/>
        <v>1657.3915761127423</v>
      </c>
      <c r="L398" s="94"/>
      <c r="M398" s="95">
        <f t="shared" si="179"/>
        <v>4160052.856042983</v>
      </c>
    </row>
    <row r="399" spans="1:13" x14ac:dyDescent="0.25">
      <c r="A399" s="9" t="s">
        <v>143</v>
      </c>
      <c r="B399" s="10" t="s">
        <v>144</v>
      </c>
      <c r="C399" s="10" t="s">
        <v>29</v>
      </c>
      <c r="D399" s="10">
        <f t="shared" si="180"/>
        <v>2510</v>
      </c>
      <c r="E399" s="10">
        <v>-40</v>
      </c>
      <c r="F399" s="10" t="s">
        <v>16</v>
      </c>
      <c r="G399" s="10"/>
      <c r="H399" s="10"/>
      <c r="I399" s="11">
        <v>43552</v>
      </c>
      <c r="J399" s="17">
        <f t="shared" si="177"/>
        <v>2470</v>
      </c>
      <c r="K399" s="94">
        <f t="shared" si="178"/>
        <v>1657.3915761127423</v>
      </c>
      <c r="L399" s="94"/>
      <c r="M399" s="95">
        <f t="shared" si="179"/>
        <v>4093757.1929984735</v>
      </c>
    </row>
    <row r="400" spans="1:13" x14ac:dyDescent="0.25">
      <c r="A400" s="9" t="s">
        <v>143</v>
      </c>
      <c r="B400" s="10" t="s">
        <v>144</v>
      </c>
      <c r="C400" s="10" t="s">
        <v>29</v>
      </c>
      <c r="D400" s="10">
        <f t="shared" si="180"/>
        <v>2470</v>
      </c>
      <c r="E400" s="10">
        <v>-60</v>
      </c>
      <c r="F400" s="10" t="s">
        <v>16</v>
      </c>
      <c r="G400" s="10"/>
      <c r="H400" s="10"/>
      <c r="I400" s="11">
        <v>43556</v>
      </c>
      <c r="J400" s="17">
        <f t="shared" si="177"/>
        <v>2410</v>
      </c>
      <c r="K400" s="94">
        <f t="shared" si="178"/>
        <v>1657.3915761127423</v>
      </c>
      <c r="L400" s="94"/>
      <c r="M400" s="95">
        <f t="shared" si="179"/>
        <v>3994313.6984317088</v>
      </c>
    </row>
    <row r="401" spans="1:13" x14ac:dyDescent="0.25">
      <c r="A401" s="9" t="s">
        <v>143</v>
      </c>
      <c r="B401" s="10" t="s">
        <v>144</v>
      </c>
      <c r="C401" s="10" t="s">
        <v>29</v>
      </c>
      <c r="D401" s="10">
        <f t="shared" si="180"/>
        <v>2410</v>
      </c>
      <c r="E401" s="10">
        <v>-400</v>
      </c>
      <c r="F401" s="10" t="s">
        <v>16</v>
      </c>
      <c r="G401" s="10"/>
      <c r="H401" s="10"/>
      <c r="I401" s="11">
        <v>43595</v>
      </c>
      <c r="J401" s="17">
        <f t="shared" si="177"/>
        <v>2010</v>
      </c>
      <c r="K401" s="94">
        <f t="shared" si="178"/>
        <v>1657.3915761127423</v>
      </c>
      <c r="L401" s="94"/>
      <c r="M401" s="95">
        <f t="shared" si="179"/>
        <v>3331357.0679866122</v>
      </c>
    </row>
    <row r="402" spans="1:13" x14ac:dyDescent="0.25">
      <c r="A402" s="9" t="s">
        <v>143</v>
      </c>
      <c r="B402" s="10" t="s">
        <v>144</v>
      </c>
      <c r="C402" s="10" t="s">
        <v>29</v>
      </c>
      <c r="D402" s="10">
        <f t="shared" si="180"/>
        <v>2010</v>
      </c>
      <c r="E402" s="10">
        <v>-10</v>
      </c>
      <c r="F402" s="10" t="s">
        <v>16</v>
      </c>
      <c r="G402" s="10"/>
      <c r="H402" s="10"/>
      <c r="I402" s="11">
        <v>43605</v>
      </c>
      <c r="J402" s="17">
        <f t="shared" si="177"/>
        <v>2000</v>
      </c>
      <c r="K402" s="94">
        <f t="shared" si="178"/>
        <v>1657.3915761127423</v>
      </c>
      <c r="L402" s="94"/>
      <c r="M402" s="95">
        <f t="shared" si="179"/>
        <v>3314783.1522254846</v>
      </c>
    </row>
    <row r="403" spans="1:13" x14ac:dyDescent="0.25">
      <c r="A403" s="9" t="s">
        <v>143</v>
      </c>
      <c r="B403" s="10" t="s">
        <v>144</v>
      </c>
      <c r="C403" s="10" t="s">
        <v>29</v>
      </c>
      <c r="D403" s="10">
        <f t="shared" si="180"/>
        <v>2000</v>
      </c>
      <c r="E403" s="10">
        <v>-2000</v>
      </c>
      <c r="F403" s="10" t="s">
        <v>16</v>
      </c>
      <c r="G403" s="10"/>
      <c r="H403" s="10"/>
      <c r="I403" s="11">
        <v>43607</v>
      </c>
      <c r="J403" s="17">
        <f t="shared" si="177"/>
        <v>0</v>
      </c>
      <c r="K403" s="94">
        <f t="shared" si="178"/>
        <v>1657.3915761127423</v>
      </c>
      <c r="L403" s="94"/>
      <c r="M403" s="95">
        <f t="shared" si="179"/>
        <v>0</v>
      </c>
    </row>
    <row r="404" spans="1:13" x14ac:dyDescent="0.25">
      <c r="A404" s="9" t="s">
        <v>143</v>
      </c>
      <c r="B404" s="10" t="s">
        <v>144</v>
      </c>
      <c r="C404" s="10" t="s">
        <v>29</v>
      </c>
      <c r="D404" s="10">
        <f t="shared" si="180"/>
        <v>0</v>
      </c>
      <c r="E404" s="10">
        <v>500</v>
      </c>
      <c r="F404" s="10" t="s">
        <v>17</v>
      </c>
      <c r="G404" s="10" t="s">
        <v>18</v>
      </c>
      <c r="H404" s="10"/>
      <c r="I404" s="11">
        <v>43852</v>
      </c>
      <c r="J404" s="17">
        <f t="shared" si="177"/>
        <v>500</v>
      </c>
      <c r="K404" s="94">
        <f>((M403+L404)/J404)</f>
        <v>472.59459861470498</v>
      </c>
      <c r="L404" s="94">
        <f>E404*472.594598614705</f>
        <v>236297.29930735248</v>
      </c>
      <c r="M404" s="95">
        <f>J404*K404</f>
        <v>236297.29930735248</v>
      </c>
    </row>
    <row r="405" spans="1:13" x14ac:dyDescent="0.25">
      <c r="A405" s="9" t="s">
        <v>143</v>
      </c>
      <c r="B405" s="10" t="s">
        <v>144</v>
      </c>
      <c r="C405" s="10" t="s">
        <v>29</v>
      </c>
      <c r="D405" s="10">
        <f t="shared" si="180"/>
        <v>500</v>
      </c>
      <c r="E405" s="10">
        <v>1000</v>
      </c>
      <c r="F405" s="10" t="s">
        <v>17</v>
      </c>
      <c r="G405" s="10" t="s">
        <v>18</v>
      </c>
      <c r="H405" s="10"/>
      <c r="I405" s="11">
        <v>43872</v>
      </c>
      <c r="J405" s="17">
        <f t="shared" si="177"/>
        <v>1500</v>
      </c>
      <c r="K405" s="94">
        <f>((M404+L405)/J405)</f>
        <v>472.59459861470498</v>
      </c>
      <c r="L405" s="94">
        <f>E405*472.594598614705</f>
        <v>472594.59861470497</v>
      </c>
      <c r="M405" s="95">
        <f>J405*K405</f>
        <v>708891.89792205743</v>
      </c>
    </row>
    <row r="406" spans="1:13" x14ac:dyDescent="0.25">
      <c r="A406" s="9" t="s">
        <v>143</v>
      </c>
      <c r="B406" s="10" t="s">
        <v>144</v>
      </c>
      <c r="C406" s="10" t="s">
        <v>29</v>
      </c>
      <c r="D406" s="10">
        <f t="shared" si="180"/>
        <v>1500</v>
      </c>
      <c r="E406" s="10">
        <v>-10</v>
      </c>
      <c r="F406" s="10" t="s">
        <v>16</v>
      </c>
      <c r="G406" s="10"/>
      <c r="H406" s="10"/>
      <c r="I406" s="11">
        <v>43872</v>
      </c>
      <c r="J406" s="17">
        <f t="shared" si="177"/>
        <v>1490</v>
      </c>
      <c r="K406" s="94">
        <f t="shared" si="178"/>
        <v>472.59459861470498</v>
      </c>
      <c r="L406" s="94"/>
      <c r="M406" s="95">
        <f t="shared" si="179"/>
        <v>704165.95193591039</v>
      </c>
    </row>
    <row r="407" spans="1:13" x14ac:dyDescent="0.25">
      <c r="A407" s="9" t="s">
        <v>143</v>
      </c>
      <c r="B407" s="10" t="s">
        <v>144</v>
      </c>
      <c r="C407" s="10" t="s">
        <v>29</v>
      </c>
      <c r="D407" s="10">
        <f t="shared" si="180"/>
        <v>1490</v>
      </c>
      <c r="E407" s="10">
        <v>-80</v>
      </c>
      <c r="F407" s="10" t="s">
        <v>16</v>
      </c>
      <c r="G407" s="10"/>
      <c r="H407" s="10"/>
      <c r="I407" s="11">
        <v>43872</v>
      </c>
      <c r="J407" s="17">
        <f t="shared" si="177"/>
        <v>1410</v>
      </c>
      <c r="K407" s="94">
        <f t="shared" si="178"/>
        <v>472.59459861470498</v>
      </c>
      <c r="L407" s="94"/>
      <c r="M407" s="95">
        <f t="shared" si="179"/>
        <v>666358.38404673396</v>
      </c>
    </row>
    <row r="408" spans="1:13" x14ac:dyDescent="0.25">
      <c r="A408" s="9" t="s">
        <v>143</v>
      </c>
      <c r="B408" s="10" t="s">
        <v>144</v>
      </c>
      <c r="C408" s="10" t="s">
        <v>29</v>
      </c>
      <c r="D408" s="10">
        <f t="shared" si="180"/>
        <v>1410</v>
      </c>
      <c r="E408" s="10">
        <v>-40</v>
      </c>
      <c r="F408" s="10" t="s">
        <v>16</v>
      </c>
      <c r="G408" s="10"/>
      <c r="H408" s="10"/>
      <c r="I408" s="11">
        <v>43872</v>
      </c>
      <c r="J408" s="17">
        <f t="shared" si="177"/>
        <v>1370</v>
      </c>
      <c r="K408" s="94">
        <f t="shared" si="178"/>
        <v>472.59459861470498</v>
      </c>
      <c r="L408" s="94"/>
      <c r="M408" s="95">
        <f t="shared" si="179"/>
        <v>647454.60010214581</v>
      </c>
    </row>
    <row r="409" spans="1:13" x14ac:dyDescent="0.25">
      <c r="A409" s="9" t="s">
        <v>143</v>
      </c>
      <c r="B409" s="10" t="s">
        <v>144</v>
      </c>
      <c r="C409" s="10" t="s">
        <v>29</v>
      </c>
      <c r="D409" s="10">
        <f t="shared" si="180"/>
        <v>1370</v>
      </c>
      <c r="E409" s="10">
        <v>-30</v>
      </c>
      <c r="F409" s="10" t="s">
        <v>16</v>
      </c>
      <c r="G409" s="10"/>
      <c r="H409" s="10"/>
      <c r="I409" s="11">
        <v>43875</v>
      </c>
      <c r="J409" s="17">
        <f t="shared" si="177"/>
        <v>1340</v>
      </c>
      <c r="K409" s="94">
        <f t="shared" si="178"/>
        <v>472.59459861470498</v>
      </c>
      <c r="L409" s="94"/>
      <c r="M409" s="95">
        <f t="shared" si="179"/>
        <v>633276.76214370469</v>
      </c>
    </row>
    <row r="410" spans="1:13" x14ac:dyDescent="0.25">
      <c r="A410" s="9" t="s">
        <v>143</v>
      </c>
      <c r="B410" s="10" t="s">
        <v>144</v>
      </c>
      <c r="C410" s="10" t="s">
        <v>29</v>
      </c>
      <c r="D410" s="10">
        <f t="shared" si="180"/>
        <v>1340</v>
      </c>
      <c r="E410" s="10">
        <v>-10</v>
      </c>
      <c r="F410" s="10" t="s">
        <v>16</v>
      </c>
      <c r="G410" s="10"/>
      <c r="H410" s="10"/>
      <c r="I410" s="11">
        <v>43878</v>
      </c>
      <c r="J410" s="17">
        <f t="shared" si="177"/>
        <v>1330</v>
      </c>
      <c r="K410" s="94">
        <f t="shared" si="178"/>
        <v>472.59459861470498</v>
      </c>
      <c r="L410" s="94"/>
      <c r="M410" s="95">
        <f t="shared" si="179"/>
        <v>628550.81615755765</v>
      </c>
    </row>
    <row r="411" spans="1:13" x14ac:dyDescent="0.25">
      <c r="A411" s="9" t="s">
        <v>143</v>
      </c>
      <c r="B411" s="10" t="s">
        <v>144</v>
      </c>
      <c r="C411" s="10" t="s">
        <v>29</v>
      </c>
      <c r="D411" s="10">
        <f t="shared" si="180"/>
        <v>1330</v>
      </c>
      <c r="E411" s="10">
        <v>-40</v>
      </c>
      <c r="F411" s="10" t="s">
        <v>16</v>
      </c>
      <c r="G411" s="10"/>
      <c r="H411" s="10"/>
      <c r="I411" s="11">
        <v>43881</v>
      </c>
      <c r="J411" s="17">
        <f t="shared" si="177"/>
        <v>1290</v>
      </c>
      <c r="K411" s="94">
        <f t="shared" si="178"/>
        <v>472.59459861470498</v>
      </c>
      <c r="L411" s="94"/>
      <c r="M411" s="95">
        <f t="shared" si="179"/>
        <v>609647.03221296938</v>
      </c>
    </row>
    <row r="412" spans="1:13" x14ac:dyDescent="0.25">
      <c r="A412" s="9" t="s">
        <v>143</v>
      </c>
      <c r="B412" s="10" t="s">
        <v>144</v>
      </c>
      <c r="C412" s="10" t="s">
        <v>29</v>
      </c>
      <c r="D412" s="10">
        <f t="shared" si="180"/>
        <v>1290</v>
      </c>
      <c r="E412" s="10">
        <v>-30</v>
      </c>
      <c r="F412" s="10" t="s">
        <v>16</v>
      </c>
      <c r="G412" s="10"/>
      <c r="H412" s="10"/>
      <c r="I412" s="11">
        <v>43881</v>
      </c>
      <c r="J412" s="17">
        <f t="shared" si="177"/>
        <v>1260</v>
      </c>
      <c r="K412" s="94">
        <f t="shared" si="178"/>
        <v>472.59459861470498</v>
      </c>
      <c r="L412" s="94"/>
      <c r="M412" s="95">
        <f t="shared" si="179"/>
        <v>595469.19425452827</v>
      </c>
    </row>
    <row r="413" spans="1:13" x14ac:dyDescent="0.25">
      <c r="A413" s="9" t="s">
        <v>143</v>
      </c>
      <c r="B413" s="10" t="s">
        <v>144</v>
      </c>
      <c r="C413" s="10" t="s">
        <v>29</v>
      </c>
      <c r="D413" s="10">
        <f t="shared" si="180"/>
        <v>1260</v>
      </c>
      <c r="E413" s="10">
        <v>-20</v>
      </c>
      <c r="F413" s="10" t="s">
        <v>16</v>
      </c>
      <c r="G413" s="10"/>
      <c r="H413" s="10"/>
      <c r="I413" s="11">
        <v>43882</v>
      </c>
      <c r="J413" s="17">
        <f t="shared" si="177"/>
        <v>1240</v>
      </c>
      <c r="K413" s="94">
        <f t="shared" si="178"/>
        <v>472.59459861470498</v>
      </c>
      <c r="L413" s="94"/>
      <c r="M413" s="95">
        <f t="shared" si="179"/>
        <v>586017.30228223419</v>
      </c>
    </row>
    <row r="414" spans="1:13" x14ac:dyDescent="0.25">
      <c r="A414" s="9" t="s">
        <v>143</v>
      </c>
      <c r="B414" s="10" t="s">
        <v>144</v>
      </c>
      <c r="C414" s="10" t="s">
        <v>29</v>
      </c>
      <c r="D414" s="10">
        <f t="shared" si="180"/>
        <v>1240</v>
      </c>
      <c r="E414" s="10">
        <v>-40</v>
      </c>
      <c r="F414" s="10" t="s">
        <v>16</v>
      </c>
      <c r="G414" s="10"/>
      <c r="H414" s="10"/>
      <c r="I414" s="11">
        <v>43889</v>
      </c>
      <c r="J414" s="17">
        <f t="shared" si="177"/>
        <v>1200</v>
      </c>
      <c r="K414" s="94">
        <f t="shared" si="178"/>
        <v>472.59459861470498</v>
      </c>
      <c r="L414" s="94"/>
      <c r="M414" s="95">
        <f t="shared" si="179"/>
        <v>567113.51833764592</v>
      </c>
    </row>
    <row r="415" spans="1:13" x14ac:dyDescent="0.25">
      <c r="A415" s="9" t="s">
        <v>143</v>
      </c>
      <c r="B415" s="10" t="s">
        <v>144</v>
      </c>
      <c r="C415" s="10" t="s">
        <v>29</v>
      </c>
      <c r="D415" s="10">
        <f t="shared" si="180"/>
        <v>1200</v>
      </c>
      <c r="E415" s="10">
        <v>-50</v>
      </c>
      <c r="F415" s="10" t="s">
        <v>16</v>
      </c>
      <c r="G415" s="10"/>
      <c r="H415" s="10"/>
      <c r="I415" s="11">
        <v>43896</v>
      </c>
      <c r="J415" s="17">
        <f t="shared" si="177"/>
        <v>1150</v>
      </c>
      <c r="K415" s="94">
        <f t="shared" si="178"/>
        <v>472.59459861470498</v>
      </c>
      <c r="L415" s="94"/>
      <c r="M415" s="95">
        <f t="shared" si="179"/>
        <v>543483.78840691072</v>
      </c>
    </row>
    <row r="416" spans="1:13" x14ac:dyDescent="0.25">
      <c r="A416" s="9" t="s">
        <v>143</v>
      </c>
      <c r="B416" s="10" t="s">
        <v>144</v>
      </c>
      <c r="C416" s="10" t="s">
        <v>29</v>
      </c>
      <c r="D416" s="10">
        <f t="shared" si="180"/>
        <v>1150</v>
      </c>
      <c r="E416" s="10">
        <v>-10</v>
      </c>
      <c r="F416" s="10" t="s">
        <v>16</v>
      </c>
      <c r="G416" s="10"/>
      <c r="H416" s="10"/>
      <c r="I416" s="11">
        <v>43896</v>
      </c>
      <c r="J416" s="17">
        <f t="shared" si="177"/>
        <v>1140</v>
      </c>
      <c r="K416" s="94">
        <f t="shared" si="178"/>
        <v>472.59459861470498</v>
      </c>
      <c r="L416" s="94"/>
      <c r="M416" s="95">
        <f t="shared" si="179"/>
        <v>538757.84242076369</v>
      </c>
    </row>
    <row r="417" spans="1:13" x14ac:dyDescent="0.25">
      <c r="A417" s="9" t="s">
        <v>143</v>
      </c>
      <c r="B417" s="10" t="s">
        <v>144</v>
      </c>
      <c r="C417" s="10" t="s">
        <v>29</v>
      </c>
      <c r="D417" s="10">
        <f t="shared" si="180"/>
        <v>1140</v>
      </c>
      <c r="E417" s="10">
        <v>-40</v>
      </c>
      <c r="F417" s="10" t="s">
        <v>16</v>
      </c>
      <c r="G417" s="10"/>
      <c r="H417" s="10"/>
      <c r="I417" s="11">
        <v>43900</v>
      </c>
      <c r="J417" s="17">
        <f t="shared" si="177"/>
        <v>1100</v>
      </c>
      <c r="K417" s="94">
        <f t="shared" si="178"/>
        <v>472.59459861470498</v>
      </c>
      <c r="L417" s="94"/>
      <c r="M417" s="95">
        <f t="shared" si="179"/>
        <v>519854.05847617547</v>
      </c>
    </row>
    <row r="418" spans="1:13" x14ac:dyDescent="0.25">
      <c r="A418" s="9" t="s">
        <v>143</v>
      </c>
      <c r="B418" s="10" t="s">
        <v>144</v>
      </c>
      <c r="C418" s="10" t="s">
        <v>29</v>
      </c>
      <c r="D418" s="10">
        <f t="shared" si="180"/>
        <v>1100</v>
      </c>
      <c r="E418" s="10">
        <v>-40</v>
      </c>
      <c r="F418" s="10" t="s">
        <v>16</v>
      </c>
      <c r="G418" s="10"/>
      <c r="H418" s="10"/>
      <c r="I418" s="11">
        <v>43902</v>
      </c>
      <c r="J418" s="17">
        <f t="shared" si="177"/>
        <v>1060</v>
      </c>
      <c r="K418" s="94">
        <f t="shared" si="178"/>
        <v>472.59459861470498</v>
      </c>
      <c r="L418" s="94"/>
      <c r="M418" s="95">
        <f t="shared" si="179"/>
        <v>500950.27453158726</v>
      </c>
    </row>
    <row r="419" spans="1:13" x14ac:dyDescent="0.25">
      <c r="A419" s="9" t="s">
        <v>143</v>
      </c>
      <c r="B419" s="10" t="s">
        <v>144</v>
      </c>
      <c r="C419" s="10" t="s">
        <v>29</v>
      </c>
      <c r="D419" s="10">
        <f t="shared" si="180"/>
        <v>1060</v>
      </c>
      <c r="E419" s="10">
        <v>-40</v>
      </c>
      <c r="F419" s="10" t="s">
        <v>16</v>
      </c>
      <c r="G419" s="10"/>
      <c r="H419" s="10"/>
      <c r="I419" s="11">
        <v>43906</v>
      </c>
      <c r="J419" s="17">
        <f t="shared" si="177"/>
        <v>1020</v>
      </c>
      <c r="K419" s="94">
        <f t="shared" si="178"/>
        <v>472.59459861470498</v>
      </c>
      <c r="L419" s="94"/>
      <c r="M419" s="95">
        <f t="shared" si="179"/>
        <v>482046.49058699911</v>
      </c>
    </row>
    <row r="420" spans="1:13" x14ac:dyDescent="0.25">
      <c r="A420" s="9" t="s">
        <v>143</v>
      </c>
      <c r="B420" s="10" t="s">
        <v>144</v>
      </c>
      <c r="C420" s="10" t="s">
        <v>29</v>
      </c>
      <c r="D420" s="10">
        <f t="shared" si="180"/>
        <v>1020</v>
      </c>
      <c r="E420" s="10">
        <v>-20</v>
      </c>
      <c r="F420" s="10" t="s">
        <v>16</v>
      </c>
      <c r="G420" s="10"/>
      <c r="H420" s="10"/>
      <c r="I420" s="11">
        <v>44015</v>
      </c>
      <c r="J420" s="17">
        <f t="shared" si="177"/>
        <v>1000</v>
      </c>
      <c r="K420" s="94">
        <f t="shared" si="178"/>
        <v>472.59459861470498</v>
      </c>
      <c r="L420" s="94"/>
      <c r="M420" s="95">
        <f t="shared" si="179"/>
        <v>472594.59861470497</v>
      </c>
    </row>
    <row r="421" spans="1:13" x14ac:dyDescent="0.25">
      <c r="A421" s="9" t="s">
        <v>143</v>
      </c>
      <c r="B421" s="10" t="s">
        <v>144</v>
      </c>
      <c r="C421" s="10" t="s">
        <v>29</v>
      </c>
      <c r="D421" s="10">
        <f t="shared" si="180"/>
        <v>1000</v>
      </c>
      <c r="E421" s="10">
        <v>-20</v>
      </c>
      <c r="F421" s="10" t="s">
        <v>16</v>
      </c>
      <c r="G421" s="10"/>
      <c r="H421" s="10"/>
      <c r="I421" s="11">
        <v>44016</v>
      </c>
      <c r="J421" s="17">
        <f t="shared" si="177"/>
        <v>980</v>
      </c>
      <c r="K421" s="94">
        <f t="shared" si="178"/>
        <v>472.59459861470498</v>
      </c>
      <c r="L421" s="94"/>
      <c r="M421" s="95">
        <f t="shared" si="179"/>
        <v>463142.70664241089</v>
      </c>
    </row>
    <row r="422" spans="1:13" x14ac:dyDescent="0.25">
      <c r="A422" s="9" t="s">
        <v>143</v>
      </c>
      <c r="B422" s="10" t="s">
        <v>144</v>
      </c>
      <c r="C422" s="10" t="s">
        <v>29</v>
      </c>
      <c r="D422" s="10">
        <f t="shared" si="180"/>
        <v>980</v>
      </c>
      <c r="E422" s="10">
        <v>-20</v>
      </c>
      <c r="F422" s="10" t="s">
        <v>16</v>
      </c>
      <c r="G422" s="10"/>
      <c r="H422" s="10"/>
      <c r="I422" s="11">
        <v>44023</v>
      </c>
      <c r="J422" s="17">
        <f t="shared" si="177"/>
        <v>960</v>
      </c>
      <c r="K422" s="94">
        <f t="shared" si="178"/>
        <v>472.59459861470498</v>
      </c>
      <c r="L422" s="94"/>
      <c r="M422" s="95">
        <f t="shared" si="179"/>
        <v>453690.81467011676</v>
      </c>
    </row>
    <row r="423" spans="1:13" x14ac:dyDescent="0.25">
      <c r="A423" s="9" t="s">
        <v>143</v>
      </c>
      <c r="B423" s="10" t="s">
        <v>144</v>
      </c>
      <c r="C423" s="10" t="s">
        <v>29</v>
      </c>
      <c r="D423" s="10">
        <f t="shared" si="180"/>
        <v>960</v>
      </c>
      <c r="E423" s="10">
        <v>-20</v>
      </c>
      <c r="F423" s="10" t="s">
        <v>16</v>
      </c>
      <c r="G423" s="10"/>
      <c r="H423" s="10"/>
      <c r="I423" s="11">
        <v>44029</v>
      </c>
      <c r="J423" s="17">
        <f t="shared" si="177"/>
        <v>940</v>
      </c>
      <c r="K423" s="94">
        <f t="shared" si="178"/>
        <v>472.59459861470498</v>
      </c>
      <c r="L423" s="94"/>
      <c r="M423" s="95">
        <f t="shared" si="179"/>
        <v>444238.92269782268</v>
      </c>
    </row>
    <row r="424" spans="1:13" x14ac:dyDescent="0.25">
      <c r="A424" s="9" t="s">
        <v>143</v>
      </c>
      <c r="B424" s="10" t="s">
        <v>144</v>
      </c>
      <c r="C424" s="10" t="s">
        <v>29</v>
      </c>
      <c r="D424" s="10">
        <f t="shared" si="180"/>
        <v>940</v>
      </c>
      <c r="E424" s="10">
        <v>-10</v>
      </c>
      <c r="F424" s="10" t="s">
        <v>16</v>
      </c>
      <c r="G424" s="10"/>
      <c r="H424" s="10"/>
      <c r="I424" s="11">
        <v>44061</v>
      </c>
      <c r="J424" s="17">
        <f t="shared" si="177"/>
        <v>930</v>
      </c>
      <c r="K424" s="94">
        <f t="shared" si="178"/>
        <v>472.59459861470498</v>
      </c>
      <c r="L424" s="94"/>
      <c r="M424" s="95">
        <f t="shared" si="179"/>
        <v>439512.97671167564</v>
      </c>
    </row>
    <row r="425" spans="1:13" x14ac:dyDescent="0.25">
      <c r="A425" s="9" t="s">
        <v>143</v>
      </c>
      <c r="B425" s="10" t="s">
        <v>144</v>
      </c>
      <c r="C425" s="10" t="s">
        <v>29</v>
      </c>
      <c r="D425" s="10">
        <f t="shared" si="180"/>
        <v>930</v>
      </c>
      <c r="E425" s="10">
        <v>-20</v>
      </c>
      <c r="F425" s="10" t="s">
        <v>16</v>
      </c>
      <c r="G425" s="10"/>
      <c r="H425" s="10"/>
      <c r="I425" s="11">
        <v>44061</v>
      </c>
      <c r="J425" s="17">
        <f t="shared" si="177"/>
        <v>910</v>
      </c>
      <c r="K425" s="94">
        <f t="shared" si="178"/>
        <v>472.59459861470498</v>
      </c>
      <c r="L425" s="94"/>
      <c r="M425" s="95">
        <f t="shared" si="179"/>
        <v>430061.08473938151</v>
      </c>
    </row>
    <row r="426" spans="1:13" x14ac:dyDescent="0.25">
      <c r="A426" s="9" t="s">
        <v>143</v>
      </c>
      <c r="B426" s="10" t="s">
        <v>144</v>
      </c>
      <c r="C426" s="10" t="s">
        <v>29</v>
      </c>
      <c r="D426" s="10">
        <f t="shared" si="180"/>
        <v>910</v>
      </c>
      <c r="E426" s="10">
        <v>-20</v>
      </c>
      <c r="F426" s="10" t="s">
        <v>16</v>
      </c>
      <c r="G426" s="10"/>
      <c r="H426" s="10"/>
      <c r="I426" s="11">
        <v>44061</v>
      </c>
      <c r="J426" s="17">
        <f t="shared" si="177"/>
        <v>890</v>
      </c>
      <c r="K426" s="94">
        <f t="shared" si="178"/>
        <v>472.59459861470498</v>
      </c>
      <c r="L426" s="94"/>
      <c r="M426" s="95">
        <f t="shared" si="179"/>
        <v>420609.19276708743</v>
      </c>
    </row>
    <row r="427" spans="1:13" x14ac:dyDescent="0.25">
      <c r="A427" s="9" t="s">
        <v>143</v>
      </c>
      <c r="B427" s="10" t="s">
        <v>144</v>
      </c>
      <c r="C427" s="10" t="s">
        <v>29</v>
      </c>
      <c r="D427" s="10">
        <f t="shared" si="180"/>
        <v>890</v>
      </c>
      <c r="E427" s="10">
        <v>-40</v>
      </c>
      <c r="F427" s="10" t="s">
        <v>16</v>
      </c>
      <c r="G427" s="10"/>
      <c r="H427" s="10"/>
      <c r="I427" s="11">
        <v>44061</v>
      </c>
      <c r="J427" s="17">
        <f t="shared" si="177"/>
        <v>850</v>
      </c>
      <c r="K427" s="94">
        <f t="shared" si="178"/>
        <v>472.59459861470498</v>
      </c>
      <c r="L427" s="94"/>
      <c r="M427" s="95">
        <f t="shared" si="179"/>
        <v>401705.40882249922</v>
      </c>
    </row>
    <row r="428" spans="1:13" x14ac:dyDescent="0.25">
      <c r="A428" s="9" t="s">
        <v>143</v>
      </c>
      <c r="B428" s="10" t="s">
        <v>144</v>
      </c>
      <c r="C428" s="10" t="s">
        <v>29</v>
      </c>
      <c r="D428" s="10">
        <f t="shared" si="180"/>
        <v>850</v>
      </c>
      <c r="E428" s="10">
        <v>-10</v>
      </c>
      <c r="F428" s="10" t="s">
        <v>16</v>
      </c>
      <c r="G428" s="10"/>
      <c r="H428" s="10"/>
      <c r="I428" s="11">
        <v>44061</v>
      </c>
      <c r="J428" s="17">
        <f t="shared" si="177"/>
        <v>840</v>
      </c>
      <c r="K428" s="94">
        <f t="shared" si="178"/>
        <v>472.59459861470498</v>
      </c>
      <c r="L428" s="94"/>
      <c r="M428" s="95">
        <f t="shared" si="179"/>
        <v>396979.46283635218</v>
      </c>
    </row>
    <row r="429" spans="1:13" x14ac:dyDescent="0.25">
      <c r="A429" s="9" t="s">
        <v>143</v>
      </c>
      <c r="B429" s="10" t="s">
        <v>144</v>
      </c>
      <c r="C429" s="10" t="s">
        <v>29</v>
      </c>
      <c r="D429" s="10">
        <f t="shared" si="180"/>
        <v>840</v>
      </c>
      <c r="E429" s="10">
        <v>-30</v>
      </c>
      <c r="F429" s="10" t="s">
        <v>16</v>
      </c>
      <c r="G429" s="10"/>
      <c r="H429" s="10"/>
      <c r="I429" s="11">
        <v>44090</v>
      </c>
      <c r="J429" s="17">
        <f t="shared" si="177"/>
        <v>810</v>
      </c>
      <c r="K429" s="94">
        <f t="shared" si="178"/>
        <v>472.59459861470498</v>
      </c>
      <c r="L429" s="94"/>
      <c r="M429" s="95">
        <f t="shared" si="179"/>
        <v>382801.62487791106</v>
      </c>
    </row>
    <row r="430" spans="1:13" x14ac:dyDescent="0.25">
      <c r="A430" s="9" t="s">
        <v>143</v>
      </c>
      <c r="B430" s="10" t="s">
        <v>144</v>
      </c>
      <c r="C430" s="10" t="s">
        <v>29</v>
      </c>
      <c r="D430" s="10">
        <f t="shared" si="180"/>
        <v>810</v>
      </c>
      <c r="E430" s="10">
        <v>-40</v>
      </c>
      <c r="F430" s="10" t="s">
        <v>16</v>
      </c>
      <c r="G430" s="10"/>
      <c r="H430" s="10"/>
      <c r="I430" s="11">
        <v>44090</v>
      </c>
      <c r="J430" s="17">
        <f t="shared" si="177"/>
        <v>770</v>
      </c>
      <c r="K430" s="94">
        <f t="shared" si="178"/>
        <v>472.59459861470498</v>
      </c>
      <c r="L430" s="94"/>
      <c r="M430" s="95">
        <f t="shared" si="179"/>
        <v>363897.84093332285</v>
      </c>
    </row>
    <row r="431" spans="1:13" x14ac:dyDescent="0.25">
      <c r="A431" s="9" t="s">
        <v>143</v>
      </c>
      <c r="B431" s="10" t="s">
        <v>144</v>
      </c>
      <c r="C431" s="10" t="s">
        <v>29</v>
      </c>
      <c r="D431" s="10">
        <f t="shared" si="180"/>
        <v>770</v>
      </c>
      <c r="E431" s="10">
        <v>-100</v>
      </c>
      <c r="F431" s="10" t="s">
        <v>16</v>
      </c>
      <c r="G431" s="10"/>
      <c r="H431" s="10"/>
      <c r="I431" s="11">
        <v>44090</v>
      </c>
      <c r="J431" s="17">
        <f t="shared" si="177"/>
        <v>670</v>
      </c>
      <c r="K431" s="94">
        <f t="shared" si="178"/>
        <v>472.59459861470498</v>
      </c>
      <c r="L431" s="94"/>
      <c r="M431" s="95">
        <f t="shared" si="179"/>
        <v>316638.38107185235</v>
      </c>
    </row>
    <row r="432" spans="1:13" x14ac:dyDescent="0.25">
      <c r="A432" s="9" t="s">
        <v>143</v>
      </c>
      <c r="B432" s="10" t="s">
        <v>144</v>
      </c>
      <c r="C432" s="10" t="s">
        <v>29</v>
      </c>
      <c r="D432" s="10">
        <f t="shared" si="180"/>
        <v>670</v>
      </c>
      <c r="E432" s="10">
        <v>-100</v>
      </c>
      <c r="F432" s="10" t="s">
        <v>16</v>
      </c>
      <c r="G432" s="10"/>
      <c r="H432" s="10"/>
      <c r="I432" s="11">
        <v>44090</v>
      </c>
      <c r="J432" s="17">
        <f t="shared" si="177"/>
        <v>570</v>
      </c>
      <c r="K432" s="94">
        <f t="shared" si="178"/>
        <v>472.59459861470498</v>
      </c>
      <c r="L432" s="94"/>
      <c r="M432" s="95">
        <f t="shared" si="179"/>
        <v>269378.92121038184</v>
      </c>
    </row>
    <row r="433" spans="1:13" x14ac:dyDescent="0.25">
      <c r="A433" s="9" t="s">
        <v>143</v>
      </c>
      <c r="B433" s="10" t="s">
        <v>144</v>
      </c>
      <c r="C433" s="10" t="s">
        <v>29</v>
      </c>
      <c r="D433" s="10">
        <f t="shared" si="180"/>
        <v>570</v>
      </c>
      <c r="E433" s="10">
        <v>-40</v>
      </c>
      <c r="F433" s="10" t="s">
        <v>16</v>
      </c>
      <c r="G433" s="10"/>
      <c r="H433" s="10"/>
      <c r="I433" s="11">
        <v>44102</v>
      </c>
      <c r="J433" s="17">
        <f t="shared" si="177"/>
        <v>530</v>
      </c>
      <c r="K433" s="94">
        <f t="shared" si="178"/>
        <v>472.59459861470498</v>
      </c>
      <c r="L433" s="94"/>
      <c r="M433" s="95">
        <f t="shared" si="179"/>
        <v>250475.13726579363</v>
      </c>
    </row>
    <row r="434" spans="1:13" x14ac:dyDescent="0.25">
      <c r="A434" s="9" t="s">
        <v>143</v>
      </c>
      <c r="B434" s="10" t="s">
        <v>144</v>
      </c>
      <c r="C434" s="10" t="s">
        <v>29</v>
      </c>
      <c r="D434" s="10">
        <f t="shared" si="180"/>
        <v>530</v>
      </c>
      <c r="E434" s="10">
        <v>-90</v>
      </c>
      <c r="F434" s="10" t="s">
        <v>16</v>
      </c>
      <c r="G434" s="10"/>
      <c r="H434" s="10"/>
      <c r="I434" s="11">
        <v>44102</v>
      </c>
      <c r="J434" s="17">
        <f t="shared" si="177"/>
        <v>440</v>
      </c>
      <c r="K434" s="94">
        <f t="shared" si="178"/>
        <v>472.59459861470498</v>
      </c>
      <c r="L434" s="94"/>
      <c r="M434" s="95">
        <f t="shared" si="179"/>
        <v>207941.62339047019</v>
      </c>
    </row>
    <row r="435" spans="1:13" x14ac:dyDescent="0.25">
      <c r="A435" s="9" t="s">
        <v>143</v>
      </c>
      <c r="B435" s="10" t="s">
        <v>144</v>
      </c>
      <c r="C435" s="10" t="s">
        <v>29</v>
      </c>
      <c r="D435" s="10">
        <f t="shared" si="180"/>
        <v>440</v>
      </c>
      <c r="E435" s="10">
        <v>-10</v>
      </c>
      <c r="F435" s="10" t="s">
        <v>16</v>
      </c>
      <c r="G435" s="10"/>
      <c r="H435" s="10"/>
      <c r="I435" s="11">
        <v>44102</v>
      </c>
      <c r="J435" s="17">
        <f t="shared" si="177"/>
        <v>430</v>
      </c>
      <c r="K435" s="94">
        <f t="shared" si="178"/>
        <v>472.59459861470498</v>
      </c>
      <c r="L435" s="94"/>
      <c r="M435" s="95">
        <f t="shared" si="179"/>
        <v>203215.67740432313</v>
      </c>
    </row>
    <row r="436" spans="1:13" x14ac:dyDescent="0.25">
      <c r="A436" s="9" t="s">
        <v>143</v>
      </c>
      <c r="B436" s="10" t="s">
        <v>144</v>
      </c>
      <c r="C436" s="10" t="s">
        <v>29</v>
      </c>
      <c r="D436" s="10">
        <f t="shared" si="180"/>
        <v>430</v>
      </c>
      <c r="E436" s="10">
        <v>-20</v>
      </c>
      <c r="F436" s="10" t="s">
        <v>16</v>
      </c>
      <c r="G436" s="10"/>
      <c r="H436" s="10"/>
      <c r="I436" s="11">
        <v>44103</v>
      </c>
      <c r="J436" s="17">
        <f t="shared" si="177"/>
        <v>410</v>
      </c>
      <c r="K436" s="94">
        <f t="shared" si="178"/>
        <v>472.59459861470498</v>
      </c>
      <c r="L436" s="94"/>
      <c r="M436" s="95">
        <f t="shared" si="179"/>
        <v>193763.78543202905</v>
      </c>
    </row>
    <row r="437" spans="1:13" x14ac:dyDescent="0.25">
      <c r="A437" s="9" t="s">
        <v>143</v>
      </c>
      <c r="B437" s="10" t="s">
        <v>144</v>
      </c>
      <c r="C437" s="10" t="s">
        <v>29</v>
      </c>
      <c r="D437" s="10">
        <f t="shared" si="180"/>
        <v>410</v>
      </c>
      <c r="E437" s="10">
        <v>-60</v>
      </c>
      <c r="F437" s="10" t="s">
        <v>16</v>
      </c>
      <c r="G437" s="10"/>
      <c r="H437" s="10"/>
      <c r="I437" s="11">
        <v>44103</v>
      </c>
      <c r="J437" s="17">
        <f t="shared" si="177"/>
        <v>350</v>
      </c>
      <c r="K437" s="94">
        <f t="shared" si="178"/>
        <v>472.59459861470498</v>
      </c>
      <c r="L437" s="94"/>
      <c r="M437" s="95">
        <f t="shared" si="179"/>
        <v>165408.10951514673</v>
      </c>
    </row>
    <row r="438" spans="1:13" x14ac:dyDescent="0.25">
      <c r="A438" s="9" t="s">
        <v>143</v>
      </c>
      <c r="B438" s="10" t="s">
        <v>144</v>
      </c>
      <c r="C438" s="10" t="s">
        <v>29</v>
      </c>
      <c r="D438" s="10">
        <f t="shared" si="180"/>
        <v>350</v>
      </c>
      <c r="E438" s="10">
        <v>-40</v>
      </c>
      <c r="F438" s="10" t="s">
        <v>16</v>
      </c>
      <c r="G438" s="10"/>
      <c r="H438" s="10"/>
      <c r="I438" s="11">
        <v>44109</v>
      </c>
      <c r="J438" s="17">
        <f t="shared" si="177"/>
        <v>310</v>
      </c>
      <c r="K438" s="94">
        <f t="shared" si="178"/>
        <v>472.59459861470498</v>
      </c>
      <c r="L438" s="94"/>
      <c r="M438" s="95">
        <f t="shared" si="179"/>
        <v>146504.32557055855</v>
      </c>
    </row>
    <row r="439" spans="1:13" x14ac:dyDescent="0.25">
      <c r="A439" s="9" t="s">
        <v>143</v>
      </c>
      <c r="B439" s="10" t="s">
        <v>144</v>
      </c>
      <c r="C439" s="10" t="s">
        <v>29</v>
      </c>
      <c r="D439" s="10">
        <f t="shared" si="180"/>
        <v>310</v>
      </c>
      <c r="E439" s="10">
        <v>-50</v>
      </c>
      <c r="F439" s="10" t="s">
        <v>16</v>
      </c>
      <c r="G439" s="10"/>
      <c r="H439" s="10"/>
      <c r="I439" s="11">
        <v>44109</v>
      </c>
      <c r="J439" s="17">
        <f t="shared" si="177"/>
        <v>260</v>
      </c>
      <c r="K439" s="94">
        <f t="shared" si="178"/>
        <v>472.59459861470498</v>
      </c>
      <c r="L439" s="94"/>
      <c r="M439" s="95">
        <f t="shared" si="179"/>
        <v>122874.5956398233</v>
      </c>
    </row>
    <row r="440" spans="1:13" x14ac:dyDescent="0.25">
      <c r="A440" s="9" t="s">
        <v>143</v>
      </c>
      <c r="B440" s="10" t="s">
        <v>144</v>
      </c>
      <c r="C440" s="10" t="s">
        <v>29</v>
      </c>
      <c r="D440" s="10">
        <f t="shared" si="180"/>
        <v>260</v>
      </c>
      <c r="E440" s="10">
        <v>-20</v>
      </c>
      <c r="F440" s="10" t="s">
        <v>16</v>
      </c>
      <c r="G440" s="10"/>
      <c r="H440" s="10"/>
      <c r="I440" s="11">
        <v>44109</v>
      </c>
      <c r="J440" s="17">
        <f t="shared" si="177"/>
        <v>240</v>
      </c>
      <c r="K440" s="94">
        <f t="shared" si="178"/>
        <v>472.59459861470498</v>
      </c>
      <c r="L440" s="94"/>
      <c r="M440" s="95">
        <f t="shared" si="179"/>
        <v>113422.70366752919</v>
      </c>
    </row>
    <row r="441" spans="1:13" x14ac:dyDescent="0.25">
      <c r="A441" s="9" t="s">
        <v>143</v>
      </c>
      <c r="B441" s="10" t="s">
        <v>144</v>
      </c>
      <c r="C441" s="10" t="s">
        <v>29</v>
      </c>
      <c r="D441" s="10">
        <f t="shared" si="180"/>
        <v>240</v>
      </c>
      <c r="E441" s="10">
        <v>-60</v>
      </c>
      <c r="F441" s="10" t="s">
        <v>16</v>
      </c>
      <c r="G441" s="10"/>
      <c r="H441" s="10"/>
      <c r="I441" s="11">
        <v>44119</v>
      </c>
      <c r="J441" s="17">
        <f t="shared" si="177"/>
        <v>180</v>
      </c>
      <c r="K441" s="94">
        <f t="shared" si="178"/>
        <v>472.59459861470498</v>
      </c>
      <c r="L441" s="94"/>
      <c r="M441" s="95">
        <f t="shared" si="179"/>
        <v>85067.027750646899</v>
      </c>
    </row>
    <row r="442" spans="1:13" x14ac:dyDescent="0.25">
      <c r="A442" s="9" t="s">
        <v>143</v>
      </c>
      <c r="B442" s="10" t="s">
        <v>144</v>
      </c>
      <c r="C442" s="10" t="s">
        <v>29</v>
      </c>
      <c r="D442" s="10">
        <f t="shared" si="180"/>
        <v>180</v>
      </c>
      <c r="E442" s="10">
        <v>-50</v>
      </c>
      <c r="F442" s="10" t="s">
        <v>16</v>
      </c>
      <c r="G442" s="10"/>
      <c r="H442" s="10"/>
      <c r="I442" s="11">
        <v>44119</v>
      </c>
      <c r="J442" s="17">
        <f t="shared" si="177"/>
        <v>130</v>
      </c>
      <c r="K442" s="94">
        <f t="shared" si="178"/>
        <v>472.59459861470498</v>
      </c>
      <c r="L442" s="94"/>
      <c r="M442" s="95">
        <f t="shared" si="179"/>
        <v>61437.297819911648</v>
      </c>
    </row>
    <row r="443" spans="1:13" x14ac:dyDescent="0.25">
      <c r="A443" s="9" t="s">
        <v>143</v>
      </c>
      <c r="B443" s="10" t="s">
        <v>144</v>
      </c>
      <c r="C443" s="10" t="s">
        <v>29</v>
      </c>
      <c r="D443" s="10">
        <f t="shared" si="180"/>
        <v>130</v>
      </c>
      <c r="E443" s="10">
        <v>-10</v>
      </c>
      <c r="F443" s="10" t="s">
        <v>16</v>
      </c>
      <c r="G443" s="10"/>
      <c r="H443" s="10"/>
      <c r="I443" s="11">
        <v>44119</v>
      </c>
      <c r="J443" s="17">
        <f t="shared" ref="J443:J450" si="181">D443+E443</f>
        <v>120</v>
      </c>
      <c r="K443" s="94">
        <f t="shared" si="178"/>
        <v>472.59459861470498</v>
      </c>
      <c r="L443" s="94"/>
      <c r="M443" s="95">
        <f t="shared" si="179"/>
        <v>56711.351833764595</v>
      </c>
    </row>
    <row r="444" spans="1:13" x14ac:dyDescent="0.25">
      <c r="A444" s="9" t="s">
        <v>143</v>
      </c>
      <c r="B444" s="10" t="s">
        <v>144</v>
      </c>
      <c r="C444" s="10" t="s">
        <v>29</v>
      </c>
      <c r="D444" s="10">
        <f t="shared" si="180"/>
        <v>120</v>
      </c>
      <c r="E444" s="10">
        <v>-10</v>
      </c>
      <c r="F444" s="10" t="s">
        <v>16</v>
      </c>
      <c r="G444" s="10"/>
      <c r="H444" s="10"/>
      <c r="I444" s="11">
        <v>44119</v>
      </c>
      <c r="J444" s="17">
        <f t="shared" si="181"/>
        <v>110</v>
      </c>
      <c r="K444" s="94">
        <f t="shared" si="178"/>
        <v>472.59459861470498</v>
      </c>
      <c r="L444" s="94"/>
      <c r="M444" s="95">
        <f t="shared" si="179"/>
        <v>51985.405847617549</v>
      </c>
    </row>
    <row r="445" spans="1:13" x14ac:dyDescent="0.25">
      <c r="A445" s="9" t="s">
        <v>143</v>
      </c>
      <c r="B445" s="10" t="s">
        <v>144</v>
      </c>
      <c r="C445" s="10" t="s">
        <v>29</v>
      </c>
      <c r="D445" s="10">
        <f t="shared" si="180"/>
        <v>110</v>
      </c>
      <c r="E445" s="10">
        <v>-40</v>
      </c>
      <c r="F445" s="10" t="s">
        <v>16</v>
      </c>
      <c r="G445" s="10"/>
      <c r="H445" s="10"/>
      <c r="I445" s="11">
        <v>44119</v>
      </c>
      <c r="J445" s="17">
        <f t="shared" si="181"/>
        <v>70</v>
      </c>
      <c r="K445" s="94">
        <f t="shared" si="178"/>
        <v>472.59459861470498</v>
      </c>
      <c r="L445" s="94"/>
      <c r="M445" s="95">
        <f t="shared" si="179"/>
        <v>33081.621903029351</v>
      </c>
    </row>
    <row r="446" spans="1:13" x14ac:dyDescent="0.25">
      <c r="A446" s="9" t="s">
        <v>143</v>
      </c>
      <c r="B446" s="10" t="s">
        <v>144</v>
      </c>
      <c r="C446" s="10" t="s">
        <v>29</v>
      </c>
      <c r="D446" s="10">
        <f t="shared" si="180"/>
        <v>70</v>
      </c>
      <c r="E446" s="10">
        <v>-10</v>
      </c>
      <c r="F446" s="10" t="s">
        <v>16</v>
      </c>
      <c r="G446" s="10"/>
      <c r="H446" s="10"/>
      <c r="I446" s="11">
        <v>44127</v>
      </c>
      <c r="J446" s="17">
        <f t="shared" si="181"/>
        <v>60</v>
      </c>
      <c r="K446" s="94">
        <f t="shared" ref="K446:K450" si="182">IF(OR(F446="FPCO"),((M445+L446)/J446),K445)</f>
        <v>472.59459861470498</v>
      </c>
      <c r="L446" s="94"/>
      <c r="M446" s="95">
        <f t="shared" ref="M446:M448" si="183">J446*K446</f>
        <v>28355.675916882297</v>
      </c>
    </row>
    <row r="447" spans="1:13" x14ac:dyDescent="0.25">
      <c r="A447" s="9" t="s">
        <v>143</v>
      </c>
      <c r="B447" s="10" t="s">
        <v>144</v>
      </c>
      <c r="C447" s="10" t="s">
        <v>29</v>
      </c>
      <c r="D447" s="10">
        <f t="shared" si="180"/>
        <v>60</v>
      </c>
      <c r="E447" s="10">
        <v>-10</v>
      </c>
      <c r="F447" s="10" t="s">
        <v>16</v>
      </c>
      <c r="G447" s="10"/>
      <c r="H447" s="10"/>
      <c r="I447" s="11">
        <v>44127</v>
      </c>
      <c r="J447" s="17">
        <f t="shared" si="181"/>
        <v>50</v>
      </c>
      <c r="K447" s="94">
        <f t="shared" si="182"/>
        <v>472.59459861470498</v>
      </c>
      <c r="L447" s="94"/>
      <c r="M447" s="95">
        <f t="shared" si="183"/>
        <v>23629.729930735248</v>
      </c>
    </row>
    <row r="448" spans="1:13" x14ac:dyDescent="0.25">
      <c r="A448" s="9" t="s">
        <v>143</v>
      </c>
      <c r="B448" s="10" t="s">
        <v>144</v>
      </c>
      <c r="C448" s="10" t="s">
        <v>29</v>
      </c>
      <c r="D448" s="10">
        <f t="shared" si="180"/>
        <v>50</v>
      </c>
      <c r="E448" s="10">
        <v>-50</v>
      </c>
      <c r="F448" s="10" t="s">
        <v>16</v>
      </c>
      <c r="G448" s="10"/>
      <c r="H448" s="10"/>
      <c r="I448" s="11">
        <v>44127</v>
      </c>
      <c r="J448" s="17">
        <f t="shared" si="181"/>
        <v>0</v>
      </c>
      <c r="K448" s="94">
        <f t="shared" si="182"/>
        <v>472.59459861470498</v>
      </c>
      <c r="L448" s="94"/>
      <c r="M448" s="95">
        <f t="shared" si="183"/>
        <v>0</v>
      </c>
    </row>
    <row r="449" spans="1:13" x14ac:dyDescent="0.25">
      <c r="A449" s="9" t="s">
        <v>143</v>
      </c>
      <c r="B449" s="10" t="s">
        <v>144</v>
      </c>
      <c r="C449" s="10" t="s">
        <v>29</v>
      </c>
      <c r="D449" s="10">
        <f t="shared" si="180"/>
        <v>0</v>
      </c>
      <c r="E449" s="10">
        <v>3</v>
      </c>
      <c r="F449" s="10" t="s">
        <v>17</v>
      </c>
      <c r="G449" s="10" t="s">
        <v>18</v>
      </c>
      <c r="H449" s="10"/>
      <c r="I449" s="11">
        <v>44158</v>
      </c>
      <c r="J449" s="17">
        <f t="shared" si="181"/>
        <v>3</v>
      </c>
      <c r="K449" s="94">
        <f>((M448+L449)/J449)</f>
        <v>1316.94915254237</v>
      </c>
      <c r="L449" s="94">
        <f>E449*1316.94915254237</f>
        <v>3950.8474576271101</v>
      </c>
      <c r="M449" s="95">
        <f>J449*K449</f>
        <v>3950.8474576271101</v>
      </c>
    </row>
    <row r="450" spans="1:13" ht="15.75" thickBot="1" x14ac:dyDescent="0.3">
      <c r="A450" s="44" t="s">
        <v>143</v>
      </c>
      <c r="B450" s="36" t="s">
        <v>144</v>
      </c>
      <c r="C450" s="36" t="s">
        <v>29</v>
      </c>
      <c r="D450" s="36">
        <f>J449</f>
        <v>3</v>
      </c>
      <c r="E450" s="36">
        <v>-3</v>
      </c>
      <c r="F450" s="36" t="s">
        <v>17</v>
      </c>
      <c r="G450" s="36"/>
      <c r="H450" s="36" t="s">
        <v>18</v>
      </c>
      <c r="I450" s="37">
        <v>44159</v>
      </c>
      <c r="J450" s="41">
        <f t="shared" si="181"/>
        <v>0</v>
      </c>
      <c r="K450" s="94">
        <f t="shared" si="182"/>
        <v>1316.94915254237</v>
      </c>
      <c r="L450" s="94"/>
      <c r="M450" s="95">
        <f>J450*K450</f>
        <v>0</v>
      </c>
    </row>
    <row r="451" spans="1:13" x14ac:dyDescent="0.25">
      <c r="A451" s="27" t="s">
        <v>145</v>
      </c>
      <c r="B451" s="28" t="s">
        <v>146</v>
      </c>
      <c r="C451" s="28" t="s">
        <v>29</v>
      </c>
      <c r="D451" s="28">
        <f>J450</f>
        <v>0</v>
      </c>
      <c r="E451" s="28">
        <v>100</v>
      </c>
      <c r="F451" s="28" t="s">
        <v>17</v>
      </c>
      <c r="G451" s="28" t="s">
        <v>18</v>
      </c>
      <c r="H451" s="28"/>
      <c r="I451" s="29">
        <v>43462</v>
      </c>
      <c r="J451" s="2">
        <f t="shared" ref="J451:J463" si="184">D451+E451</f>
        <v>100</v>
      </c>
      <c r="K451" s="92">
        <f>L451/J451</f>
        <v>558.59342774197</v>
      </c>
      <c r="L451" s="92">
        <f>E451*558.59342774197</f>
        <v>55859.342774197001</v>
      </c>
      <c r="M451" s="101">
        <f>J451*K451</f>
        <v>55859.342774197001</v>
      </c>
    </row>
    <row r="452" spans="1:13" x14ac:dyDescent="0.25">
      <c r="A452" s="9" t="s">
        <v>145</v>
      </c>
      <c r="B452" s="10" t="s">
        <v>146</v>
      </c>
      <c r="C452" s="10" t="s">
        <v>29</v>
      </c>
      <c r="D452" s="10">
        <f>J451</f>
        <v>100</v>
      </c>
      <c r="E452" s="10">
        <v>-100</v>
      </c>
      <c r="F452" s="10" t="s">
        <v>16</v>
      </c>
      <c r="G452" s="10"/>
      <c r="H452" s="10"/>
      <c r="I452" s="11">
        <v>43641</v>
      </c>
      <c r="J452" s="17">
        <f t="shared" si="184"/>
        <v>0</v>
      </c>
      <c r="K452" s="94">
        <f t="shared" ref="K452:K454" si="185">IF(OR(F452="FPCO"),((M451+L452)/J452),K451)</f>
        <v>558.59342774197</v>
      </c>
      <c r="L452" s="94"/>
      <c r="M452" s="95">
        <f t="shared" ref="M452" si="186">J452*K452</f>
        <v>0</v>
      </c>
    </row>
    <row r="453" spans="1:13" x14ac:dyDescent="0.25">
      <c r="A453" s="9" t="s">
        <v>145</v>
      </c>
      <c r="B453" s="10" t="s">
        <v>146</v>
      </c>
      <c r="C453" s="10" t="s">
        <v>29</v>
      </c>
      <c r="D453" s="10">
        <f>J452</f>
        <v>0</v>
      </c>
      <c r="E453" s="10">
        <v>100</v>
      </c>
      <c r="F453" s="10" t="s">
        <v>17</v>
      </c>
      <c r="G453" s="10" t="s">
        <v>18</v>
      </c>
      <c r="H453" s="10"/>
      <c r="I453" s="11">
        <v>43776</v>
      </c>
      <c r="J453" s="17">
        <f t="shared" si="184"/>
        <v>100</v>
      </c>
      <c r="K453" s="94">
        <f>((M452+L453)/J453)</f>
        <v>558.59342774197</v>
      </c>
      <c r="L453" s="94">
        <f>E453*558.59342774197</f>
        <v>55859.342774197001</v>
      </c>
      <c r="M453" s="95">
        <f>J453*K453</f>
        <v>55859.342774197001</v>
      </c>
    </row>
    <row r="454" spans="1:13" ht="15.75" thickBot="1" x14ac:dyDescent="0.3">
      <c r="A454" s="44" t="s">
        <v>145</v>
      </c>
      <c r="B454" s="36" t="s">
        <v>146</v>
      </c>
      <c r="C454" s="36" t="s">
        <v>29</v>
      </c>
      <c r="D454" s="36">
        <f>J453</f>
        <v>100</v>
      </c>
      <c r="E454" s="36">
        <v>-100</v>
      </c>
      <c r="F454" s="36" t="s">
        <v>17</v>
      </c>
      <c r="G454" s="36"/>
      <c r="H454" s="36" t="s">
        <v>26</v>
      </c>
      <c r="I454" s="37">
        <v>43777</v>
      </c>
      <c r="J454" s="41">
        <f t="shared" si="184"/>
        <v>0</v>
      </c>
      <c r="K454" s="94">
        <f t="shared" si="185"/>
        <v>558.59342774197</v>
      </c>
      <c r="L454" s="94"/>
      <c r="M454" s="95">
        <f>J454*K454</f>
        <v>0</v>
      </c>
    </row>
    <row r="455" spans="1:13" x14ac:dyDescent="0.25">
      <c r="A455" s="27" t="s">
        <v>147</v>
      </c>
      <c r="B455" s="28" t="s">
        <v>148</v>
      </c>
      <c r="C455" s="28" t="s">
        <v>29</v>
      </c>
      <c r="D455" s="28">
        <v>6</v>
      </c>
      <c r="E455" s="28"/>
      <c r="F455" s="28" t="s">
        <v>14</v>
      </c>
      <c r="G455" s="28"/>
      <c r="H455" s="28"/>
      <c r="I455" s="29">
        <v>43100</v>
      </c>
      <c r="J455" s="2">
        <f t="shared" si="184"/>
        <v>6</v>
      </c>
      <c r="K455" s="106">
        <f>M455/J455</f>
        <v>320650</v>
      </c>
      <c r="L455" s="106"/>
      <c r="M455" s="107">
        <v>1923900</v>
      </c>
    </row>
    <row r="456" spans="1:13" x14ac:dyDescent="0.25">
      <c r="A456" s="9" t="s">
        <v>147</v>
      </c>
      <c r="B456" s="10" t="s">
        <v>148</v>
      </c>
      <c r="C456" s="10" t="s">
        <v>29</v>
      </c>
      <c r="D456" s="10">
        <f t="shared" ref="D456:D461" si="187">J455</f>
        <v>6</v>
      </c>
      <c r="E456" s="10">
        <v>4</v>
      </c>
      <c r="F456" s="10" t="s">
        <v>17</v>
      </c>
      <c r="G456" s="10" t="s">
        <v>18</v>
      </c>
      <c r="H456" s="10"/>
      <c r="I456" s="11">
        <v>43229</v>
      </c>
      <c r="J456" s="17">
        <f t="shared" si="184"/>
        <v>10</v>
      </c>
      <c r="K456" s="94">
        <f>((M455+L456)/J456)</f>
        <v>345510</v>
      </c>
      <c r="L456" s="94">
        <f>E456*382800</f>
        <v>1531200</v>
      </c>
      <c r="M456" s="95">
        <f>J456*K456</f>
        <v>3455100</v>
      </c>
    </row>
    <row r="457" spans="1:13" x14ac:dyDescent="0.25">
      <c r="A457" s="9" t="s">
        <v>147</v>
      </c>
      <c r="B457" s="10" t="s">
        <v>148</v>
      </c>
      <c r="C457" s="10" t="s">
        <v>29</v>
      </c>
      <c r="D457" s="10">
        <f t="shared" si="187"/>
        <v>10</v>
      </c>
      <c r="E457" s="10">
        <v>-4</v>
      </c>
      <c r="F457" s="10" t="s">
        <v>16</v>
      </c>
      <c r="G457" s="10"/>
      <c r="H457" s="10"/>
      <c r="I457" s="11">
        <v>43528</v>
      </c>
      <c r="J457" s="17">
        <f t="shared" si="184"/>
        <v>6</v>
      </c>
      <c r="K457" s="94">
        <f t="shared" ref="K457:K460" si="188">IF(OR(F457="FPCO"),((M456+L457)/J457),K456)</f>
        <v>345510</v>
      </c>
      <c r="L457" s="94"/>
      <c r="M457" s="95">
        <f t="shared" ref="M457:M460" si="189">J457*K457</f>
        <v>2073060</v>
      </c>
    </row>
    <row r="458" spans="1:13" x14ac:dyDescent="0.25">
      <c r="A458" s="9" t="s">
        <v>147</v>
      </c>
      <c r="B458" s="10" t="s">
        <v>148</v>
      </c>
      <c r="C458" s="10" t="s">
        <v>29</v>
      </c>
      <c r="D458" s="10">
        <f t="shared" si="187"/>
        <v>6</v>
      </c>
      <c r="E458" s="10">
        <v>-1</v>
      </c>
      <c r="F458" s="10" t="s">
        <v>16</v>
      </c>
      <c r="G458" s="10"/>
      <c r="H458" s="10"/>
      <c r="I458" s="11">
        <v>43615</v>
      </c>
      <c r="J458" s="17">
        <f t="shared" si="184"/>
        <v>5</v>
      </c>
      <c r="K458" s="94">
        <f t="shared" si="188"/>
        <v>345510</v>
      </c>
      <c r="L458" s="94"/>
      <c r="M458" s="95">
        <f t="shared" si="189"/>
        <v>1727550</v>
      </c>
    </row>
    <row r="459" spans="1:13" x14ac:dyDescent="0.25">
      <c r="A459" s="9" t="s">
        <v>147</v>
      </c>
      <c r="B459" s="10" t="s">
        <v>148</v>
      </c>
      <c r="C459" s="10" t="s">
        <v>29</v>
      </c>
      <c r="D459" s="10">
        <f t="shared" si="187"/>
        <v>5</v>
      </c>
      <c r="E459" s="10">
        <v>-1</v>
      </c>
      <c r="F459" s="10" t="s">
        <v>16</v>
      </c>
      <c r="G459" s="10"/>
      <c r="H459" s="10"/>
      <c r="I459" s="11">
        <v>43769</v>
      </c>
      <c r="J459" s="17">
        <f t="shared" si="184"/>
        <v>4</v>
      </c>
      <c r="K459" s="94">
        <f t="shared" si="188"/>
        <v>345510</v>
      </c>
      <c r="L459" s="94"/>
      <c r="M459" s="95">
        <f t="shared" si="189"/>
        <v>1382040</v>
      </c>
    </row>
    <row r="460" spans="1:13" x14ac:dyDescent="0.25">
      <c r="A460" s="9" t="s">
        <v>147</v>
      </c>
      <c r="B460" s="10" t="s">
        <v>148</v>
      </c>
      <c r="C460" s="10" t="s">
        <v>29</v>
      </c>
      <c r="D460" s="10">
        <f t="shared" si="187"/>
        <v>4</v>
      </c>
      <c r="E460" s="10">
        <v>-4</v>
      </c>
      <c r="F460" s="10" t="s">
        <v>16</v>
      </c>
      <c r="G460" s="10"/>
      <c r="H460" s="10"/>
      <c r="I460" s="11">
        <v>44081</v>
      </c>
      <c r="J460" s="17">
        <f t="shared" si="184"/>
        <v>0</v>
      </c>
      <c r="K460" s="94">
        <f t="shared" si="188"/>
        <v>345510</v>
      </c>
      <c r="L460" s="94"/>
      <c r="M460" s="95">
        <f t="shared" si="189"/>
        <v>0</v>
      </c>
    </row>
    <row r="461" spans="1:13" ht="15.75" thickBot="1" x14ac:dyDescent="0.3">
      <c r="A461" s="44" t="s">
        <v>147</v>
      </c>
      <c r="B461" s="36" t="s">
        <v>148</v>
      </c>
      <c r="C461" s="36" t="s">
        <v>29</v>
      </c>
      <c r="D461" s="36">
        <f t="shared" si="187"/>
        <v>0</v>
      </c>
      <c r="E461" s="36">
        <v>100</v>
      </c>
      <c r="F461" s="36" t="s">
        <v>17</v>
      </c>
      <c r="G461" s="36" t="s">
        <v>18</v>
      </c>
      <c r="H461" s="36"/>
      <c r="I461" s="37">
        <v>44112</v>
      </c>
      <c r="J461" s="41">
        <f t="shared" si="184"/>
        <v>100</v>
      </c>
      <c r="K461" s="94">
        <f>((M460+L461)/J461)</f>
        <v>655.7</v>
      </c>
      <c r="L461" s="94">
        <f>E461*655.7</f>
        <v>65570</v>
      </c>
      <c r="M461" s="95">
        <f>J461*K461</f>
        <v>65570</v>
      </c>
    </row>
    <row r="462" spans="1:13" x14ac:dyDescent="0.25">
      <c r="A462" s="27" t="s">
        <v>155</v>
      </c>
      <c r="B462" s="28" t="s">
        <v>156</v>
      </c>
      <c r="C462" s="28" t="s">
        <v>29</v>
      </c>
      <c r="D462" s="28"/>
      <c r="E462" s="28">
        <v>1</v>
      </c>
      <c r="F462" s="28" t="s">
        <v>17</v>
      </c>
      <c r="G462" s="28" t="s">
        <v>18</v>
      </c>
      <c r="H462" s="28"/>
      <c r="I462" s="29">
        <v>43683</v>
      </c>
      <c r="J462" s="2">
        <f t="shared" si="184"/>
        <v>1</v>
      </c>
      <c r="K462" s="92">
        <v>41.75</v>
      </c>
      <c r="L462" s="92">
        <f>K462*E462</f>
        <v>41.75</v>
      </c>
      <c r="M462" s="107">
        <v>1923900</v>
      </c>
    </row>
    <row r="463" spans="1:13" ht="15.75" thickBot="1" x14ac:dyDescent="0.3">
      <c r="A463" s="44" t="s">
        <v>155</v>
      </c>
      <c r="B463" s="36" t="s">
        <v>156</v>
      </c>
      <c r="C463" s="36" t="s">
        <v>29</v>
      </c>
      <c r="D463" s="36">
        <f>J462</f>
        <v>1</v>
      </c>
      <c r="E463" s="36">
        <v>-1</v>
      </c>
      <c r="F463" s="36" t="s">
        <v>16</v>
      </c>
      <c r="G463" s="36"/>
      <c r="H463" s="36"/>
      <c r="I463" s="37">
        <v>43698</v>
      </c>
      <c r="J463" s="41">
        <f t="shared" si="184"/>
        <v>0</v>
      </c>
      <c r="K463" s="94">
        <f t="shared" ref="K463" si="190">IF(OR(F463="FPCO"),((M462+L463)/J463),K462)</f>
        <v>41.75</v>
      </c>
      <c r="L463" s="94"/>
      <c r="M463" s="95">
        <f t="shared" ref="M463" si="191">J463*K463</f>
        <v>0</v>
      </c>
    </row>
    <row r="464" spans="1:13" x14ac:dyDescent="0.25">
      <c r="A464" s="27" t="s">
        <v>165</v>
      </c>
      <c r="B464" s="28" t="s">
        <v>166</v>
      </c>
      <c r="C464" s="28" t="s">
        <v>29</v>
      </c>
      <c r="D464" s="28">
        <f>J463</f>
        <v>0</v>
      </c>
      <c r="E464" s="28">
        <v>1</v>
      </c>
      <c r="F464" s="28" t="s">
        <v>14</v>
      </c>
      <c r="G464" s="28"/>
      <c r="H464" s="28"/>
      <c r="I464" s="29">
        <v>43462</v>
      </c>
      <c r="J464" s="2">
        <f>D464+E464</f>
        <v>1</v>
      </c>
      <c r="K464" s="106">
        <f>M464/J464</f>
        <v>357000</v>
      </c>
      <c r="L464" s="106"/>
      <c r="M464" s="107">
        <v>357000</v>
      </c>
    </row>
    <row r="465" spans="1:13" ht="15.75" thickBot="1" x14ac:dyDescent="0.3">
      <c r="A465" s="44" t="s">
        <v>165</v>
      </c>
      <c r="B465" s="36" t="s">
        <v>166</v>
      </c>
      <c r="C465" s="36" t="s">
        <v>29</v>
      </c>
      <c r="D465" s="36">
        <f t="shared" ref="D465:D473" si="192">J464</f>
        <v>1</v>
      </c>
      <c r="E465" s="36">
        <v>-1</v>
      </c>
      <c r="F465" s="36" t="s">
        <v>16</v>
      </c>
      <c r="G465" s="36"/>
      <c r="H465" s="36"/>
      <c r="I465" s="37">
        <v>43769</v>
      </c>
      <c r="J465" s="41">
        <f>D465+E465</f>
        <v>0</v>
      </c>
      <c r="K465" s="94">
        <f t="shared" ref="K465" si="193">IF(OR(F465="FPCO"),((M464+L465)/J465),K464)</f>
        <v>357000</v>
      </c>
      <c r="L465" s="94"/>
      <c r="M465" s="95">
        <f t="shared" ref="M465" si="194">J465*K465</f>
        <v>0</v>
      </c>
    </row>
    <row r="466" spans="1:13" x14ac:dyDescent="0.25">
      <c r="A466" s="27" t="s">
        <v>169</v>
      </c>
      <c r="B466" s="28" t="s">
        <v>170</v>
      </c>
      <c r="C466" s="28" t="s">
        <v>29</v>
      </c>
      <c r="D466" s="28">
        <v>2</v>
      </c>
      <c r="E466" s="28"/>
      <c r="F466" s="28" t="s">
        <v>14</v>
      </c>
      <c r="G466" s="28"/>
      <c r="H466" s="28"/>
      <c r="I466" s="29">
        <v>43100</v>
      </c>
      <c r="J466" s="2">
        <f t="shared" ref="J466:J487" si="195">D466+E466</f>
        <v>2</v>
      </c>
      <c r="K466" s="106">
        <f>M466/J466</f>
        <v>4547.5</v>
      </c>
      <c r="L466" s="106"/>
      <c r="M466" s="107">
        <v>9095</v>
      </c>
    </row>
    <row r="467" spans="1:13" x14ac:dyDescent="0.25">
      <c r="A467" s="9" t="s">
        <v>169</v>
      </c>
      <c r="B467" s="10" t="s">
        <v>170</v>
      </c>
      <c r="C467" s="10" t="s">
        <v>29</v>
      </c>
      <c r="D467" s="10">
        <f t="shared" si="192"/>
        <v>2</v>
      </c>
      <c r="E467" s="10">
        <v>2</v>
      </c>
      <c r="F467" s="10" t="s">
        <v>17</v>
      </c>
      <c r="G467" s="10" t="s">
        <v>18</v>
      </c>
      <c r="H467" s="10"/>
      <c r="I467" s="11">
        <v>43453</v>
      </c>
      <c r="J467" s="17">
        <f t="shared" si="195"/>
        <v>4</v>
      </c>
      <c r="K467" s="94">
        <f>((M466+L467)/J467)</f>
        <v>4547.5</v>
      </c>
      <c r="L467" s="94">
        <f>E467*4547.5</f>
        <v>9095</v>
      </c>
      <c r="M467" s="95">
        <f>J467*K467</f>
        <v>18190</v>
      </c>
    </row>
    <row r="468" spans="1:13" x14ac:dyDescent="0.25">
      <c r="A468" s="9" t="s">
        <v>169</v>
      </c>
      <c r="B468" s="10" t="s">
        <v>170</v>
      </c>
      <c r="C468" s="10" t="s">
        <v>29</v>
      </c>
      <c r="D468" s="10">
        <f t="shared" si="192"/>
        <v>4</v>
      </c>
      <c r="E468" s="10">
        <v>-2</v>
      </c>
      <c r="F468" s="10" t="s">
        <v>16</v>
      </c>
      <c r="G468" s="10"/>
      <c r="H468" s="10"/>
      <c r="I468" s="11">
        <v>43528</v>
      </c>
      <c r="J468" s="17">
        <f t="shared" si="195"/>
        <v>2</v>
      </c>
      <c r="K468" s="94">
        <f t="shared" ref="K468:K469" si="196">IF(OR(F468="FPCO"),((M467+L468)/J468),K467)</f>
        <v>4547.5</v>
      </c>
      <c r="L468" s="94"/>
      <c r="M468" s="95">
        <f t="shared" ref="M468:M469" si="197">J468*K468</f>
        <v>9095</v>
      </c>
    </row>
    <row r="469" spans="1:13" ht="15.75" thickBot="1" x14ac:dyDescent="0.3">
      <c r="A469" s="44" t="s">
        <v>169</v>
      </c>
      <c r="B469" s="36" t="s">
        <v>170</v>
      </c>
      <c r="C469" s="36" t="s">
        <v>29</v>
      </c>
      <c r="D469" s="36">
        <f t="shared" si="192"/>
        <v>2</v>
      </c>
      <c r="E469" s="36">
        <v>-2</v>
      </c>
      <c r="F469" s="36" t="s">
        <v>16</v>
      </c>
      <c r="G469" s="36"/>
      <c r="H469" s="36"/>
      <c r="I469" s="37">
        <v>43607</v>
      </c>
      <c r="J469" s="41">
        <f t="shared" si="195"/>
        <v>0</v>
      </c>
      <c r="K469" s="94">
        <f t="shared" si="196"/>
        <v>4547.5</v>
      </c>
      <c r="L469" s="94"/>
      <c r="M469" s="95">
        <f t="shared" si="197"/>
        <v>0</v>
      </c>
    </row>
    <row r="470" spans="1:13" x14ac:dyDescent="0.25">
      <c r="A470" s="27" t="s">
        <v>177</v>
      </c>
      <c r="B470" s="28" t="s">
        <v>178</v>
      </c>
      <c r="C470" s="28" t="s">
        <v>29</v>
      </c>
      <c r="D470" s="28">
        <f t="shared" si="192"/>
        <v>0</v>
      </c>
      <c r="E470" s="28">
        <v>5</v>
      </c>
      <c r="F470" s="28" t="s">
        <v>17</v>
      </c>
      <c r="G470" s="28" t="s">
        <v>18</v>
      </c>
      <c r="H470" s="28"/>
      <c r="I470" s="29">
        <v>43783</v>
      </c>
      <c r="J470" s="2">
        <f t="shared" si="195"/>
        <v>5</v>
      </c>
      <c r="K470" s="92">
        <v>5889.9688791322315</v>
      </c>
      <c r="L470" s="92">
        <f>K470*E470</f>
        <v>29449.844395661159</v>
      </c>
      <c r="M470" s="107">
        <v>1923900</v>
      </c>
    </row>
    <row r="471" spans="1:13" x14ac:dyDescent="0.25">
      <c r="A471" s="9" t="s">
        <v>177</v>
      </c>
      <c r="B471" s="10" t="s">
        <v>178</v>
      </c>
      <c r="C471" s="10" t="s">
        <v>29</v>
      </c>
      <c r="D471" s="10">
        <f t="shared" si="192"/>
        <v>5</v>
      </c>
      <c r="E471" s="10">
        <v>-1</v>
      </c>
      <c r="F471" s="10" t="s">
        <v>16</v>
      </c>
      <c r="G471" s="10"/>
      <c r="H471" s="10"/>
      <c r="I471" s="11">
        <v>43825</v>
      </c>
      <c r="J471" s="17">
        <f t="shared" si="195"/>
        <v>4</v>
      </c>
      <c r="K471" s="94">
        <f t="shared" ref="K471:K473" si="198">IF(OR(F471="FPCO"),((M470+L471)/J471),K470)</f>
        <v>5889.9688791322315</v>
      </c>
      <c r="L471" s="94"/>
      <c r="M471" s="95">
        <f t="shared" ref="M471:M473" si="199">J471*K471</f>
        <v>23559.875516528926</v>
      </c>
    </row>
    <row r="472" spans="1:13" x14ac:dyDescent="0.25">
      <c r="A472" s="9" t="s">
        <v>177</v>
      </c>
      <c r="B472" s="10" t="s">
        <v>178</v>
      </c>
      <c r="C472" s="10" t="s">
        <v>29</v>
      </c>
      <c r="D472" s="10">
        <f t="shared" si="192"/>
        <v>4</v>
      </c>
      <c r="E472" s="10">
        <v>-1</v>
      </c>
      <c r="F472" s="10" t="s">
        <v>16</v>
      </c>
      <c r="G472" s="10"/>
      <c r="H472" s="10"/>
      <c r="I472" s="11">
        <v>43854</v>
      </c>
      <c r="J472" s="17">
        <f t="shared" si="195"/>
        <v>3</v>
      </c>
      <c r="K472" s="94">
        <f t="shared" si="198"/>
        <v>5889.9688791322315</v>
      </c>
      <c r="L472" s="94"/>
      <c r="M472" s="95">
        <f t="shared" si="199"/>
        <v>17669.906637396693</v>
      </c>
    </row>
    <row r="473" spans="1:13" ht="15.75" thickBot="1" x14ac:dyDescent="0.3">
      <c r="A473" s="44" t="s">
        <v>177</v>
      </c>
      <c r="B473" s="36" t="s">
        <v>178</v>
      </c>
      <c r="C473" s="36" t="s">
        <v>29</v>
      </c>
      <c r="D473" s="36">
        <f t="shared" si="192"/>
        <v>3</v>
      </c>
      <c r="E473" s="36">
        <v>-3</v>
      </c>
      <c r="F473" s="36" t="s">
        <v>16</v>
      </c>
      <c r="G473" s="36"/>
      <c r="H473" s="36"/>
      <c r="I473" s="37">
        <v>44119</v>
      </c>
      <c r="J473" s="41">
        <f t="shared" si="195"/>
        <v>0</v>
      </c>
      <c r="K473" s="94">
        <f t="shared" si="198"/>
        <v>5889.9688791322315</v>
      </c>
      <c r="L473" s="94"/>
      <c r="M473" s="95">
        <f t="shared" si="199"/>
        <v>0</v>
      </c>
    </row>
    <row r="474" spans="1:13" x14ac:dyDescent="0.25">
      <c r="A474" s="27" t="s">
        <v>179</v>
      </c>
      <c r="B474" s="28" t="s">
        <v>180</v>
      </c>
      <c r="C474" s="28" t="s">
        <v>29</v>
      </c>
      <c r="D474" s="28">
        <v>8</v>
      </c>
      <c r="E474" s="28"/>
      <c r="F474" s="28" t="s">
        <v>14</v>
      </c>
      <c r="G474" s="28"/>
      <c r="H474" s="28"/>
      <c r="I474" s="29">
        <v>43100</v>
      </c>
      <c r="J474" s="2">
        <f t="shared" si="195"/>
        <v>8</v>
      </c>
      <c r="K474" s="106">
        <f>M474/J474</f>
        <v>6426</v>
      </c>
      <c r="L474" s="106"/>
      <c r="M474" s="107">
        <v>51408</v>
      </c>
    </row>
    <row r="475" spans="1:13" x14ac:dyDescent="0.25">
      <c r="A475" s="9" t="s">
        <v>179</v>
      </c>
      <c r="B475" s="10" t="s">
        <v>180</v>
      </c>
      <c r="C475" s="10" t="s">
        <v>29</v>
      </c>
      <c r="D475" s="10">
        <f>J474</f>
        <v>8</v>
      </c>
      <c r="E475" s="10">
        <v>8</v>
      </c>
      <c r="F475" s="10" t="s">
        <v>17</v>
      </c>
      <c r="G475" s="10" t="s">
        <v>18</v>
      </c>
      <c r="H475" s="10"/>
      <c r="I475" s="11">
        <v>43453</v>
      </c>
      <c r="J475" s="17">
        <f t="shared" si="195"/>
        <v>16</v>
      </c>
      <c r="K475" s="94">
        <f>((M474+L475)/J475)</f>
        <v>6426</v>
      </c>
      <c r="L475" s="94">
        <f>E475*6426</f>
        <v>51408</v>
      </c>
      <c r="M475" s="95">
        <f>J475*K475</f>
        <v>102816</v>
      </c>
    </row>
    <row r="476" spans="1:13" x14ac:dyDescent="0.25">
      <c r="A476" s="9" t="s">
        <v>179</v>
      </c>
      <c r="B476" s="10" t="s">
        <v>180</v>
      </c>
      <c r="C476" s="10" t="s">
        <v>29</v>
      </c>
      <c r="D476" s="10">
        <f>J475</f>
        <v>16</v>
      </c>
      <c r="E476" s="10">
        <v>-8</v>
      </c>
      <c r="F476" s="10" t="s">
        <v>16</v>
      </c>
      <c r="G476" s="10"/>
      <c r="H476" s="10"/>
      <c r="I476" s="11">
        <v>43528</v>
      </c>
      <c r="J476" s="17">
        <f t="shared" si="195"/>
        <v>8</v>
      </c>
      <c r="K476" s="94">
        <f t="shared" ref="K476:K477" si="200">IF(OR(F476="FPCO"),((M475+L476)/J476),K475)</f>
        <v>6426</v>
      </c>
      <c r="L476" s="94"/>
      <c r="M476" s="95">
        <f t="shared" ref="M476:M477" si="201">J476*K476</f>
        <v>51408</v>
      </c>
    </row>
    <row r="477" spans="1:13" ht="15.75" thickBot="1" x14ac:dyDescent="0.3">
      <c r="A477" s="44" t="s">
        <v>179</v>
      </c>
      <c r="B477" s="36" t="s">
        <v>180</v>
      </c>
      <c r="C477" s="36" t="s">
        <v>29</v>
      </c>
      <c r="D477" s="36">
        <f>J476</f>
        <v>8</v>
      </c>
      <c r="E477" s="36">
        <v>-8</v>
      </c>
      <c r="F477" s="36" t="s">
        <v>16</v>
      </c>
      <c r="G477" s="36"/>
      <c r="H477" s="36"/>
      <c r="I477" s="37">
        <v>43607</v>
      </c>
      <c r="J477" s="41">
        <f t="shared" si="195"/>
        <v>0</v>
      </c>
      <c r="K477" s="94">
        <f t="shared" si="200"/>
        <v>6426</v>
      </c>
      <c r="L477" s="94"/>
      <c r="M477" s="95">
        <f t="shared" si="201"/>
        <v>0</v>
      </c>
    </row>
    <row r="478" spans="1:13" x14ac:dyDescent="0.25">
      <c r="A478" s="27" t="s">
        <v>181</v>
      </c>
      <c r="B478" s="28" t="s">
        <v>182</v>
      </c>
      <c r="C478" s="28" t="s">
        <v>29</v>
      </c>
      <c r="D478" s="28">
        <v>15</v>
      </c>
      <c r="E478" s="28"/>
      <c r="F478" s="28" t="s">
        <v>14</v>
      </c>
      <c r="G478" s="28"/>
      <c r="H478" s="28"/>
      <c r="I478" s="29">
        <v>43100</v>
      </c>
      <c r="J478" s="2">
        <f t="shared" si="195"/>
        <v>15</v>
      </c>
      <c r="K478" s="106">
        <f>M478/J478</f>
        <v>14555.333333333334</v>
      </c>
      <c r="L478" s="106"/>
      <c r="M478" s="107">
        <v>218330</v>
      </c>
    </row>
    <row r="479" spans="1:13" x14ac:dyDescent="0.25">
      <c r="A479" s="9" t="s">
        <v>181</v>
      </c>
      <c r="B479" s="10" t="s">
        <v>182</v>
      </c>
      <c r="C479" s="10" t="s">
        <v>29</v>
      </c>
      <c r="D479" s="10">
        <f>J478</f>
        <v>15</v>
      </c>
      <c r="E479" s="10">
        <v>10</v>
      </c>
      <c r="F479" s="10" t="s">
        <v>17</v>
      </c>
      <c r="G479" s="10" t="s">
        <v>18</v>
      </c>
      <c r="H479" s="10"/>
      <c r="I479" s="11">
        <v>43453</v>
      </c>
      <c r="J479" s="17">
        <f t="shared" si="195"/>
        <v>25</v>
      </c>
      <c r="K479" s="94">
        <f>((M478+L479)/J479)</f>
        <v>17396.400000000001</v>
      </c>
      <c r="L479" s="94">
        <f>E479*21658</f>
        <v>216580</v>
      </c>
      <c r="M479" s="95">
        <f>J479*K479</f>
        <v>434910.00000000006</v>
      </c>
    </row>
    <row r="480" spans="1:13" x14ac:dyDescent="0.25">
      <c r="A480" s="9" t="s">
        <v>181</v>
      </c>
      <c r="B480" s="10" t="s">
        <v>182</v>
      </c>
      <c r="C480" s="10" t="s">
        <v>29</v>
      </c>
      <c r="D480" s="10">
        <f>J479</f>
        <v>25</v>
      </c>
      <c r="E480" s="10">
        <v>-10</v>
      </c>
      <c r="F480" s="10" t="s">
        <v>16</v>
      </c>
      <c r="G480" s="10"/>
      <c r="H480" s="10"/>
      <c r="I480" s="11">
        <v>43528</v>
      </c>
      <c r="J480" s="17">
        <f t="shared" si="195"/>
        <v>15</v>
      </c>
      <c r="K480" s="94">
        <f t="shared" ref="K480:K482" si="202">IF(OR(F480="FPCO"),((M479+L480)/J480),K479)</f>
        <v>17396.400000000001</v>
      </c>
      <c r="L480" s="94"/>
      <c r="M480" s="95">
        <f t="shared" ref="M480:M482" si="203">J480*K480</f>
        <v>260946.00000000003</v>
      </c>
    </row>
    <row r="481" spans="1:13" x14ac:dyDescent="0.25">
      <c r="A481" s="9" t="s">
        <v>181</v>
      </c>
      <c r="B481" s="10" t="s">
        <v>182</v>
      </c>
      <c r="C481" s="10" t="s">
        <v>29</v>
      </c>
      <c r="D481" s="10">
        <f>J480</f>
        <v>15</v>
      </c>
      <c r="E481" s="10">
        <v>-10</v>
      </c>
      <c r="F481" s="10" t="s">
        <v>16</v>
      </c>
      <c r="G481" s="10"/>
      <c r="H481" s="10"/>
      <c r="I481" s="11">
        <v>43607</v>
      </c>
      <c r="J481" s="17">
        <f t="shared" si="195"/>
        <v>5</v>
      </c>
      <c r="K481" s="94">
        <f t="shared" si="202"/>
        <v>17396.400000000001</v>
      </c>
      <c r="L481" s="94"/>
      <c r="M481" s="95">
        <f t="shared" si="203"/>
        <v>86982</v>
      </c>
    </row>
    <row r="482" spans="1:13" ht="15.75" thickBot="1" x14ac:dyDescent="0.3">
      <c r="A482" s="44" t="s">
        <v>181</v>
      </c>
      <c r="B482" s="36" t="s">
        <v>182</v>
      </c>
      <c r="C482" s="36" t="s">
        <v>29</v>
      </c>
      <c r="D482" s="36">
        <f>J481</f>
        <v>5</v>
      </c>
      <c r="E482" s="36">
        <v>-1</v>
      </c>
      <c r="F482" s="36" t="s">
        <v>16</v>
      </c>
      <c r="G482" s="36"/>
      <c r="H482" s="36"/>
      <c r="I482" s="37">
        <v>43987</v>
      </c>
      <c r="J482" s="41">
        <f t="shared" si="195"/>
        <v>4</v>
      </c>
      <c r="K482" s="94">
        <f t="shared" si="202"/>
        <v>17396.400000000001</v>
      </c>
      <c r="L482" s="94"/>
      <c r="M482" s="95">
        <f t="shared" si="203"/>
        <v>69585.600000000006</v>
      </c>
    </row>
    <row r="483" spans="1:13" x14ac:dyDescent="0.25">
      <c r="A483" s="27" t="s">
        <v>183</v>
      </c>
      <c r="B483" s="28" t="s">
        <v>184</v>
      </c>
      <c r="C483" s="28" t="s">
        <v>29</v>
      </c>
      <c r="D483" s="28">
        <v>11</v>
      </c>
      <c r="E483" s="28"/>
      <c r="F483" s="28" t="s">
        <v>14</v>
      </c>
      <c r="G483" s="28"/>
      <c r="H483" s="28"/>
      <c r="I483" s="29">
        <v>43100</v>
      </c>
      <c r="J483" s="2">
        <f t="shared" si="195"/>
        <v>11</v>
      </c>
      <c r="K483" s="106">
        <f>M483/J483</f>
        <v>29209.090909090908</v>
      </c>
      <c r="L483" s="106"/>
      <c r="M483" s="107">
        <v>321300</v>
      </c>
    </row>
    <row r="484" spans="1:13" x14ac:dyDescent="0.25">
      <c r="A484" s="9" t="s">
        <v>183</v>
      </c>
      <c r="B484" s="10" t="s">
        <v>184</v>
      </c>
      <c r="C484" s="10" t="s">
        <v>29</v>
      </c>
      <c r="D484" s="10">
        <f>J483</f>
        <v>11</v>
      </c>
      <c r="E484" s="10">
        <v>10</v>
      </c>
      <c r="F484" s="10" t="s">
        <v>17</v>
      </c>
      <c r="G484" s="10" t="s">
        <v>18</v>
      </c>
      <c r="H484" s="10"/>
      <c r="I484" s="11">
        <v>43453</v>
      </c>
      <c r="J484" s="17">
        <f t="shared" si="195"/>
        <v>21</v>
      </c>
      <c r="K484" s="94">
        <f>((M483+L484)/J484)</f>
        <v>29466.666666666668</v>
      </c>
      <c r="L484" s="94">
        <f>E484*29750</f>
        <v>297500</v>
      </c>
      <c r="M484" s="95">
        <f>J484*K484</f>
        <v>618800</v>
      </c>
    </row>
    <row r="485" spans="1:13" x14ac:dyDescent="0.25">
      <c r="A485" s="9" t="s">
        <v>183</v>
      </c>
      <c r="B485" s="10" t="s">
        <v>184</v>
      </c>
      <c r="C485" s="10" t="s">
        <v>29</v>
      </c>
      <c r="D485" s="10">
        <f>J484</f>
        <v>21</v>
      </c>
      <c r="E485" s="10">
        <v>1</v>
      </c>
      <c r="F485" s="10" t="s">
        <v>17</v>
      </c>
      <c r="G485" s="10" t="s">
        <v>18</v>
      </c>
      <c r="H485" s="10"/>
      <c r="I485" s="11">
        <v>43517</v>
      </c>
      <c r="J485" s="17">
        <f t="shared" si="195"/>
        <v>22</v>
      </c>
      <c r="K485" s="94">
        <f t="shared" ref="K485:K487" si="204">IF(OR(F485="FPCO"),((M484+L485)/J485),K484)</f>
        <v>29466.666666666668</v>
      </c>
      <c r="L485" s="94">
        <f>E485*29750</f>
        <v>29750</v>
      </c>
      <c r="M485" s="95">
        <f>J485*K485</f>
        <v>648266.66666666674</v>
      </c>
    </row>
    <row r="486" spans="1:13" x14ac:dyDescent="0.25">
      <c r="A486" s="9" t="s">
        <v>183</v>
      </c>
      <c r="B486" s="10" t="s">
        <v>184</v>
      </c>
      <c r="C486" s="10" t="s">
        <v>29</v>
      </c>
      <c r="D486" s="10">
        <f>J485</f>
        <v>22</v>
      </c>
      <c r="E486" s="10">
        <v>-10</v>
      </c>
      <c r="F486" s="10" t="s">
        <v>16</v>
      </c>
      <c r="G486" s="10"/>
      <c r="H486" s="10"/>
      <c r="I486" s="11">
        <v>43528</v>
      </c>
      <c r="J486" s="17">
        <f t="shared" si="195"/>
        <v>12</v>
      </c>
      <c r="K486" s="94">
        <f t="shared" si="204"/>
        <v>29466.666666666668</v>
      </c>
      <c r="L486" s="94"/>
      <c r="M486" s="95">
        <f t="shared" ref="M486:M487" si="205">J486*K486</f>
        <v>353600</v>
      </c>
    </row>
    <row r="487" spans="1:13" ht="15.75" thickBot="1" x14ac:dyDescent="0.3">
      <c r="A487" s="44" t="s">
        <v>183</v>
      </c>
      <c r="B487" s="36" t="s">
        <v>184</v>
      </c>
      <c r="C487" s="36" t="s">
        <v>29</v>
      </c>
      <c r="D487" s="36">
        <f>J486</f>
        <v>12</v>
      </c>
      <c r="E487" s="36">
        <v>-11</v>
      </c>
      <c r="F487" s="36" t="s">
        <v>16</v>
      </c>
      <c r="G487" s="36"/>
      <c r="H487" s="36"/>
      <c r="I487" s="37">
        <v>43607</v>
      </c>
      <c r="J487" s="41">
        <f t="shared" si="195"/>
        <v>1</v>
      </c>
      <c r="K487" s="94">
        <f t="shared" si="204"/>
        <v>29466.666666666668</v>
      </c>
      <c r="L487" s="94"/>
      <c r="M487" s="95">
        <f t="shared" si="205"/>
        <v>29466.666666666668</v>
      </c>
    </row>
    <row r="488" spans="1:13" ht="15.75" thickBot="1" x14ac:dyDescent="0.3">
      <c r="A488" s="79" t="s">
        <v>185</v>
      </c>
      <c r="B488" s="80" t="s">
        <v>186</v>
      </c>
      <c r="C488" s="80" t="s">
        <v>29</v>
      </c>
      <c r="D488" s="80">
        <v>0</v>
      </c>
      <c r="E488" s="80">
        <v>2</v>
      </c>
      <c r="F488" s="80" t="s">
        <v>17</v>
      </c>
      <c r="G488" s="80" t="s">
        <v>18</v>
      </c>
      <c r="H488" s="80"/>
      <c r="I488" s="81">
        <v>44048</v>
      </c>
      <c r="J488" s="48">
        <f>D488+E488</f>
        <v>2</v>
      </c>
      <c r="K488" s="114">
        <v>21658</v>
      </c>
      <c r="L488" s="114">
        <f>E488*K488</f>
        <v>43316</v>
      </c>
      <c r="M488" s="121">
        <f>J488*K488</f>
        <v>43316</v>
      </c>
    </row>
    <row r="489" spans="1:13" x14ac:dyDescent="0.25">
      <c r="A489" s="27" t="s">
        <v>187</v>
      </c>
      <c r="B489" s="28" t="s">
        <v>188</v>
      </c>
      <c r="C489" s="28" t="s">
        <v>29</v>
      </c>
      <c r="D489" s="28">
        <v>14</v>
      </c>
      <c r="E489" s="28"/>
      <c r="F489" s="28" t="s">
        <v>14</v>
      </c>
      <c r="G489" s="28"/>
      <c r="H489" s="28"/>
      <c r="I489" s="29">
        <v>43100</v>
      </c>
      <c r="J489" s="2">
        <f t="shared" ref="J489:J531" si="206">D489+E489</f>
        <v>14</v>
      </c>
      <c r="K489" s="106">
        <f>M489/J489</f>
        <v>43174.285714285717</v>
      </c>
      <c r="L489" s="106"/>
      <c r="M489" s="107">
        <v>604440</v>
      </c>
    </row>
    <row r="490" spans="1:13" x14ac:dyDescent="0.25">
      <c r="A490" s="9" t="s">
        <v>187</v>
      </c>
      <c r="B490" s="10" t="s">
        <v>188</v>
      </c>
      <c r="C490" s="10" t="s">
        <v>29</v>
      </c>
      <c r="D490" s="10">
        <f>J489</f>
        <v>14</v>
      </c>
      <c r="E490" s="10">
        <v>10</v>
      </c>
      <c r="F490" s="10" t="s">
        <v>17</v>
      </c>
      <c r="G490" s="10" t="s">
        <v>18</v>
      </c>
      <c r="H490" s="10"/>
      <c r="I490" s="11">
        <v>43453</v>
      </c>
      <c r="J490" s="17">
        <f t="shared" si="206"/>
        <v>24</v>
      </c>
      <c r="K490" s="94">
        <f>((M489+L490)/J490)</f>
        <v>25636.509081196578</v>
      </c>
      <c r="L490" s="94">
        <f>E490*1083.62179487179</f>
        <v>10836.217948717898</v>
      </c>
      <c r="M490" s="95">
        <f>J490*K490</f>
        <v>615276.21794871788</v>
      </c>
    </row>
    <row r="491" spans="1:13" x14ac:dyDescent="0.25">
      <c r="A491" s="9" t="s">
        <v>187</v>
      </c>
      <c r="B491" s="10" t="s">
        <v>188</v>
      </c>
      <c r="C491" s="10" t="s">
        <v>29</v>
      </c>
      <c r="D491" s="10">
        <f>J490</f>
        <v>24</v>
      </c>
      <c r="E491" s="10">
        <v>-1</v>
      </c>
      <c r="F491" s="10" t="s">
        <v>16</v>
      </c>
      <c r="G491" s="10"/>
      <c r="H491" s="10"/>
      <c r="I491" s="11">
        <v>43525</v>
      </c>
      <c r="J491" s="17">
        <f t="shared" si="206"/>
        <v>23</v>
      </c>
      <c r="K491" s="94">
        <f t="shared" ref="K491:K496" si="207">IF(OR(F491="FPCO"),((M490+L491)/J491),K490)</f>
        <v>25636.509081196578</v>
      </c>
      <c r="L491" s="94"/>
      <c r="M491" s="95">
        <f t="shared" ref="M491:M496" si="208">J491*K491</f>
        <v>589639.70886752126</v>
      </c>
    </row>
    <row r="492" spans="1:13" x14ac:dyDescent="0.25">
      <c r="A492" s="9" t="s">
        <v>187</v>
      </c>
      <c r="B492" s="10" t="s">
        <v>188</v>
      </c>
      <c r="C492" s="10" t="s">
        <v>29</v>
      </c>
      <c r="D492" s="10">
        <f>J491</f>
        <v>23</v>
      </c>
      <c r="E492" s="10">
        <v>-10</v>
      </c>
      <c r="F492" s="10" t="s">
        <v>16</v>
      </c>
      <c r="G492" s="10"/>
      <c r="H492" s="10"/>
      <c r="I492" s="11">
        <v>43528</v>
      </c>
      <c r="J492" s="17">
        <f t="shared" si="206"/>
        <v>13</v>
      </c>
      <c r="K492" s="94">
        <f t="shared" si="207"/>
        <v>25636.509081196578</v>
      </c>
      <c r="L492" s="94"/>
      <c r="M492" s="95">
        <f t="shared" si="208"/>
        <v>333274.6180555555</v>
      </c>
    </row>
    <row r="493" spans="1:13" x14ac:dyDescent="0.25">
      <c r="A493" s="9" t="s">
        <v>187</v>
      </c>
      <c r="B493" s="10" t="s">
        <v>188</v>
      </c>
      <c r="C493" s="10" t="s">
        <v>29</v>
      </c>
      <c r="D493" s="10">
        <f t="shared" ref="D493:D511" si="209">J492</f>
        <v>13</v>
      </c>
      <c r="E493" s="10">
        <v>-1</v>
      </c>
      <c r="F493" s="10" t="s">
        <v>16</v>
      </c>
      <c r="G493" s="10"/>
      <c r="H493" s="10"/>
      <c r="I493" s="11">
        <v>43595</v>
      </c>
      <c r="J493" s="17">
        <f t="shared" si="206"/>
        <v>12</v>
      </c>
      <c r="K493" s="94">
        <f t="shared" si="207"/>
        <v>25636.509081196578</v>
      </c>
      <c r="L493" s="94"/>
      <c r="M493" s="95">
        <f t="shared" si="208"/>
        <v>307638.10897435894</v>
      </c>
    </row>
    <row r="494" spans="1:13" x14ac:dyDescent="0.25">
      <c r="A494" s="9" t="s">
        <v>187</v>
      </c>
      <c r="B494" s="10" t="s">
        <v>188</v>
      </c>
      <c r="C494" s="10" t="s">
        <v>29</v>
      </c>
      <c r="D494" s="10">
        <f t="shared" si="209"/>
        <v>12</v>
      </c>
      <c r="E494" s="10">
        <v>-1</v>
      </c>
      <c r="F494" s="10" t="s">
        <v>16</v>
      </c>
      <c r="G494" s="10"/>
      <c r="H494" s="10"/>
      <c r="I494" s="11">
        <v>43605</v>
      </c>
      <c r="J494" s="17">
        <f t="shared" si="206"/>
        <v>11</v>
      </c>
      <c r="K494" s="94">
        <f t="shared" si="207"/>
        <v>25636.509081196578</v>
      </c>
      <c r="L494" s="94"/>
      <c r="M494" s="95">
        <f t="shared" si="208"/>
        <v>282001.59989316238</v>
      </c>
    </row>
    <row r="495" spans="1:13" x14ac:dyDescent="0.25">
      <c r="A495" s="9" t="s">
        <v>187</v>
      </c>
      <c r="B495" s="10" t="s">
        <v>188</v>
      </c>
      <c r="C495" s="10" t="s">
        <v>29</v>
      </c>
      <c r="D495" s="10">
        <f t="shared" si="209"/>
        <v>11</v>
      </c>
      <c r="E495" s="10">
        <v>-10</v>
      </c>
      <c r="F495" s="10" t="s">
        <v>16</v>
      </c>
      <c r="G495" s="10"/>
      <c r="H495" s="10"/>
      <c r="I495" s="11">
        <v>43607</v>
      </c>
      <c r="J495" s="17">
        <f t="shared" si="206"/>
        <v>1</v>
      </c>
      <c r="K495" s="94">
        <f t="shared" si="207"/>
        <v>25636.509081196578</v>
      </c>
      <c r="L495" s="94"/>
      <c r="M495" s="95">
        <f t="shared" si="208"/>
        <v>25636.509081196578</v>
      </c>
    </row>
    <row r="496" spans="1:13" x14ac:dyDescent="0.25">
      <c r="A496" s="9" t="s">
        <v>187</v>
      </c>
      <c r="B496" s="10" t="s">
        <v>188</v>
      </c>
      <c r="C496" s="10" t="s">
        <v>29</v>
      </c>
      <c r="D496" s="10">
        <f t="shared" si="209"/>
        <v>1</v>
      </c>
      <c r="E496" s="10">
        <v>-1</v>
      </c>
      <c r="F496" s="10" t="s">
        <v>16</v>
      </c>
      <c r="G496" s="10"/>
      <c r="H496" s="10"/>
      <c r="I496" s="11">
        <v>43637</v>
      </c>
      <c r="J496" s="17">
        <f t="shared" si="206"/>
        <v>0</v>
      </c>
      <c r="K496" s="94">
        <f t="shared" si="207"/>
        <v>25636.509081196578</v>
      </c>
      <c r="L496" s="94"/>
      <c r="M496" s="95">
        <f t="shared" si="208"/>
        <v>0</v>
      </c>
    </row>
    <row r="497" spans="1:13" x14ac:dyDescent="0.25">
      <c r="A497" s="9" t="s">
        <v>187</v>
      </c>
      <c r="B497" s="10" t="s">
        <v>188</v>
      </c>
      <c r="C497" s="10" t="s">
        <v>29</v>
      </c>
      <c r="D497" s="10">
        <f t="shared" si="209"/>
        <v>0</v>
      </c>
      <c r="E497" s="10">
        <v>1000</v>
      </c>
      <c r="F497" s="10" t="s">
        <v>17</v>
      </c>
      <c r="G497" s="10" t="s">
        <v>26</v>
      </c>
      <c r="H497" s="10"/>
      <c r="I497" s="11">
        <v>43642</v>
      </c>
      <c r="J497" s="17">
        <f t="shared" si="206"/>
        <v>1000</v>
      </c>
      <c r="K497" s="94">
        <f>((M496+L497)/J497)</f>
        <v>227.29</v>
      </c>
      <c r="L497" s="94">
        <f>E497*227.29</f>
        <v>227290</v>
      </c>
      <c r="M497" s="95">
        <f>J497*K497</f>
        <v>227290</v>
      </c>
    </row>
    <row r="498" spans="1:13" x14ac:dyDescent="0.25">
      <c r="A498" s="9" t="s">
        <v>187</v>
      </c>
      <c r="B498" s="10" t="s">
        <v>188</v>
      </c>
      <c r="C498" s="10" t="s">
        <v>29</v>
      </c>
      <c r="D498" s="10">
        <f t="shared" si="209"/>
        <v>1000</v>
      </c>
      <c r="E498" s="10">
        <v>-300</v>
      </c>
      <c r="F498" s="10" t="s">
        <v>16</v>
      </c>
      <c r="G498" s="10"/>
      <c r="H498" s="10"/>
      <c r="I498" s="11">
        <v>43644</v>
      </c>
      <c r="J498" s="17">
        <f t="shared" si="206"/>
        <v>700</v>
      </c>
      <c r="K498" s="94">
        <f t="shared" ref="K498:K499" si="210">IF(OR(F498="FPCO"),((M497+L498)/J498),K497)</f>
        <v>227.29</v>
      </c>
      <c r="L498" s="94"/>
      <c r="M498" s="95">
        <f t="shared" ref="M498:M499" si="211">J498*K498</f>
        <v>159103</v>
      </c>
    </row>
    <row r="499" spans="1:13" x14ac:dyDescent="0.25">
      <c r="A499" s="9" t="s">
        <v>187</v>
      </c>
      <c r="B499" s="10" t="s">
        <v>188</v>
      </c>
      <c r="C499" s="10" t="s">
        <v>29</v>
      </c>
      <c r="D499" s="10">
        <f t="shared" si="209"/>
        <v>700</v>
      </c>
      <c r="E499" s="10">
        <v>-100</v>
      </c>
      <c r="F499" s="10" t="s">
        <v>16</v>
      </c>
      <c r="G499" s="10"/>
      <c r="H499" s="10"/>
      <c r="I499" s="11">
        <v>43658</v>
      </c>
      <c r="J499" s="17">
        <f t="shared" si="206"/>
        <v>600</v>
      </c>
      <c r="K499" s="94">
        <f t="shared" si="210"/>
        <v>227.29</v>
      </c>
      <c r="L499" s="94"/>
      <c r="M499" s="95">
        <f t="shared" si="211"/>
        <v>136374</v>
      </c>
    </row>
    <row r="500" spans="1:13" x14ac:dyDescent="0.25">
      <c r="A500" s="9" t="s">
        <v>187</v>
      </c>
      <c r="B500" s="10" t="s">
        <v>188</v>
      </c>
      <c r="C500" s="10" t="s">
        <v>29</v>
      </c>
      <c r="D500" s="10">
        <f t="shared" si="209"/>
        <v>600</v>
      </c>
      <c r="E500" s="10">
        <v>300</v>
      </c>
      <c r="F500" s="10" t="s">
        <v>17</v>
      </c>
      <c r="G500" s="10" t="s">
        <v>18</v>
      </c>
      <c r="H500" s="10"/>
      <c r="I500" s="11">
        <v>43718</v>
      </c>
      <c r="J500" s="17">
        <f t="shared" si="206"/>
        <v>900</v>
      </c>
      <c r="K500" s="94">
        <f>((M499+L500)/J500)</f>
        <v>321.71323713376495</v>
      </c>
      <c r="L500" s="94">
        <f>E500*510.559711401295</f>
        <v>153167.9134203885</v>
      </c>
      <c r="M500" s="95">
        <f>J500*K500</f>
        <v>289541.91342038848</v>
      </c>
    </row>
    <row r="501" spans="1:13" x14ac:dyDescent="0.25">
      <c r="A501" s="9" t="s">
        <v>187</v>
      </c>
      <c r="B501" s="10" t="s">
        <v>188</v>
      </c>
      <c r="C501" s="10" t="s">
        <v>29</v>
      </c>
      <c r="D501" s="10">
        <f t="shared" si="209"/>
        <v>900</v>
      </c>
      <c r="E501" s="10">
        <v>-100</v>
      </c>
      <c r="F501" s="10" t="s">
        <v>16</v>
      </c>
      <c r="G501" s="10"/>
      <c r="H501" s="10"/>
      <c r="I501" s="11">
        <v>43724</v>
      </c>
      <c r="J501" s="17">
        <f t="shared" si="206"/>
        <v>800</v>
      </c>
      <c r="K501" s="94">
        <f t="shared" ref="K501:K503" si="212">IF(OR(F501="FPCO"),((M500+L501)/J501),K500)</f>
        <v>321.71323713376495</v>
      </c>
      <c r="L501" s="94"/>
      <c r="M501" s="95">
        <f t="shared" ref="M501:M503" si="213">J501*K501</f>
        <v>257370.58970701197</v>
      </c>
    </row>
    <row r="502" spans="1:13" x14ac:dyDescent="0.25">
      <c r="A502" s="9" t="s">
        <v>187</v>
      </c>
      <c r="B502" s="10" t="s">
        <v>188</v>
      </c>
      <c r="C502" s="10" t="s">
        <v>29</v>
      </c>
      <c r="D502" s="10">
        <f t="shared" si="209"/>
        <v>800</v>
      </c>
      <c r="E502" s="10">
        <v>-100</v>
      </c>
      <c r="F502" s="10" t="s">
        <v>16</v>
      </c>
      <c r="G502" s="10"/>
      <c r="H502" s="10"/>
      <c r="I502" s="11">
        <v>43727</v>
      </c>
      <c r="J502" s="17">
        <f t="shared" si="206"/>
        <v>700</v>
      </c>
      <c r="K502" s="94">
        <f t="shared" si="212"/>
        <v>321.71323713376495</v>
      </c>
      <c r="L502" s="94"/>
      <c r="M502" s="95">
        <f t="shared" si="213"/>
        <v>225199.26599363546</v>
      </c>
    </row>
    <row r="503" spans="1:13" x14ac:dyDescent="0.25">
      <c r="A503" s="9" t="s">
        <v>187</v>
      </c>
      <c r="B503" s="10" t="s">
        <v>188</v>
      </c>
      <c r="C503" s="10" t="s">
        <v>29</v>
      </c>
      <c r="D503" s="10">
        <f t="shared" si="209"/>
        <v>700</v>
      </c>
      <c r="E503" s="10">
        <v>-400</v>
      </c>
      <c r="F503" s="10" t="s">
        <v>16</v>
      </c>
      <c r="G503" s="10"/>
      <c r="H503" s="10"/>
      <c r="I503" s="11">
        <v>43746</v>
      </c>
      <c r="J503" s="17">
        <f t="shared" si="206"/>
        <v>300</v>
      </c>
      <c r="K503" s="94">
        <f t="shared" si="212"/>
        <v>321.71323713376495</v>
      </c>
      <c r="L503" s="94"/>
      <c r="M503" s="95">
        <f t="shared" si="213"/>
        <v>96513.971140129492</v>
      </c>
    </row>
    <row r="504" spans="1:13" x14ac:dyDescent="0.25">
      <c r="A504" s="9" t="s">
        <v>187</v>
      </c>
      <c r="B504" s="10" t="s">
        <v>188</v>
      </c>
      <c r="C504" s="10" t="s">
        <v>29</v>
      </c>
      <c r="D504" s="10">
        <f t="shared" si="209"/>
        <v>300</v>
      </c>
      <c r="E504" s="10">
        <v>200</v>
      </c>
      <c r="F504" s="10" t="s">
        <v>17</v>
      </c>
      <c r="G504" s="10" t="s">
        <v>18</v>
      </c>
      <c r="H504" s="10"/>
      <c r="I504" s="11">
        <v>43746</v>
      </c>
      <c r="J504" s="17">
        <f t="shared" si="206"/>
        <v>500</v>
      </c>
      <c r="K504" s="94">
        <f>((M503+L504)/J504)</f>
        <v>397.25182684077697</v>
      </c>
      <c r="L504" s="94">
        <f>E504*510.559711401295</f>
        <v>102111.942280259</v>
      </c>
      <c r="M504" s="95">
        <f>J504*K504</f>
        <v>198625.91342038848</v>
      </c>
    </row>
    <row r="505" spans="1:13" x14ac:dyDescent="0.25">
      <c r="A505" s="9" t="s">
        <v>187</v>
      </c>
      <c r="B505" s="10" t="s">
        <v>188</v>
      </c>
      <c r="C505" s="10" t="s">
        <v>29</v>
      </c>
      <c r="D505" s="10">
        <f t="shared" si="209"/>
        <v>500</v>
      </c>
      <c r="E505" s="10">
        <v>-200</v>
      </c>
      <c r="F505" s="10" t="s">
        <v>16</v>
      </c>
      <c r="G505" s="10"/>
      <c r="H505" s="10"/>
      <c r="I505" s="11">
        <v>43747</v>
      </c>
      <c r="J505" s="17">
        <f t="shared" si="206"/>
        <v>300</v>
      </c>
      <c r="K505" s="94">
        <f t="shared" ref="K505" si="214">IF(OR(F505="FPCO"),((M504+L505)/J505),K504)</f>
        <v>397.25182684077697</v>
      </c>
      <c r="L505" s="94"/>
      <c r="M505" s="95">
        <f t="shared" ref="M505" si="215">J505*K505</f>
        <v>119175.54805223309</v>
      </c>
    </row>
    <row r="506" spans="1:13" x14ac:dyDescent="0.25">
      <c r="A506" s="9" t="s">
        <v>187</v>
      </c>
      <c r="B506" s="10" t="s">
        <v>188</v>
      </c>
      <c r="C506" s="10" t="s">
        <v>29</v>
      </c>
      <c r="D506" s="10">
        <f t="shared" si="209"/>
        <v>300</v>
      </c>
      <c r="E506" s="10">
        <v>300</v>
      </c>
      <c r="F506" s="10" t="s">
        <v>17</v>
      </c>
      <c r="G506" s="10" t="s">
        <v>18</v>
      </c>
      <c r="H506" s="10"/>
      <c r="I506" s="11">
        <v>43857</v>
      </c>
      <c r="J506" s="17">
        <f t="shared" si="206"/>
        <v>600</v>
      </c>
      <c r="K506" s="94">
        <f>((M505+L506)/J506)</f>
        <v>453.90576912103597</v>
      </c>
      <c r="L506" s="94">
        <f>E506*510.559711401295</f>
        <v>153167.9134203885</v>
      </c>
      <c r="M506" s="95">
        <f>J506*K506</f>
        <v>272343.4614726216</v>
      </c>
    </row>
    <row r="507" spans="1:13" x14ac:dyDescent="0.25">
      <c r="A507" s="9" t="s">
        <v>187</v>
      </c>
      <c r="B507" s="10" t="s">
        <v>188</v>
      </c>
      <c r="C507" s="10" t="s">
        <v>29</v>
      </c>
      <c r="D507" s="10">
        <f t="shared" si="209"/>
        <v>600</v>
      </c>
      <c r="E507" s="10">
        <v>-100</v>
      </c>
      <c r="F507" s="10" t="s">
        <v>16</v>
      </c>
      <c r="G507" s="10"/>
      <c r="H507" s="10"/>
      <c r="I507" s="11">
        <v>43858</v>
      </c>
      <c r="J507" s="17">
        <f t="shared" si="206"/>
        <v>500</v>
      </c>
      <c r="K507" s="94">
        <f t="shared" ref="K507:K509" si="216">IF(OR(F507="FPCO"),((M506+L507)/J507),K506)</f>
        <v>453.90576912103597</v>
      </c>
      <c r="L507" s="94"/>
      <c r="M507" s="95">
        <f t="shared" ref="M507:M509" si="217">J507*K507</f>
        <v>226952.884560518</v>
      </c>
    </row>
    <row r="508" spans="1:13" x14ac:dyDescent="0.25">
      <c r="A508" s="9" t="s">
        <v>187</v>
      </c>
      <c r="B508" s="10" t="s">
        <v>188</v>
      </c>
      <c r="C508" s="10" t="s">
        <v>29</v>
      </c>
      <c r="D508" s="10">
        <f t="shared" si="209"/>
        <v>500</v>
      </c>
      <c r="E508" s="10">
        <v>-100</v>
      </c>
      <c r="F508" s="10" t="s">
        <v>16</v>
      </c>
      <c r="G508" s="10"/>
      <c r="H508" s="10"/>
      <c r="I508" s="11">
        <v>43878</v>
      </c>
      <c r="J508" s="17">
        <f t="shared" si="206"/>
        <v>400</v>
      </c>
      <c r="K508" s="94">
        <f t="shared" si="216"/>
        <v>453.90576912103597</v>
      </c>
      <c r="L508" s="94"/>
      <c r="M508" s="95">
        <f t="shared" si="217"/>
        <v>181562.3076484144</v>
      </c>
    </row>
    <row r="509" spans="1:13" x14ac:dyDescent="0.25">
      <c r="A509" s="9" t="s">
        <v>187</v>
      </c>
      <c r="B509" s="10" t="s">
        <v>188</v>
      </c>
      <c r="C509" s="10" t="s">
        <v>29</v>
      </c>
      <c r="D509" s="10">
        <f t="shared" si="209"/>
        <v>400</v>
      </c>
      <c r="E509" s="10">
        <v>-400</v>
      </c>
      <c r="F509" s="10" t="s">
        <v>16</v>
      </c>
      <c r="G509" s="10"/>
      <c r="H509" s="10"/>
      <c r="I509" s="11">
        <v>43987</v>
      </c>
      <c r="J509" s="17">
        <f t="shared" si="206"/>
        <v>0</v>
      </c>
      <c r="K509" s="94">
        <f t="shared" si="216"/>
        <v>453.90576912103597</v>
      </c>
      <c r="L509" s="94"/>
      <c r="M509" s="95">
        <f t="shared" si="217"/>
        <v>0</v>
      </c>
    </row>
    <row r="510" spans="1:13" x14ac:dyDescent="0.25">
      <c r="A510" s="9" t="s">
        <v>187</v>
      </c>
      <c r="B510" s="10" t="s">
        <v>188</v>
      </c>
      <c r="C510" s="10" t="s">
        <v>29</v>
      </c>
      <c r="D510" s="10">
        <f t="shared" si="209"/>
        <v>0</v>
      </c>
      <c r="E510" s="10">
        <v>400</v>
      </c>
      <c r="F510" s="10" t="s">
        <v>17</v>
      </c>
      <c r="G510" s="10" t="s">
        <v>18</v>
      </c>
      <c r="H510" s="10"/>
      <c r="I510" s="11">
        <v>44098</v>
      </c>
      <c r="J510" s="17">
        <f t="shared" si="206"/>
        <v>400</v>
      </c>
      <c r="K510" s="94">
        <f>((M509+L510)/J510)</f>
        <v>276.48421052631602</v>
      </c>
      <c r="L510" s="94">
        <f>E510*276.484210526316</f>
        <v>110593.68421052641</v>
      </c>
      <c r="M510" s="95">
        <f>J510*K510</f>
        <v>110593.68421052641</v>
      </c>
    </row>
    <row r="511" spans="1:13" ht="15.75" thickBot="1" x14ac:dyDescent="0.3">
      <c r="A511" s="44" t="s">
        <v>187</v>
      </c>
      <c r="B511" s="36" t="s">
        <v>188</v>
      </c>
      <c r="C511" s="36" t="s">
        <v>29</v>
      </c>
      <c r="D511" s="36">
        <f t="shared" si="209"/>
        <v>400</v>
      </c>
      <c r="E511" s="36">
        <v>-100</v>
      </c>
      <c r="F511" s="36" t="s">
        <v>16</v>
      </c>
      <c r="G511" s="36"/>
      <c r="H511" s="36"/>
      <c r="I511" s="37">
        <v>44119</v>
      </c>
      <c r="J511" s="41">
        <f t="shared" si="206"/>
        <v>300</v>
      </c>
      <c r="K511" s="94">
        <f t="shared" ref="K511" si="218">IF(OR(F511="FPCO"),((M510+L511)/J511),K510)</f>
        <v>276.48421052631602</v>
      </c>
      <c r="L511" s="94"/>
      <c r="M511" s="95">
        <f t="shared" ref="M511" si="219">J511*K511</f>
        <v>82945.263157894806</v>
      </c>
    </row>
    <row r="512" spans="1:13" x14ac:dyDescent="0.25">
      <c r="A512" s="27" t="s">
        <v>193</v>
      </c>
      <c r="B512" s="28" t="s">
        <v>194</v>
      </c>
      <c r="C512" s="28" t="s">
        <v>29</v>
      </c>
      <c r="D512" s="28">
        <v>3</v>
      </c>
      <c r="E512" s="28"/>
      <c r="F512" s="28" t="s">
        <v>14</v>
      </c>
      <c r="G512" s="28"/>
      <c r="H512" s="28"/>
      <c r="I512" s="29">
        <v>43100</v>
      </c>
      <c r="J512" s="2">
        <f t="shared" si="206"/>
        <v>3</v>
      </c>
      <c r="K512" s="106">
        <f>M512/J512</f>
        <v>201480</v>
      </c>
      <c r="L512" s="106"/>
      <c r="M512" s="107">
        <v>604440</v>
      </c>
    </row>
    <row r="513" spans="1:13" x14ac:dyDescent="0.25">
      <c r="A513" s="9" t="s">
        <v>193</v>
      </c>
      <c r="B513" s="10" t="s">
        <v>194</v>
      </c>
      <c r="C513" s="10" t="s">
        <v>29</v>
      </c>
      <c r="D513" s="10">
        <f>J512</f>
        <v>3</v>
      </c>
      <c r="E513" s="10">
        <v>2</v>
      </c>
      <c r="F513" s="10" t="s">
        <v>17</v>
      </c>
      <c r="G513" s="10" t="s">
        <v>18</v>
      </c>
      <c r="H513" s="10"/>
      <c r="I513" s="11">
        <v>43213</v>
      </c>
      <c r="J513" s="17">
        <f t="shared" si="206"/>
        <v>5</v>
      </c>
      <c r="K513" s="94">
        <f>((M512+L513)/J513)</f>
        <v>131129.60000000001</v>
      </c>
      <c r="L513" s="94">
        <f>E513*25604</f>
        <v>51208</v>
      </c>
      <c r="M513" s="95">
        <f>J513*K513</f>
        <v>655648</v>
      </c>
    </row>
    <row r="514" spans="1:13" x14ac:dyDescent="0.25">
      <c r="A514" s="9" t="s">
        <v>193</v>
      </c>
      <c r="B514" s="10" t="s">
        <v>194</v>
      </c>
      <c r="C514" s="10" t="s">
        <v>29</v>
      </c>
      <c r="D514" s="10">
        <f>J513</f>
        <v>5</v>
      </c>
      <c r="E514" s="10">
        <v>-1</v>
      </c>
      <c r="F514" s="10" t="s">
        <v>16</v>
      </c>
      <c r="G514" s="10"/>
      <c r="H514" s="10"/>
      <c r="I514" s="11">
        <v>43405</v>
      </c>
      <c r="J514" s="17">
        <f t="shared" si="206"/>
        <v>4</v>
      </c>
      <c r="K514" s="94">
        <f t="shared" ref="K514:K518" si="220">IF(OR(F514="FPCO"),((M513+L514)/J514),K513)</f>
        <v>131129.60000000001</v>
      </c>
      <c r="L514" s="94"/>
      <c r="M514" s="95">
        <f t="shared" ref="M514:M518" si="221">J514*K514</f>
        <v>524518.40000000002</v>
      </c>
    </row>
    <row r="515" spans="1:13" x14ac:dyDescent="0.25">
      <c r="A515" s="9" t="s">
        <v>193</v>
      </c>
      <c r="B515" s="10" t="s">
        <v>194</v>
      </c>
      <c r="C515" s="10" t="s">
        <v>29</v>
      </c>
      <c r="D515" s="10">
        <f>J514</f>
        <v>4</v>
      </c>
      <c r="E515" s="10">
        <v>-1</v>
      </c>
      <c r="F515" s="10" t="s">
        <v>16</v>
      </c>
      <c r="G515" s="10"/>
      <c r="H515" s="10"/>
      <c r="I515" s="11">
        <v>43405</v>
      </c>
      <c r="J515" s="17">
        <f t="shared" si="206"/>
        <v>3</v>
      </c>
      <c r="K515" s="94">
        <f t="shared" si="220"/>
        <v>131129.60000000001</v>
      </c>
      <c r="L515" s="94"/>
      <c r="M515" s="95">
        <f t="shared" si="221"/>
        <v>393388.80000000005</v>
      </c>
    </row>
    <row r="516" spans="1:13" x14ac:dyDescent="0.25">
      <c r="A516" s="9" t="s">
        <v>193</v>
      </c>
      <c r="B516" s="10" t="s">
        <v>194</v>
      </c>
      <c r="C516" s="10" t="s">
        <v>29</v>
      </c>
      <c r="D516" s="10">
        <f>J515</f>
        <v>3</v>
      </c>
      <c r="E516" s="10">
        <v>-1</v>
      </c>
      <c r="F516" s="10" t="s">
        <v>16</v>
      </c>
      <c r="G516" s="10"/>
      <c r="H516" s="10"/>
      <c r="I516" s="11">
        <v>43497</v>
      </c>
      <c r="J516" s="17">
        <f t="shared" si="206"/>
        <v>2</v>
      </c>
      <c r="K516" s="94">
        <f t="shared" si="220"/>
        <v>131129.60000000001</v>
      </c>
      <c r="L516" s="94"/>
      <c r="M516" s="95">
        <f t="shared" si="221"/>
        <v>262259.20000000001</v>
      </c>
    </row>
    <row r="517" spans="1:13" x14ac:dyDescent="0.25">
      <c r="A517" s="9" t="s">
        <v>193</v>
      </c>
      <c r="B517" s="10" t="s">
        <v>194</v>
      </c>
      <c r="C517" s="10" t="s">
        <v>29</v>
      </c>
      <c r="D517" s="10">
        <f t="shared" ref="D517:D522" si="222">J516</f>
        <v>2</v>
      </c>
      <c r="E517" s="10">
        <v>-1</v>
      </c>
      <c r="F517" s="10" t="s">
        <v>16</v>
      </c>
      <c r="G517" s="10"/>
      <c r="H517" s="10"/>
      <c r="I517" s="11">
        <v>43605</v>
      </c>
      <c r="J517" s="17">
        <f t="shared" si="206"/>
        <v>1</v>
      </c>
      <c r="K517" s="94">
        <f t="shared" si="220"/>
        <v>131129.60000000001</v>
      </c>
      <c r="L517" s="94"/>
      <c r="M517" s="95">
        <f t="shared" si="221"/>
        <v>131129.60000000001</v>
      </c>
    </row>
    <row r="518" spans="1:13" x14ac:dyDescent="0.25">
      <c r="A518" s="9" t="s">
        <v>193</v>
      </c>
      <c r="B518" s="10" t="s">
        <v>194</v>
      </c>
      <c r="C518" s="10" t="s">
        <v>29</v>
      </c>
      <c r="D518" s="10">
        <f t="shared" si="222"/>
        <v>1</v>
      </c>
      <c r="E518" s="10">
        <v>-1</v>
      </c>
      <c r="F518" s="10" t="s">
        <v>16</v>
      </c>
      <c r="G518" s="10"/>
      <c r="H518" s="10"/>
      <c r="I518" s="11">
        <v>43700</v>
      </c>
      <c r="J518" s="17">
        <f t="shared" si="206"/>
        <v>0</v>
      </c>
      <c r="K518" s="94">
        <f t="shared" si="220"/>
        <v>131129.60000000001</v>
      </c>
      <c r="L518" s="94"/>
      <c r="M518" s="95">
        <f t="shared" si="221"/>
        <v>0</v>
      </c>
    </row>
    <row r="519" spans="1:13" x14ac:dyDescent="0.25">
      <c r="A519" s="9" t="s">
        <v>193</v>
      </c>
      <c r="B519" s="10" t="s">
        <v>194</v>
      </c>
      <c r="C519" s="10" t="s">
        <v>29</v>
      </c>
      <c r="D519" s="10">
        <f t="shared" si="222"/>
        <v>0</v>
      </c>
      <c r="E519" s="10">
        <v>4</v>
      </c>
      <c r="F519" s="10" t="s">
        <v>17</v>
      </c>
      <c r="G519" s="10" t="s">
        <v>18</v>
      </c>
      <c r="H519" s="10"/>
      <c r="I519" s="11">
        <v>43886</v>
      </c>
      <c r="J519" s="17">
        <f t="shared" si="206"/>
        <v>4</v>
      </c>
      <c r="K519" s="94">
        <f>((M518+L519)/J519)</f>
        <v>43575</v>
      </c>
      <c r="L519" s="94">
        <f>E519*43575</f>
        <v>174300</v>
      </c>
      <c r="M519" s="95">
        <f>J519*K519</f>
        <v>174300</v>
      </c>
    </row>
    <row r="520" spans="1:13" x14ac:dyDescent="0.25">
      <c r="A520" s="9" t="s">
        <v>193</v>
      </c>
      <c r="B520" s="10" t="s">
        <v>194</v>
      </c>
      <c r="C520" s="10" t="s">
        <v>29</v>
      </c>
      <c r="D520" s="10">
        <f t="shared" si="222"/>
        <v>4</v>
      </c>
      <c r="E520" s="10">
        <v>-2</v>
      </c>
      <c r="F520" s="10" t="s">
        <v>16</v>
      </c>
      <c r="G520" s="10"/>
      <c r="H520" s="10"/>
      <c r="I520" s="11">
        <v>43889</v>
      </c>
      <c r="J520" s="17">
        <f t="shared" si="206"/>
        <v>2</v>
      </c>
      <c r="K520" s="94">
        <f t="shared" ref="K520:K522" si="223">IF(OR(F520="FPCO"),((M519+L520)/J520),K519)</f>
        <v>43575</v>
      </c>
      <c r="L520" s="94"/>
      <c r="M520" s="95">
        <f t="shared" ref="M520:M522" si="224">J520*K520</f>
        <v>87150</v>
      </c>
    </row>
    <row r="521" spans="1:13" x14ac:dyDescent="0.25">
      <c r="A521" s="9" t="s">
        <v>193</v>
      </c>
      <c r="B521" s="10" t="s">
        <v>194</v>
      </c>
      <c r="C521" s="10" t="s">
        <v>29</v>
      </c>
      <c r="D521" s="10">
        <f t="shared" si="222"/>
        <v>2</v>
      </c>
      <c r="E521" s="10">
        <v>-1</v>
      </c>
      <c r="F521" s="10" t="s">
        <v>16</v>
      </c>
      <c r="G521" s="10"/>
      <c r="H521" s="10"/>
      <c r="I521" s="11">
        <v>44029</v>
      </c>
      <c r="J521" s="17">
        <f t="shared" si="206"/>
        <v>1</v>
      </c>
      <c r="K521" s="94">
        <f t="shared" si="223"/>
        <v>43575</v>
      </c>
      <c r="L521" s="94"/>
      <c r="M521" s="95">
        <f t="shared" si="224"/>
        <v>43575</v>
      </c>
    </row>
    <row r="522" spans="1:13" ht="15.75" thickBot="1" x14ac:dyDescent="0.3">
      <c r="A522" s="44" t="s">
        <v>193</v>
      </c>
      <c r="B522" s="36" t="s">
        <v>194</v>
      </c>
      <c r="C522" s="36" t="s">
        <v>29</v>
      </c>
      <c r="D522" s="36">
        <f t="shared" si="222"/>
        <v>1</v>
      </c>
      <c r="E522" s="36">
        <v>-1</v>
      </c>
      <c r="F522" s="36" t="s">
        <v>16</v>
      </c>
      <c r="G522" s="36"/>
      <c r="H522" s="36"/>
      <c r="I522" s="37">
        <v>44109</v>
      </c>
      <c r="J522" s="41">
        <f t="shared" si="206"/>
        <v>0</v>
      </c>
      <c r="K522" s="94">
        <f t="shared" si="223"/>
        <v>43575</v>
      </c>
      <c r="L522" s="94"/>
      <c r="M522" s="95">
        <f t="shared" si="224"/>
        <v>0</v>
      </c>
    </row>
    <row r="523" spans="1:13" x14ac:dyDescent="0.25">
      <c r="A523" s="27" t="s">
        <v>195</v>
      </c>
      <c r="B523" s="28" t="s">
        <v>196</v>
      </c>
      <c r="C523" s="28" t="s">
        <v>29</v>
      </c>
      <c r="D523" s="28">
        <f t="shared" ref="D523:D528" si="225">J522</f>
        <v>0</v>
      </c>
      <c r="E523" s="28">
        <v>2</v>
      </c>
      <c r="F523" s="28" t="s">
        <v>17</v>
      </c>
      <c r="G523" s="28" t="s">
        <v>18</v>
      </c>
      <c r="H523" s="28"/>
      <c r="I523" s="29">
        <v>43167</v>
      </c>
      <c r="J523" s="2">
        <f t="shared" si="206"/>
        <v>2</v>
      </c>
      <c r="K523" s="92">
        <v>101070.66666666667</v>
      </c>
      <c r="L523" s="92">
        <f>E523*K523</f>
        <v>202141.33333333334</v>
      </c>
      <c r="M523" s="101">
        <f>J523*K523</f>
        <v>202141.33333333334</v>
      </c>
    </row>
    <row r="524" spans="1:13" x14ac:dyDescent="0.25">
      <c r="A524" s="9" t="s">
        <v>195</v>
      </c>
      <c r="B524" s="10" t="s">
        <v>196</v>
      </c>
      <c r="C524" s="10" t="s">
        <v>29</v>
      </c>
      <c r="D524" s="10">
        <f t="shared" si="225"/>
        <v>2</v>
      </c>
      <c r="E524" s="10">
        <v>2</v>
      </c>
      <c r="F524" s="10" t="s">
        <v>17</v>
      </c>
      <c r="G524" s="10" t="s">
        <v>18</v>
      </c>
      <c r="H524" s="10"/>
      <c r="I524" s="11">
        <v>43237</v>
      </c>
      <c r="J524" s="17">
        <f t="shared" si="206"/>
        <v>4</v>
      </c>
      <c r="K524" s="94">
        <f>((M523+L524)/J524)</f>
        <v>101070.66666666683</v>
      </c>
      <c r="L524" s="94">
        <f>E524*101070.666666667</f>
        <v>202141.33333333401</v>
      </c>
      <c r="M524" s="95">
        <f>J524*K524</f>
        <v>404282.66666666733</v>
      </c>
    </row>
    <row r="525" spans="1:13" x14ac:dyDescent="0.25">
      <c r="A525" s="9" t="s">
        <v>195</v>
      </c>
      <c r="B525" s="10" t="s">
        <v>196</v>
      </c>
      <c r="C525" s="10" t="s">
        <v>29</v>
      </c>
      <c r="D525" s="10">
        <f t="shared" si="225"/>
        <v>4</v>
      </c>
      <c r="E525" s="10">
        <v>-1</v>
      </c>
      <c r="F525" s="10" t="s">
        <v>16</v>
      </c>
      <c r="G525" s="10"/>
      <c r="H525" s="10"/>
      <c r="I525" s="11">
        <v>43405</v>
      </c>
      <c r="J525" s="17">
        <f t="shared" si="206"/>
        <v>3</v>
      </c>
      <c r="K525" s="94">
        <f t="shared" ref="K525:K528" si="226">IF(OR(F525="FPCO"),((M524+L525)/J525),K524)</f>
        <v>101070.66666666683</v>
      </c>
      <c r="L525" s="94"/>
      <c r="M525" s="95">
        <f t="shared" ref="M525:M528" si="227">J525*K525</f>
        <v>303212.00000000047</v>
      </c>
    </row>
    <row r="526" spans="1:13" x14ac:dyDescent="0.25">
      <c r="A526" s="9" t="s">
        <v>195</v>
      </c>
      <c r="B526" s="10" t="s">
        <v>196</v>
      </c>
      <c r="C526" s="10" t="s">
        <v>29</v>
      </c>
      <c r="D526" s="10">
        <f t="shared" si="225"/>
        <v>3</v>
      </c>
      <c r="E526" s="10">
        <v>-1</v>
      </c>
      <c r="F526" s="10" t="s">
        <v>16</v>
      </c>
      <c r="G526" s="10"/>
      <c r="H526" s="10"/>
      <c r="I526" s="11">
        <v>43405</v>
      </c>
      <c r="J526" s="17">
        <f t="shared" si="206"/>
        <v>2</v>
      </c>
      <c r="K526" s="94">
        <f t="shared" si="226"/>
        <v>101070.66666666683</v>
      </c>
      <c r="L526" s="94"/>
      <c r="M526" s="95">
        <f t="shared" si="227"/>
        <v>202141.33333333366</v>
      </c>
    </row>
    <row r="527" spans="1:13" x14ac:dyDescent="0.25">
      <c r="A527" s="9" t="s">
        <v>195</v>
      </c>
      <c r="B527" s="10" t="s">
        <v>196</v>
      </c>
      <c r="C527" s="10" t="s">
        <v>29</v>
      </c>
      <c r="D527" s="10">
        <f t="shared" si="225"/>
        <v>2</v>
      </c>
      <c r="E527" s="10">
        <v>-1</v>
      </c>
      <c r="F527" s="10" t="s">
        <v>16</v>
      </c>
      <c r="G527" s="10"/>
      <c r="H527" s="10"/>
      <c r="I527" s="11">
        <v>43405</v>
      </c>
      <c r="J527" s="17">
        <f t="shared" si="206"/>
        <v>1</v>
      </c>
      <c r="K527" s="94">
        <f t="shared" si="226"/>
        <v>101070.66666666683</v>
      </c>
      <c r="L527" s="94"/>
      <c r="M527" s="95">
        <f t="shared" si="227"/>
        <v>101070.66666666683</v>
      </c>
    </row>
    <row r="528" spans="1:13" ht="15.75" thickBot="1" x14ac:dyDescent="0.3">
      <c r="A528" s="44" t="s">
        <v>195</v>
      </c>
      <c r="B528" s="36" t="s">
        <v>196</v>
      </c>
      <c r="C528" s="36" t="s">
        <v>29</v>
      </c>
      <c r="D528" s="36">
        <f t="shared" si="225"/>
        <v>1</v>
      </c>
      <c r="E528" s="36">
        <v>-1</v>
      </c>
      <c r="F528" s="36" t="s">
        <v>16</v>
      </c>
      <c r="G528" s="36"/>
      <c r="H528" s="36"/>
      <c r="I528" s="37">
        <v>43405</v>
      </c>
      <c r="J528" s="41">
        <f t="shared" si="206"/>
        <v>0</v>
      </c>
      <c r="K528" s="94">
        <f t="shared" si="226"/>
        <v>101070.66666666683</v>
      </c>
      <c r="L528" s="94"/>
      <c r="M528" s="95">
        <f t="shared" si="227"/>
        <v>0</v>
      </c>
    </row>
    <row r="529" spans="1:13" x14ac:dyDescent="0.25">
      <c r="A529" s="27" t="s">
        <v>197</v>
      </c>
      <c r="B529" s="28" t="s">
        <v>198</v>
      </c>
      <c r="C529" s="28" t="s">
        <v>29</v>
      </c>
      <c r="D529" s="28"/>
      <c r="E529" s="28">
        <v>1</v>
      </c>
      <c r="F529" s="28" t="s">
        <v>17</v>
      </c>
      <c r="G529" s="28" t="s">
        <v>18</v>
      </c>
      <c r="H529" s="28"/>
      <c r="I529" s="29">
        <v>43889</v>
      </c>
      <c r="J529" s="2">
        <f t="shared" si="206"/>
        <v>1</v>
      </c>
      <c r="K529" s="92">
        <v>24110</v>
      </c>
      <c r="L529" s="92">
        <f>E529*K529</f>
        <v>24110</v>
      </c>
      <c r="M529" s="101">
        <f>J529*K529</f>
        <v>24110</v>
      </c>
    </row>
    <row r="530" spans="1:13" x14ac:dyDescent="0.25">
      <c r="A530" s="9" t="s">
        <v>197</v>
      </c>
      <c r="B530" s="10" t="s">
        <v>198</v>
      </c>
      <c r="C530" s="10" t="s">
        <v>29</v>
      </c>
      <c r="D530" s="10">
        <f>J529</f>
        <v>1</v>
      </c>
      <c r="E530" s="10">
        <v>1</v>
      </c>
      <c r="F530" s="10" t="s">
        <v>17</v>
      </c>
      <c r="G530" s="10" t="s">
        <v>18</v>
      </c>
      <c r="H530" s="10"/>
      <c r="I530" s="11">
        <v>43889</v>
      </c>
      <c r="J530" s="17">
        <f t="shared" si="206"/>
        <v>2</v>
      </c>
      <c r="K530" s="94">
        <f>((M529+L530)/J530)</f>
        <v>24110</v>
      </c>
      <c r="L530" s="94">
        <f>E530*24110</f>
        <v>24110</v>
      </c>
      <c r="M530" s="95">
        <f>J530*K530</f>
        <v>48220</v>
      </c>
    </row>
    <row r="531" spans="1:13" ht="30.75" thickBot="1" x14ac:dyDescent="0.3">
      <c r="A531" s="44" t="s">
        <v>197</v>
      </c>
      <c r="B531" s="36" t="s">
        <v>198</v>
      </c>
      <c r="C531" s="36" t="s">
        <v>29</v>
      </c>
      <c r="D531" s="36">
        <f>J530</f>
        <v>2</v>
      </c>
      <c r="E531" s="36">
        <v>-2</v>
      </c>
      <c r="F531" s="36" t="s">
        <v>17</v>
      </c>
      <c r="G531" s="36"/>
      <c r="H531" s="36" t="s">
        <v>19</v>
      </c>
      <c r="I531" s="37">
        <v>43895</v>
      </c>
      <c r="J531" s="41">
        <f t="shared" si="206"/>
        <v>0</v>
      </c>
      <c r="K531" s="94">
        <f t="shared" ref="K531" si="228">IF(OR(F531="FPCO"),((M530+L531)/J531),K530)</f>
        <v>24110</v>
      </c>
      <c r="L531" s="94"/>
      <c r="M531" s="95">
        <f>J531*K531</f>
        <v>0</v>
      </c>
    </row>
    <row r="532" spans="1:13" x14ac:dyDescent="0.25">
      <c r="A532" s="27" t="s">
        <v>199</v>
      </c>
      <c r="B532" s="28" t="s">
        <v>200</v>
      </c>
      <c r="C532" s="28" t="s">
        <v>29</v>
      </c>
      <c r="D532" s="28">
        <v>5</v>
      </c>
      <c r="E532" s="28"/>
      <c r="F532" s="28" t="s">
        <v>14</v>
      </c>
      <c r="G532" s="28"/>
      <c r="H532" s="28"/>
      <c r="I532" s="29">
        <v>43100</v>
      </c>
      <c r="J532" s="2">
        <f t="shared" ref="J532:J576" si="229">D532+E532</f>
        <v>5</v>
      </c>
      <c r="K532" s="106">
        <f>M532/J532</f>
        <v>11900</v>
      </c>
      <c r="L532" s="106"/>
      <c r="M532" s="107">
        <v>59500</v>
      </c>
    </row>
    <row r="533" spans="1:13" ht="15.75" thickBot="1" x14ac:dyDescent="0.3">
      <c r="A533" s="44" t="s">
        <v>199</v>
      </c>
      <c r="B533" s="36" t="s">
        <v>200</v>
      </c>
      <c r="C533" s="36" t="s">
        <v>29</v>
      </c>
      <c r="D533" s="36">
        <f t="shared" ref="D533:D594" si="230">J532</f>
        <v>5</v>
      </c>
      <c r="E533" s="36">
        <v>-5</v>
      </c>
      <c r="F533" s="36" t="s">
        <v>16</v>
      </c>
      <c r="G533" s="36"/>
      <c r="H533" s="36"/>
      <c r="I533" s="37">
        <v>43615</v>
      </c>
      <c r="J533" s="41">
        <f t="shared" si="229"/>
        <v>0</v>
      </c>
      <c r="K533" s="94">
        <f t="shared" ref="K533" si="231">IF(OR(F533="FPCO"),((M532+L533)/J533),K532)</f>
        <v>11900</v>
      </c>
      <c r="L533" s="94"/>
      <c r="M533" s="95">
        <f t="shared" ref="M533" si="232">J533*K533</f>
        <v>0</v>
      </c>
    </row>
    <row r="534" spans="1:13" x14ac:dyDescent="0.25">
      <c r="A534" s="27" t="s">
        <v>201</v>
      </c>
      <c r="B534" s="28" t="s">
        <v>202</v>
      </c>
      <c r="C534" s="28" t="s">
        <v>203</v>
      </c>
      <c r="D534" s="28">
        <v>1</v>
      </c>
      <c r="E534" s="28"/>
      <c r="F534" s="28" t="s">
        <v>14</v>
      </c>
      <c r="G534" s="28"/>
      <c r="H534" s="28"/>
      <c r="I534" s="29">
        <v>43100</v>
      </c>
      <c r="J534" s="2">
        <f t="shared" si="229"/>
        <v>1</v>
      </c>
      <c r="K534" s="92">
        <f>M534/J534</f>
        <v>143</v>
      </c>
      <c r="L534" s="92"/>
      <c r="M534" s="101">
        <v>143</v>
      </c>
    </row>
    <row r="535" spans="1:13" ht="15.75" thickBot="1" x14ac:dyDescent="0.3">
      <c r="A535" s="12" t="s">
        <v>201</v>
      </c>
      <c r="B535" s="13" t="s">
        <v>202</v>
      </c>
      <c r="C535" s="13" t="s">
        <v>203</v>
      </c>
      <c r="D535" s="13">
        <f t="shared" si="230"/>
        <v>1</v>
      </c>
      <c r="E535" s="13">
        <v>-1</v>
      </c>
      <c r="F535" s="13" t="s">
        <v>16</v>
      </c>
      <c r="G535" s="13"/>
      <c r="H535" s="13"/>
      <c r="I535" s="14">
        <v>43462</v>
      </c>
      <c r="J535" s="20">
        <f t="shared" si="229"/>
        <v>0</v>
      </c>
      <c r="K535" s="104">
        <f t="shared" ref="K535" si="233">IF(OR(F535="FPCO"),((M534+L535)/J535),K534)</f>
        <v>143</v>
      </c>
      <c r="L535" s="104"/>
      <c r="M535" s="105">
        <f t="shared" ref="M535" si="234">J535*K535</f>
        <v>0</v>
      </c>
    </row>
    <row r="536" spans="1:13" x14ac:dyDescent="0.25">
      <c r="D536" s="8">
        <f>J535</f>
        <v>0</v>
      </c>
      <c r="J536" s="56">
        <f t="shared" si="229"/>
        <v>0</v>
      </c>
    </row>
    <row r="537" spans="1:13" x14ac:dyDescent="0.25">
      <c r="D537" s="8">
        <f t="shared" si="230"/>
        <v>0</v>
      </c>
      <c r="J537" s="56">
        <f t="shared" si="229"/>
        <v>0</v>
      </c>
    </row>
    <row r="538" spans="1:13" x14ac:dyDescent="0.25">
      <c r="D538" s="8">
        <f t="shared" si="230"/>
        <v>0</v>
      </c>
      <c r="J538" s="56">
        <f t="shared" si="229"/>
        <v>0</v>
      </c>
    </row>
    <row r="539" spans="1:13" x14ac:dyDescent="0.25">
      <c r="D539" s="8">
        <f t="shared" si="230"/>
        <v>0</v>
      </c>
      <c r="J539" s="56">
        <f t="shared" si="229"/>
        <v>0</v>
      </c>
    </row>
    <row r="540" spans="1:13" x14ac:dyDescent="0.25">
      <c r="D540" s="8">
        <f t="shared" si="230"/>
        <v>0</v>
      </c>
      <c r="J540" s="56">
        <f t="shared" si="229"/>
        <v>0</v>
      </c>
    </row>
    <row r="541" spans="1:13" x14ac:dyDescent="0.25">
      <c r="D541" s="8">
        <f t="shared" si="230"/>
        <v>0</v>
      </c>
      <c r="J541" s="56">
        <f t="shared" si="229"/>
        <v>0</v>
      </c>
    </row>
    <row r="542" spans="1:13" x14ac:dyDescent="0.25">
      <c r="D542" s="8">
        <f t="shared" si="230"/>
        <v>0</v>
      </c>
      <c r="J542" s="56">
        <f t="shared" si="229"/>
        <v>0</v>
      </c>
    </row>
    <row r="543" spans="1:13" x14ac:dyDescent="0.25">
      <c r="D543" s="8">
        <f t="shared" si="230"/>
        <v>0</v>
      </c>
      <c r="J543" s="56">
        <f t="shared" si="229"/>
        <v>0</v>
      </c>
    </row>
    <row r="544" spans="1:13" x14ac:dyDescent="0.25">
      <c r="D544" s="8">
        <f t="shared" si="230"/>
        <v>0</v>
      </c>
      <c r="J544" s="56">
        <f t="shared" si="229"/>
        <v>0</v>
      </c>
    </row>
    <row r="545" spans="4:10" x14ac:dyDescent="0.25">
      <c r="D545" s="8">
        <f t="shared" si="230"/>
        <v>0</v>
      </c>
      <c r="J545" s="56">
        <f t="shared" si="229"/>
        <v>0</v>
      </c>
    </row>
    <row r="546" spans="4:10" x14ac:dyDescent="0.25">
      <c r="D546" s="8">
        <f t="shared" si="230"/>
        <v>0</v>
      </c>
      <c r="J546" s="56">
        <f t="shared" si="229"/>
        <v>0</v>
      </c>
    </row>
    <row r="547" spans="4:10" x14ac:dyDescent="0.25">
      <c r="D547" s="8">
        <f t="shared" si="230"/>
        <v>0</v>
      </c>
      <c r="J547" s="56">
        <f t="shared" si="229"/>
        <v>0</v>
      </c>
    </row>
    <row r="548" spans="4:10" x14ac:dyDescent="0.25">
      <c r="D548" s="8">
        <f t="shared" si="230"/>
        <v>0</v>
      </c>
      <c r="J548" s="56">
        <f t="shared" si="229"/>
        <v>0</v>
      </c>
    </row>
    <row r="549" spans="4:10" x14ac:dyDescent="0.25">
      <c r="D549" s="8">
        <f t="shared" si="230"/>
        <v>0</v>
      </c>
      <c r="J549" s="56">
        <f t="shared" si="229"/>
        <v>0</v>
      </c>
    </row>
    <row r="550" spans="4:10" x14ac:dyDescent="0.25">
      <c r="D550" s="8">
        <f t="shared" si="230"/>
        <v>0</v>
      </c>
      <c r="J550" s="56">
        <f t="shared" si="229"/>
        <v>0</v>
      </c>
    </row>
    <row r="551" spans="4:10" x14ac:dyDescent="0.25">
      <c r="D551" s="8">
        <f t="shared" si="230"/>
        <v>0</v>
      </c>
      <c r="J551" s="56">
        <f t="shared" si="229"/>
        <v>0</v>
      </c>
    </row>
    <row r="552" spans="4:10" x14ac:dyDescent="0.25">
      <c r="D552" s="8">
        <f t="shared" si="230"/>
        <v>0</v>
      </c>
      <c r="J552" s="56">
        <f t="shared" si="229"/>
        <v>0</v>
      </c>
    </row>
    <row r="553" spans="4:10" x14ac:dyDescent="0.25">
      <c r="D553" s="8">
        <f t="shared" si="230"/>
        <v>0</v>
      </c>
      <c r="J553" s="56">
        <f t="shared" si="229"/>
        <v>0</v>
      </c>
    </row>
    <row r="554" spans="4:10" x14ac:dyDescent="0.25">
      <c r="D554" s="8">
        <f t="shared" si="230"/>
        <v>0</v>
      </c>
      <c r="J554" s="56">
        <f t="shared" si="229"/>
        <v>0</v>
      </c>
    </row>
    <row r="555" spans="4:10" x14ac:dyDescent="0.25">
      <c r="D555" s="8">
        <f t="shared" si="230"/>
        <v>0</v>
      </c>
      <c r="J555" s="56">
        <f t="shared" si="229"/>
        <v>0</v>
      </c>
    </row>
    <row r="556" spans="4:10" x14ac:dyDescent="0.25">
      <c r="D556" s="8">
        <f t="shared" si="230"/>
        <v>0</v>
      </c>
      <c r="J556" s="56">
        <f t="shared" si="229"/>
        <v>0</v>
      </c>
    </row>
    <row r="557" spans="4:10" x14ac:dyDescent="0.25">
      <c r="D557" s="8">
        <f t="shared" si="230"/>
        <v>0</v>
      </c>
      <c r="J557" s="56">
        <f t="shared" si="229"/>
        <v>0</v>
      </c>
    </row>
    <row r="558" spans="4:10" x14ac:dyDescent="0.25">
      <c r="D558" s="8">
        <f t="shared" si="230"/>
        <v>0</v>
      </c>
      <c r="J558" s="56">
        <f t="shared" si="229"/>
        <v>0</v>
      </c>
    </row>
    <row r="559" spans="4:10" x14ac:dyDescent="0.25">
      <c r="D559" s="8">
        <f t="shared" si="230"/>
        <v>0</v>
      </c>
      <c r="J559" s="56">
        <f t="shared" si="229"/>
        <v>0</v>
      </c>
    </row>
    <row r="560" spans="4:10" x14ac:dyDescent="0.25">
      <c r="D560" s="8">
        <f t="shared" si="230"/>
        <v>0</v>
      </c>
      <c r="J560" s="56">
        <f t="shared" si="229"/>
        <v>0</v>
      </c>
    </row>
    <row r="561" spans="4:10" x14ac:dyDescent="0.25">
      <c r="D561" s="8">
        <f t="shared" si="230"/>
        <v>0</v>
      </c>
      <c r="J561" s="56">
        <f t="shared" si="229"/>
        <v>0</v>
      </c>
    </row>
    <row r="562" spans="4:10" x14ac:dyDescent="0.25">
      <c r="D562" s="8">
        <f t="shared" si="230"/>
        <v>0</v>
      </c>
      <c r="J562" s="56">
        <f t="shared" si="229"/>
        <v>0</v>
      </c>
    </row>
    <row r="563" spans="4:10" x14ac:dyDescent="0.25">
      <c r="D563" s="8">
        <f t="shared" si="230"/>
        <v>0</v>
      </c>
      <c r="J563" s="56">
        <f t="shared" si="229"/>
        <v>0</v>
      </c>
    </row>
    <row r="564" spans="4:10" x14ac:dyDescent="0.25">
      <c r="D564" s="8">
        <f t="shared" si="230"/>
        <v>0</v>
      </c>
      <c r="J564" s="56">
        <f t="shared" si="229"/>
        <v>0</v>
      </c>
    </row>
    <row r="565" spans="4:10" x14ac:dyDescent="0.25">
      <c r="D565" s="8">
        <f t="shared" si="230"/>
        <v>0</v>
      </c>
      <c r="J565" s="56">
        <f t="shared" si="229"/>
        <v>0</v>
      </c>
    </row>
    <row r="566" spans="4:10" x14ac:dyDescent="0.25">
      <c r="D566" s="8">
        <f t="shared" si="230"/>
        <v>0</v>
      </c>
      <c r="J566" s="56">
        <f t="shared" si="229"/>
        <v>0</v>
      </c>
    </row>
    <row r="567" spans="4:10" x14ac:dyDescent="0.25">
      <c r="D567" s="8">
        <f t="shared" si="230"/>
        <v>0</v>
      </c>
      <c r="J567" s="56">
        <f t="shared" si="229"/>
        <v>0</v>
      </c>
    </row>
    <row r="568" spans="4:10" x14ac:dyDescent="0.25">
      <c r="D568" s="8">
        <f t="shared" si="230"/>
        <v>0</v>
      </c>
      <c r="J568" s="56">
        <f t="shared" si="229"/>
        <v>0</v>
      </c>
    </row>
    <row r="569" spans="4:10" x14ac:dyDescent="0.25">
      <c r="D569" s="8">
        <f t="shared" si="230"/>
        <v>0</v>
      </c>
      <c r="J569" s="56">
        <f t="shared" si="229"/>
        <v>0</v>
      </c>
    </row>
    <row r="570" spans="4:10" x14ac:dyDescent="0.25">
      <c r="D570" s="8">
        <f t="shared" si="230"/>
        <v>0</v>
      </c>
      <c r="J570" s="56">
        <f t="shared" si="229"/>
        <v>0</v>
      </c>
    </row>
    <row r="571" spans="4:10" x14ac:dyDescent="0.25">
      <c r="D571" s="8">
        <f t="shared" si="230"/>
        <v>0</v>
      </c>
      <c r="J571" s="56">
        <f t="shared" si="229"/>
        <v>0</v>
      </c>
    </row>
    <row r="572" spans="4:10" x14ac:dyDescent="0.25">
      <c r="D572" s="8">
        <f t="shared" si="230"/>
        <v>0</v>
      </c>
      <c r="J572" s="56">
        <f t="shared" si="229"/>
        <v>0</v>
      </c>
    </row>
    <row r="573" spans="4:10" x14ac:dyDescent="0.25">
      <c r="D573" s="8">
        <f t="shared" si="230"/>
        <v>0</v>
      </c>
      <c r="J573" s="56">
        <f t="shared" si="229"/>
        <v>0</v>
      </c>
    </row>
    <row r="574" spans="4:10" x14ac:dyDescent="0.25">
      <c r="D574" s="8">
        <f t="shared" si="230"/>
        <v>0</v>
      </c>
      <c r="J574" s="56">
        <f t="shared" si="229"/>
        <v>0</v>
      </c>
    </row>
    <row r="575" spans="4:10" x14ac:dyDescent="0.25">
      <c r="D575" s="8">
        <f t="shared" si="230"/>
        <v>0</v>
      </c>
      <c r="J575" s="56">
        <f t="shared" si="229"/>
        <v>0</v>
      </c>
    </row>
    <row r="576" spans="4:10" x14ac:dyDescent="0.25">
      <c r="D576" s="8">
        <f t="shared" si="230"/>
        <v>0</v>
      </c>
      <c r="J576" s="56">
        <f t="shared" si="229"/>
        <v>0</v>
      </c>
    </row>
    <row r="577" spans="4:10" x14ac:dyDescent="0.25">
      <c r="D577" s="8">
        <f t="shared" si="230"/>
        <v>0</v>
      </c>
      <c r="J577" s="56">
        <f t="shared" ref="J577:J640" si="235">D577+E577</f>
        <v>0</v>
      </c>
    </row>
    <row r="578" spans="4:10" x14ac:dyDescent="0.25">
      <c r="D578" s="8">
        <f t="shared" si="230"/>
        <v>0</v>
      </c>
      <c r="J578" s="56">
        <f t="shared" si="235"/>
        <v>0</v>
      </c>
    </row>
    <row r="579" spans="4:10" x14ac:dyDescent="0.25">
      <c r="D579" s="8">
        <f t="shared" si="230"/>
        <v>0</v>
      </c>
      <c r="J579" s="56">
        <f t="shared" si="235"/>
        <v>0</v>
      </c>
    </row>
    <row r="580" spans="4:10" x14ac:dyDescent="0.25">
      <c r="D580" s="8">
        <f t="shared" si="230"/>
        <v>0</v>
      </c>
      <c r="J580" s="56">
        <f t="shared" si="235"/>
        <v>0</v>
      </c>
    </row>
    <row r="581" spans="4:10" x14ac:dyDescent="0.25">
      <c r="D581" s="8">
        <f t="shared" si="230"/>
        <v>0</v>
      </c>
      <c r="J581" s="56">
        <f t="shared" si="235"/>
        <v>0</v>
      </c>
    </row>
    <row r="582" spans="4:10" x14ac:dyDescent="0.25">
      <c r="D582" s="8">
        <f t="shared" si="230"/>
        <v>0</v>
      </c>
      <c r="J582" s="56">
        <f t="shared" si="235"/>
        <v>0</v>
      </c>
    </row>
    <row r="583" spans="4:10" x14ac:dyDescent="0.25">
      <c r="D583" s="8">
        <f t="shared" si="230"/>
        <v>0</v>
      </c>
      <c r="J583" s="56">
        <f t="shared" si="235"/>
        <v>0</v>
      </c>
    </row>
    <row r="584" spans="4:10" x14ac:dyDescent="0.25">
      <c r="D584" s="8">
        <f t="shared" si="230"/>
        <v>0</v>
      </c>
      <c r="J584" s="56">
        <f t="shared" si="235"/>
        <v>0</v>
      </c>
    </row>
    <row r="585" spans="4:10" x14ac:dyDescent="0.25">
      <c r="D585" s="8">
        <f t="shared" si="230"/>
        <v>0</v>
      </c>
      <c r="J585" s="56">
        <f t="shared" si="235"/>
        <v>0</v>
      </c>
    </row>
    <row r="586" spans="4:10" x14ac:dyDescent="0.25">
      <c r="D586" s="8">
        <f t="shared" si="230"/>
        <v>0</v>
      </c>
      <c r="J586" s="56">
        <f t="shared" si="235"/>
        <v>0</v>
      </c>
    </row>
    <row r="587" spans="4:10" x14ac:dyDescent="0.25">
      <c r="D587" s="8">
        <f t="shared" si="230"/>
        <v>0</v>
      </c>
      <c r="J587" s="56">
        <f t="shared" si="235"/>
        <v>0</v>
      </c>
    </row>
    <row r="588" spans="4:10" x14ac:dyDescent="0.25">
      <c r="D588" s="8">
        <f t="shared" si="230"/>
        <v>0</v>
      </c>
      <c r="J588" s="56">
        <f t="shared" si="235"/>
        <v>0</v>
      </c>
    </row>
    <row r="589" spans="4:10" x14ac:dyDescent="0.25">
      <c r="D589" s="8">
        <f t="shared" si="230"/>
        <v>0</v>
      </c>
      <c r="J589" s="56">
        <f t="shared" si="235"/>
        <v>0</v>
      </c>
    </row>
    <row r="590" spans="4:10" x14ac:dyDescent="0.25">
      <c r="D590" s="8">
        <f t="shared" si="230"/>
        <v>0</v>
      </c>
      <c r="J590" s="56">
        <f t="shared" si="235"/>
        <v>0</v>
      </c>
    </row>
    <row r="591" spans="4:10" x14ac:dyDescent="0.25">
      <c r="D591" s="8">
        <f t="shared" si="230"/>
        <v>0</v>
      </c>
      <c r="J591" s="56">
        <f t="shared" si="235"/>
        <v>0</v>
      </c>
    </row>
    <row r="592" spans="4:10" x14ac:dyDescent="0.25">
      <c r="D592" s="8">
        <f t="shared" si="230"/>
        <v>0</v>
      </c>
      <c r="J592" s="56">
        <f t="shared" si="235"/>
        <v>0</v>
      </c>
    </row>
    <row r="593" spans="4:10" x14ac:dyDescent="0.25">
      <c r="D593" s="8">
        <f t="shared" si="230"/>
        <v>0</v>
      </c>
      <c r="J593" s="56">
        <f t="shared" si="235"/>
        <v>0</v>
      </c>
    </row>
    <row r="594" spans="4:10" x14ac:dyDescent="0.25">
      <c r="D594" s="8">
        <f t="shared" si="230"/>
        <v>0</v>
      </c>
      <c r="J594" s="56">
        <f t="shared" si="235"/>
        <v>0</v>
      </c>
    </row>
    <row r="595" spans="4:10" x14ac:dyDescent="0.25">
      <c r="D595" s="8">
        <f t="shared" ref="D595:D658" si="236">J594</f>
        <v>0</v>
      </c>
      <c r="J595" s="56">
        <f t="shared" si="235"/>
        <v>0</v>
      </c>
    </row>
    <row r="596" spans="4:10" x14ac:dyDescent="0.25">
      <c r="D596" s="8">
        <f t="shared" si="236"/>
        <v>0</v>
      </c>
      <c r="J596" s="56">
        <f t="shared" si="235"/>
        <v>0</v>
      </c>
    </row>
    <row r="597" spans="4:10" x14ac:dyDescent="0.25">
      <c r="D597" s="8">
        <f t="shared" si="236"/>
        <v>0</v>
      </c>
      <c r="J597" s="56">
        <f t="shared" si="235"/>
        <v>0</v>
      </c>
    </row>
    <row r="598" spans="4:10" x14ac:dyDescent="0.25">
      <c r="D598" s="8">
        <f t="shared" si="236"/>
        <v>0</v>
      </c>
      <c r="J598" s="56">
        <f t="shared" si="235"/>
        <v>0</v>
      </c>
    </row>
    <row r="599" spans="4:10" x14ac:dyDescent="0.25">
      <c r="D599" s="8">
        <f t="shared" si="236"/>
        <v>0</v>
      </c>
      <c r="J599" s="56">
        <f t="shared" si="235"/>
        <v>0</v>
      </c>
    </row>
    <row r="600" spans="4:10" x14ac:dyDescent="0.25">
      <c r="D600" s="8">
        <f t="shared" si="236"/>
        <v>0</v>
      </c>
      <c r="J600" s="56">
        <f t="shared" si="235"/>
        <v>0</v>
      </c>
    </row>
    <row r="601" spans="4:10" x14ac:dyDescent="0.25">
      <c r="D601" s="8">
        <f t="shared" si="236"/>
        <v>0</v>
      </c>
      <c r="J601" s="56">
        <f t="shared" si="235"/>
        <v>0</v>
      </c>
    </row>
    <row r="602" spans="4:10" x14ac:dyDescent="0.25">
      <c r="D602" s="8">
        <f t="shared" si="236"/>
        <v>0</v>
      </c>
      <c r="J602" s="56">
        <f t="shared" si="235"/>
        <v>0</v>
      </c>
    </row>
    <row r="603" spans="4:10" x14ac:dyDescent="0.25">
      <c r="D603" s="8">
        <f t="shared" si="236"/>
        <v>0</v>
      </c>
      <c r="J603" s="56">
        <f t="shared" si="235"/>
        <v>0</v>
      </c>
    </row>
    <row r="604" spans="4:10" x14ac:dyDescent="0.25">
      <c r="D604" s="8">
        <f t="shared" si="236"/>
        <v>0</v>
      </c>
      <c r="J604" s="56">
        <f t="shared" si="235"/>
        <v>0</v>
      </c>
    </row>
    <row r="605" spans="4:10" x14ac:dyDescent="0.25">
      <c r="D605" s="8">
        <f t="shared" si="236"/>
        <v>0</v>
      </c>
      <c r="J605" s="56">
        <f t="shared" si="235"/>
        <v>0</v>
      </c>
    </row>
    <row r="606" spans="4:10" x14ac:dyDescent="0.25">
      <c r="D606" s="8">
        <f t="shared" si="236"/>
        <v>0</v>
      </c>
      <c r="J606" s="56">
        <f t="shared" si="235"/>
        <v>0</v>
      </c>
    </row>
    <row r="607" spans="4:10" x14ac:dyDescent="0.25">
      <c r="D607" s="8">
        <f t="shared" si="236"/>
        <v>0</v>
      </c>
      <c r="J607" s="56">
        <f t="shared" si="235"/>
        <v>0</v>
      </c>
    </row>
    <row r="608" spans="4:10" x14ac:dyDescent="0.25">
      <c r="D608" s="8">
        <f t="shared" si="236"/>
        <v>0</v>
      </c>
      <c r="J608" s="56">
        <f t="shared" si="235"/>
        <v>0</v>
      </c>
    </row>
    <row r="609" spans="4:10" x14ac:dyDescent="0.25">
      <c r="D609" s="8">
        <f t="shared" si="236"/>
        <v>0</v>
      </c>
      <c r="J609" s="56">
        <f t="shared" si="235"/>
        <v>0</v>
      </c>
    </row>
    <row r="610" spans="4:10" x14ac:dyDescent="0.25">
      <c r="D610" s="8">
        <f t="shared" si="236"/>
        <v>0</v>
      </c>
      <c r="J610" s="56">
        <f t="shared" si="235"/>
        <v>0</v>
      </c>
    </row>
    <row r="611" spans="4:10" x14ac:dyDescent="0.25">
      <c r="D611" s="8">
        <f t="shared" si="236"/>
        <v>0</v>
      </c>
      <c r="J611" s="56">
        <f t="shared" si="235"/>
        <v>0</v>
      </c>
    </row>
    <row r="612" spans="4:10" x14ac:dyDescent="0.25">
      <c r="D612" s="8">
        <f t="shared" si="236"/>
        <v>0</v>
      </c>
      <c r="J612" s="56">
        <f t="shared" si="235"/>
        <v>0</v>
      </c>
    </row>
    <row r="613" spans="4:10" x14ac:dyDescent="0.25">
      <c r="D613" s="8">
        <f t="shared" si="236"/>
        <v>0</v>
      </c>
      <c r="J613" s="56">
        <f t="shared" si="235"/>
        <v>0</v>
      </c>
    </row>
    <row r="614" spans="4:10" x14ac:dyDescent="0.25">
      <c r="D614" s="8">
        <f t="shared" si="236"/>
        <v>0</v>
      </c>
      <c r="J614" s="56">
        <f t="shared" si="235"/>
        <v>0</v>
      </c>
    </row>
    <row r="615" spans="4:10" x14ac:dyDescent="0.25">
      <c r="D615" s="8">
        <f t="shared" si="236"/>
        <v>0</v>
      </c>
      <c r="J615" s="56">
        <f t="shared" si="235"/>
        <v>0</v>
      </c>
    </row>
    <row r="616" spans="4:10" x14ac:dyDescent="0.25">
      <c r="D616" s="8">
        <f t="shared" si="236"/>
        <v>0</v>
      </c>
      <c r="J616" s="56">
        <f t="shared" si="235"/>
        <v>0</v>
      </c>
    </row>
    <row r="617" spans="4:10" x14ac:dyDescent="0.25">
      <c r="D617" s="8">
        <f t="shared" si="236"/>
        <v>0</v>
      </c>
      <c r="J617" s="56">
        <f t="shared" si="235"/>
        <v>0</v>
      </c>
    </row>
    <row r="618" spans="4:10" x14ac:dyDescent="0.25">
      <c r="D618" s="8">
        <f t="shared" si="236"/>
        <v>0</v>
      </c>
      <c r="J618" s="56">
        <f t="shared" si="235"/>
        <v>0</v>
      </c>
    </row>
    <row r="619" spans="4:10" x14ac:dyDescent="0.25">
      <c r="D619" s="8">
        <f t="shared" si="236"/>
        <v>0</v>
      </c>
      <c r="J619" s="56">
        <f t="shared" si="235"/>
        <v>0</v>
      </c>
    </row>
    <row r="620" spans="4:10" x14ac:dyDescent="0.25">
      <c r="D620" s="8">
        <f t="shared" si="236"/>
        <v>0</v>
      </c>
      <c r="J620" s="56">
        <f t="shared" si="235"/>
        <v>0</v>
      </c>
    </row>
    <row r="621" spans="4:10" x14ac:dyDescent="0.25">
      <c r="D621" s="8">
        <f t="shared" si="236"/>
        <v>0</v>
      </c>
      <c r="J621" s="56">
        <f t="shared" si="235"/>
        <v>0</v>
      </c>
    </row>
    <row r="622" spans="4:10" x14ac:dyDescent="0.25">
      <c r="D622" s="8">
        <f t="shared" si="236"/>
        <v>0</v>
      </c>
      <c r="J622" s="56">
        <f t="shared" si="235"/>
        <v>0</v>
      </c>
    </row>
    <row r="623" spans="4:10" x14ac:dyDescent="0.25">
      <c r="D623" s="8">
        <f t="shared" si="236"/>
        <v>0</v>
      </c>
      <c r="J623" s="56">
        <f t="shared" si="235"/>
        <v>0</v>
      </c>
    </row>
    <row r="624" spans="4:10" x14ac:dyDescent="0.25">
      <c r="D624" s="8">
        <f t="shared" si="236"/>
        <v>0</v>
      </c>
      <c r="J624" s="56">
        <f t="shared" si="235"/>
        <v>0</v>
      </c>
    </row>
    <row r="625" spans="4:10" x14ac:dyDescent="0.25">
      <c r="D625" s="8">
        <f t="shared" si="236"/>
        <v>0</v>
      </c>
      <c r="J625" s="56">
        <f t="shared" si="235"/>
        <v>0</v>
      </c>
    </row>
    <row r="626" spans="4:10" x14ac:dyDescent="0.25">
      <c r="D626" s="8">
        <f t="shared" si="236"/>
        <v>0</v>
      </c>
      <c r="J626" s="56">
        <f t="shared" si="235"/>
        <v>0</v>
      </c>
    </row>
    <row r="627" spans="4:10" x14ac:dyDescent="0.25">
      <c r="D627" s="8">
        <f t="shared" si="236"/>
        <v>0</v>
      </c>
      <c r="J627" s="56">
        <f t="shared" si="235"/>
        <v>0</v>
      </c>
    </row>
    <row r="628" spans="4:10" x14ac:dyDescent="0.25">
      <c r="D628" s="8">
        <f t="shared" si="236"/>
        <v>0</v>
      </c>
      <c r="J628" s="56">
        <f t="shared" si="235"/>
        <v>0</v>
      </c>
    </row>
    <row r="629" spans="4:10" x14ac:dyDescent="0.25">
      <c r="D629" s="8">
        <f t="shared" si="236"/>
        <v>0</v>
      </c>
      <c r="J629" s="56">
        <f t="shared" si="235"/>
        <v>0</v>
      </c>
    </row>
    <row r="630" spans="4:10" x14ac:dyDescent="0.25">
      <c r="D630" s="8">
        <f t="shared" si="236"/>
        <v>0</v>
      </c>
      <c r="J630" s="56">
        <f t="shared" si="235"/>
        <v>0</v>
      </c>
    </row>
    <row r="631" spans="4:10" x14ac:dyDescent="0.25">
      <c r="D631" s="8">
        <f t="shared" si="236"/>
        <v>0</v>
      </c>
      <c r="J631" s="56">
        <f t="shared" si="235"/>
        <v>0</v>
      </c>
    </row>
    <row r="632" spans="4:10" x14ac:dyDescent="0.25">
      <c r="D632" s="8">
        <f t="shared" si="236"/>
        <v>0</v>
      </c>
      <c r="J632" s="56">
        <f t="shared" si="235"/>
        <v>0</v>
      </c>
    </row>
    <row r="633" spans="4:10" x14ac:dyDescent="0.25">
      <c r="D633" s="8">
        <f t="shared" si="236"/>
        <v>0</v>
      </c>
      <c r="J633" s="56">
        <f t="shared" si="235"/>
        <v>0</v>
      </c>
    </row>
    <row r="634" spans="4:10" x14ac:dyDescent="0.25">
      <c r="D634" s="8">
        <f t="shared" si="236"/>
        <v>0</v>
      </c>
      <c r="J634" s="56">
        <f t="shared" si="235"/>
        <v>0</v>
      </c>
    </row>
    <row r="635" spans="4:10" x14ac:dyDescent="0.25">
      <c r="D635" s="8">
        <f t="shared" si="236"/>
        <v>0</v>
      </c>
      <c r="J635" s="56">
        <f t="shared" si="235"/>
        <v>0</v>
      </c>
    </row>
    <row r="636" spans="4:10" x14ac:dyDescent="0.25">
      <c r="D636" s="8">
        <f t="shared" si="236"/>
        <v>0</v>
      </c>
      <c r="J636" s="56">
        <f t="shared" si="235"/>
        <v>0</v>
      </c>
    </row>
    <row r="637" spans="4:10" x14ac:dyDescent="0.25">
      <c r="D637" s="8">
        <f t="shared" si="236"/>
        <v>0</v>
      </c>
      <c r="J637" s="56">
        <f t="shared" si="235"/>
        <v>0</v>
      </c>
    </row>
    <row r="638" spans="4:10" x14ac:dyDescent="0.25">
      <c r="D638" s="8">
        <f t="shared" si="236"/>
        <v>0</v>
      </c>
      <c r="J638" s="56">
        <f t="shared" si="235"/>
        <v>0</v>
      </c>
    </row>
    <row r="639" spans="4:10" x14ac:dyDescent="0.25">
      <c r="D639" s="8">
        <f t="shared" si="236"/>
        <v>0</v>
      </c>
      <c r="J639" s="56">
        <f t="shared" si="235"/>
        <v>0</v>
      </c>
    </row>
    <row r="640" spans="4:10" x14ac:dyDescent="0.25">
      <c r="D640" s="8">
        <f t="shared" si="236"/>
        <v>0</v>
      </c>
      <c r="J640" s="56">
        <f t="shared" si="235"/>
        <v>0</v>
      </c>
    </row>
    <row r="641" spans="4:10" x14ac:dyDescent="0.25">
      <c r="D641" s="8">
        <f t="shared" si="236"/>
        <v>0</v>
      </c>
      <c r="J641" s="56">
        <f t="shared" ref="J641:J704" si="237">D641+E641</f>
        <v>0</v>
      </c>
    </row>
    <row r="642" spans="4:10" x14ac:dyDescent="0.25">
      <c r="D642" s="8">
        <f t="shared" si="236"/>
        <v>0</v>
      </c>
      <c r="J642" s="56">
        <f t="shared" si="237"/>
        <v>0</v>
      </c>
    </row>
    <row r="643" spans="4:10" x14ac:dyDescent="0.25">
      <c r="D643" s="8">
        <f t="shared" si="236"/>
        <v>0</v>
      </c>
      <c r="J643" s="56">
        <f t="shared" si="237"/>
        <v>0</v>
      </c>
    </row>
    <row r="644" spans="4:10" x14ac:dyDescent="0.25">
      <c r="D644" s="8">
        <f t="shared" si="236"/>
        <v>0</v>
      </c>
      <c r="J644" s="56">
        <f t="shared" si="237"/>
        <v>0</v>
      </c>
    </row>
    <row r="645" spans="4:10" x14ac:dyDescent="0.25">
      <c r="D645" s="8">
        <f t="shared" si="236"/>
        <v>0</v>
      </c>
      <c r="J645" s="56">
        <f t="shared" si="237"/>
        <v>0</v>
      </c>
    </row>
    <row r="646" spans="4:10" x14ac:dyDescent="0.25">
      <c r="D646" s="8">
        <f t="shared" si="236"/>
        <v>0</v>
      </c>
      <c r="J646" s="56">
        <f t="shared" si="237"/>
        <v>0</v>
      </c>
    </row>
    <row r="647" spans="4:10" x14ac:dyDescent="0.25">
      <c r="D647" s="8">
        <f t="shared" si="236"/>
        <v>0</v>
      </c>
      <c r="J647" s="56">
        <f t="shared" si="237"/>
        <v>0</v>
      </c>
    </row>
    <row r="648" spans="4:10" x14ac:dyDescent="0.25">
      <c r="D648" s="8">
        <f t="shared" si="236"/>
        <v>0</v>
      </c>
      <c r="J648" s="56">
        <f t="shared" si="237"/>
        <v>0</v>
      </c>
    </row>
    <row r="649" spans="4:10" x14ac:dyDescent="0.25">
      <c r="D649" s="8">
        <f t="shared" si="236"/>
        <v>0</v>
      </c>
      <c r="J649" s="56">
        <f t="shared" si="237"/>
        <v>0</v>
      </c>
    </row>
    <row r="650" spans="4:10" x14ac:dyDescent="0.25">
      <c r="D650" s="8">
        <f t="shared" si="236"/>
        <v>0</v>
      </c>
      <c r="J650" s="56">
        <f t="shared" si="237"/>
        <v>0</v>
      </c>
    </row>
    <row r="651" spans="4:10" x14ac:dyDescent="0.25">
      <c r="D651" s="8">
        <f t="shared" si="236"/>
        <v>0</v>
      </c>
      <c r="J651" s="56">
        <f t="shared" si="237"/>
        <v>0</v>
      </c>
    </row>
    <row r="652" spans="4:10" x14ac:dyDescent="0.25">
      <c r="D652" s="8">
        <f t="shared" si="236"/>
        <v>0</v>
      </c>
      <c r="J652" s="56">
        <f t="shared" si="237"/>
        <v>0</v>
      </c>
    </row>
    <row r="653" spans="4:10" x14ac:dyDescent="0.25">
      <c r="D653" s="8">
        <f t="shared" si="236"/>
        <v>0</v>
      </c>
      <c r="J653" s="56">
        <f t="shared" si="237"/>
        <v>0</v>
      </c>
    </row>
    <row r="654" spans="4:10" x14ac:dyDescent="0.25">
      <c r="D654" s="8">
        <f t="shared" si="236"/>
        <v>0</v>
      </c>
      <c r="J654" s="56">
        <f t="shared" si="237"/>
        <v>0</v>
      </c>
    </row>
    <row r="655" spans="4:10" x14ac:dyDescent="0.25">
      <c r="D655" s="8">
        <f t="shared" si="236"/>
        <v>0</v>
      </c>
      <c r="J655" s="56">
        <f t="shared" si="237"/>
        <v>0</v>
      </c>
    </row>
    <row r="656" spans="4:10" x14ac:dyDescent="0.25">
      <c r="D656" s="8">
        <f t="shared" si="236"/>
        <v>0</v>
      </c>
      <c r="J656" s="56">
        <f t="shared" si="237"/>
        <v>0</v>
      </c>
    </row>
    <row r="657" spans="4:10" x14ac:dyDescent="0.25">
      <c r="D657" s="8">
        <f t="shared" si="236"/>
        <v>0</v>
      </c>
      <c r="J657" s="56">
        <f t="shared" si="237"/>
        <v>0</v>
      </c>
    </row>
    <row r="658" spans="4:10" x14ac:dyDescent="0.25">
      <c r="D658" s="8">
        <f t="shared" si="236"/>
        <v>0</v>
      </c>
      <c r="J658" s="56">
        <f t="shared" si="237"/>
        <v>0</v>
      </c>
    </row>
    <row r="659" spans="4:10" x14ac:dyDescent="0.25">
      <c r="D659" s="8">
        <f t="shared" ref="D659:D722" si="238">J658</f>
        <v>0</v>
      </c>
      <c r="J659" s="56">
        <f t="shared" si="237"/>
        <v>0</v>
      </c>
    </row>
    <row r="660" spans="4:10" x14ac:dyDescent="0.25">
      <c r="D660" s="8">
        <f t="shared" si="238"/>
        <v>0</v>
      </c>
      <c r="J660" s="56">
        <f t="shared" si="237"/>
        <v>0</v>
      </c>
    </row>
    <row r="661" spans="4:10" x14ac:dyDescent="0.25">
      <c r="D661" s="8">
        <f t="shared" si="238"/>
        <v>0</v>
      </c>
      <c r="J661" s="56">
        <f t="shared" si="237"/>
        <v>0</v>
      </c>
    </row>
    <row r="662" spans="4:10" x14ac:dyDescent="0.25">
      <c r="D662" s="8">
        <f t="shared" si="238"/>
        <v>0</v>
      </c>
      <c r="J662" s="56">
        <f t="shared" si="237"/>
        <v>0</v>
      </c>
    </row>
    <row r="663" spans="4:10" x14ac:dyDescent="0.25">
      <c r="D663" s="8">
        <f t="shared" si="238"/>
        <v>0</v>
      </c>
      <c r="J663" s="56">
        <f t="shared" si="237"/>
        <v>0</v>
      </c>
    </row>
    <row r="664" spans="4:10" x14ac:dyDescent="0.25">
      <c r="D664" s="8">
        <f t="shared" si="238"/>
        <v>0</v>
      </c>
      <c r="J664" s="56">
        <f t="shared" si="237"/>
        <v>0</v>
      </c>
    </row>
    <row r="665" spans="4:10" x14ac:dyDescent="0.25">
      <c r="D665" s="8">
        <f t="shared" si="238"/>
        <v>0</v>
      </c>
      <c r="J665" s="56">
        <f t="shared" si="237"/>
        <v>0</v>
      </c>
    </row>
    <row r="666" spans="4:10" x14ac:dyDescent="0.25">
      <c r="D666" s="8">
        <f t="shared" si="238"/>
        <v>0</v>
      </c>
      <c r="J666" s="56">
        <f t="shared" si="237"/>
        <v>0</v>
      </c>
    </row>
    <row r="667" spans="4:10" x14ac:dyDescent="0.25">
      <c r="D667" s="8">
        <f t="shared" si="238"/>
        <v>0</v>
      </c>
      <c r="J667" s="56">
        <f t="shared" si="237"/>
        <v>0</v>
      </c>
    </row>
    <row r="668" spans="4:10" x14ac:dyDescent="0.25">
      <c r="D668" s="8">
        <f t="shared" si="238"/>
        <v>0</v>
      </c>
      <c r="J668" s="56">
        <f t="shared" si="237"/>
        <v>0</v>
      </c>
    </row>
    <row r="669" spans="4:10" x14ac:dyDescent="0.25">
      <c r="D669" s="8">
        <f t="shared" si="238"/>
        <v>0</v>
      </c>
      <c r="J669" s="56">
        <f t="shared" si="237"/>
        <v>0</v>
      </c>
    </row>
    <row r="670" spans="4:10" x14ac:dyDescent="0.25">
      <c r="D670" s="8">
        <f t="shared" si="238"/>
        <v>0</v>
      </c>
      <c r="J670" s="56">
        <f t="shared" si="237"/>
        <v>0</v>
      </c>
    </row>
    <row r="671" spans="4:10" x14ac:dyDescent="0.25">
      <c r="D671" s="8">
        <f t="shared" si="238"/>
        <v>0</v>
      </c>
      <c r="J671" s="56">
        <f t="shared" si="237"/>
        <v>0</v>
      </c>
    </row>
    <row r="672" spans="4:10" x14ac:dyDescent="0.25">
      <c r="D672" s="8">
        <f t="shared" si="238"/>
        <v>0</v>
      </c>
      <c r="J672" s="56">
        <f t="shared" si="237"/>
        <v>0</v>
      </c>
    </row>
    <row r="673" spans="4:10" x14ac:dyDescent="0.25">
      <c r="D673" s="8">
        <f t="shared" si="238"/>
        <v>0</v>
      </c>
      <c r="J673" s="56">
        <f t="shared" si="237"/>
        <v>0</v>
      </c>
    </row>
    <row r="674" spans="4:10" x14ac:dyDescent="0.25">
      <c r="D674" s="8">
        <f t="shared" si="238"/>
        <v>0</v>
      </c>
      <c r="J674" s="56">
        <f t="shared" si="237"/>
        <v>0</v>
      </c>
    </row>
    <row r="675" spans="4:10" x14ac:dyDescent="0.25">
      <c r="D675" s="8">
        <f t="shared" si="238"/>
        <v>0</v>
      </c>
      <c r="J675" s="56">
        <f t="shared" si="237"/>
        <v>0</v>
      </c>
    </row>
    <row r="676" spans="4:10" x14ac:dyDescent="0.25">
      <c r="D676" s="8">
        <f t="shared" si="238"/>
        <v>0</v>
      </c>
      <c r="J676" s="56">
        <f t="shared" si="237"/>
        <v>0</v>
      </c>
    </row>
    <row r="677" spans="4:10" x14ac:dyDescent="0.25">
      <c r="D677" s="8">
        <f t="shared" si="238"/>
        <v>0</v>
      </c>
      <c r="J677" s="56">
        <f t="shared" si="237"/>
        <v>0</v>
      </c>
    </row>
    <row r="678" spans="4:10" x14ac:dyDescent="0.25">
      <c r="D678" s="8">
        <f t="shared" si="238"/>
        <v>0</v>
      </c>
      <c r="J678" s="56">
        <f t="shared" si="237"/>
        <v>0</v>
      </c>
    </row>
    <row r="679" spans="4:10" x14ac:dyDescent="0.25">
      <c r="D679" s="8">
        <f t="shared" si="238"/>
        <v>0</v>
      </c>
      <c r="J679" s="56">
        <f t="shared" si="237"/>
        <v>0</v>
      </c>
    </row>
    <row r="680" spans="4:10" x14ac:dyDescent="0.25">
      <c r="D680" s="8">
        <f t="shared" si="238"/>
        <v>0</v>
      </c>
      <c r="J680" s="56">
        <f t="shared" si="237"/>
        <v>0</v>
      </c>
    </row>
    <row r="681" spans="4:10" x14ac:dyDescent="0.25">
      <c r="D681" s="8">
        <f t="shared" si="238"/>
        <v>0</v>
      </c>
      <c r="J681" s="56">
        <f t="shared" si="237"/>
        <v>0</v>
      </c>
    </row>
    <row r="682" spans="4:10" x14ac:dyDescent="0.25">
      <c r="D682" s="8">
        <f t="shared" si="238"/>
        <v>0</v>
      </c>
      <c r="J682" s="56">
        <f t="shared" si="237"/>
        <v>0</v>
      </c>
    </row>
    <row r="683" spans="4:10" x14ac:dyDescent="0.25">
      <c r="D683" s="8">
        <f t="shared" si="238"/>
        <v>0</v>
      </c>
      <c r="J683" s="56">
        <f t="shared" si="237"/>
        <v>0</v>
      </c>
    </row>
    <row r="684" spans="4:10" x14ac:dyDescent="0.25">
      <c r="D684" s="8">
        <f t="shared" si="238"/>
        <v>0</v>
      </c>
      <c r="J684" s="56">
        <f t="shared" si="237"/>
        <v>0</v>
      </c>
    </row>
    <row r="685" spans="4:10" x14ac:dyDescent="0.25">
      <c r="D685" s="8">
        <f t="shared" si="238"/>
        <v>0</v>
      </c>
      <c r="J685" s="56">
        <f t="shared" si="237"/>
        <v>0</v>
      </c>
    </row>
    <row r="686" spans="4:10" x14ac:dyDescent="0.25">
      <c r="D686" s="8">
        <f t="shared" si="238"/>
        <v>0</v>
      </c>
      <c r="J686" s="56">
        <f t="shared" si="237"/>
        <v>0</v>
      </c>
    </row>
    <row r="687" spans="4:10" x14ac:dyDescent="0.25">
      <c r="D687" s="8">
        <f t="shared" si="238"/>
        <v>0</v>
      </c>
      <c r="J687" s="56">
        <f t="shared" si="237"/>
        <v>0</v>
      </c>
    </row>
    <row r="688" spans="4:10" x14ac:dyDescent="0.25">
      <c r="D688" s="8">
        <f t="shared" si="238"/>
        <v>0</v>
      </c>
      <c r="J688" s="56">
        <f t="shared" si="237"/>
        <v>0</v>
      </c>
    </row>
    <row r="689" spans="4:10" x14ac:dyDescent="0.25">
      <c r="D689" s="8">
        <f t="shared" si="238"/>
        <v>0</v>
      </c>
      <c r="J689" s="56">
        <f t="shared" si="237"/>
        <v>0</v>
      </c>
    </row>
    <row r="690" spans="4:10" x14ac:dyDescent="0.25">
      <c r="D690" s="8">
        <f t="shared" si="238"/>
        <v>0</v>
      </c>
      <c r="J690" s="56">
        <f t="shared" si="237"/>
        <v>0</v>
      </c>
    </row>
    <row r="691" spans="4:10" x14ac:dyDescent="0.25">
      <c r="D691" s="8">
        <f t="shared" si="238"/>
        <v>0</v>
      </c>
      <c r="J691" s="56">
        <f t="shared" si="237"/>
        <v>0</v>
      </c>
    </row>
    <row r="692" spans="4:10" x14ac:dyDescent="0.25">
      <c r="D692" s="8">
        <f t="shared" si="238"/>
        <v>0</v>
      </c>
      <c r="J692" s="56">
        <f t="shared" si="237"/>
        <v>0</v>
      </c>
    </row>
    <row r="693" spans="4:10" x14ac:dyDescent="0.25">
      <c r="D693" s="8">
        <f t="shared" si="238"/>
        <v>0</v>
      </c>
      <c r="J693" s="56">
        <f t="shared" si="237"/>
        <v>0</v>
      </c>
    </row>
    <row r="694" spans="4:10" x14ac:dyDescent="0.25">
      <c r="D694" s="8">
        <f t="shared" si="238"/>
        <v>0</v>
      </c>
      <c r="J694" s="56">
        <f t="shared" si="237"/>
        <v>0</v>
      </c>
    </row>
    <row r="695" spans="4:10" x14ac:dyDescent="0.25">
      <c r="D695" s="8">
        <f t="shared" si="238"/>
        <v>0</v>
      </c>
      <c r="J695" s="56">
        <f t="shared" si="237"/>
        <v>0</v>
      </c>
    </row>
    <row r="696" spans="4:10" x14ac:dyDescent="0.25">
      <c r="D696" s="8">
        <f t="shared" si="238"/>
        <v>0</v>
      </c>
      <c r="J696" s="56">
        <f t="shared" si="237"/>
        <v>0</v>
      </c>
    </row>
    <row r="697" spans="4:10" x14ac:dyDescent="0.25">
      <c r="D697" s="8">
        <f t="shared" si="238"/>
        <v>0</v>
      </c>
      <c r="J697" s="56">
        <f t="shared" si="237"/>
        <v>0</v>
      </c>
    </row>
    <row r="698" spans="4:10" x14ac:dyDescent="0.25">
      <c r="D698" s="8">
        <f t="shared" si="238"/>
        <v>0</v>
      </c>
      <c r="J698" s="56">
        <f t="shared" si="237"/>
        <v>0</v>
      </c>
    </row>
    <row r="699" spans="4:10" x14ac:dyDescent="0.25">
      <c r="D699" s="8">
        <f t="shared" si="238"/>
        <v>0</v>
      </c>
      <c r="J699" s="56">
        <f t="shared" si="237"/>
        <v>0</v>
      </c>
    </row>
    <row r="700" spans="4:10" x14ac:dyDescent="0.25">
      <c r="D700" s="8">
        <f t="shared" si="238"/>
        <v>0</v>
      </c>
      <c r="J700" s="56">
        <f t="shared" si="237"/>
        <v>0</v>
      </c>
    </row>
    <row r="701" spans="4:10" x14ac:dyDescent="0.25">
      <c r="D701" s="8">
        <f t="shared" si="238"/>
        <v>0</v>
      </c>
      <c r="J701" s="56">
        <f t="shared" si="237"/>
        <v>0</v>
      </c>
    </row>
    <row r="702" spans="4:10" x14ac:dyDescent="0.25">
      <c r="D702" s="8">
        <f t="shared" si="238"/>
        <v>0</v>
      </c>
      <c r="J702" s="56">
        <f t="shared" si="237"/>
        <v>0</v>
      </c>
    </row>
    <row r="703" spans="4:10" x14ac:dyDescent="0.25">
      <c r="D703" s="8">
        <f t="shared" si="238"/>
        <v>0</v>
      </c>
      <c r="J703" s="56">
        <f t="shared" si="237"/>
        <v>0</v>
      </c>
    </row>
    <row r="704" spans="4:10" x14ac:dyDescent="0.25">
      <c r="D704" s="8">
        <f t="shared" si="238"/>
        <v>0</v>
      </c>
      <c r="J704" s="56">
        <f t="shared" si="237"/>
        <v>0</v>
      </c>
    </row>
    <row r="705" spans="4:10" x14ac:dyDescent="0.25">
      <c r="D705" s="8">
        <f t="shared" si="238"/>
        <v>0</v>
      </c>
      <c r="J705" s="56">
        <f t="shared" ref="J705:J768" si="239">D705+E705</f>
        <v>0</v>
      </c>
    </row>
    <row r="706" spans="4:10" x14ac:dyDescent="0.25">
      <c r="D706" s="8">
        <f t="shared" si="238"/>
        <v>0</v>
      </c>
      <c r="J706" s="56">
        <f t="shared" si="239"/>
        <v>0</v>
      </c>
    </row>
    <row r="707" spans="4:10" x14ac:dyDescent="0.25">
      <c r="D707" s="8">
        <f t="shared" si="238"/>
        <v>0</v>
      </c>
      <c r="J707" s="56">
        <f t="shared" si="239"/>
        <v>0</v>
      </c>
    </row>
    <row r="708" spans="4:10" x14ac:dyDescent="0.25">
      <c r="D708" s="8">
        <f t="shared" si="238"/>
        <v>0</v>
      </c>
      <c r="J708" s="56">
        <f t="shared" si="239"/>
        <v>0</v>
      </c>
    </row>
    <row r="709" spans="4:10" x14ac:dyDescent="0.25">
      <c r="D709" s="8">
        <f t="shared" si="238"/>
        <v>0</v>
      </c>
      <c r="J709" s="56">
        <f t="shared" si="239"/>
        <v>0</v>
      </c>
    </row>
    <row r="710" spans="4:10" x14ac:dyDescent="0.25">
      <c r="D710" s="8">
        <f t="shared" si="238"/>
        <v>0</v>
      </c>
      <c r="J710" s="56">
        <f t="shared" si="239"/>
        <v>0</v>
      </c>
    </row>
    <row r="711" spans="4:10" x14ac:dyDescent="0.25">
      <c r="D711" s="8">
        <f t="shared" si="238"/>
        <v>0</v>
      </c>
      <c r="J711" s="56">
        <f t="shared" si="239"/>
        <v>0</v>
      </c>
    </row>
    <row r="712" spans="4:10" x14ac:dyDescent="0.25">
      <c r="D712" s="8">
        <f t="shared" si="238"/>
        <v>0</v>
      </c>
      <c r="J712" s="56">
        <f t="shared" si="239"/>
        <v>0</v>
      </c>
    </row>
    <row r="713" spans="4:10" x14ac:dyDescent="0.25">
      <c r="D713" s="8">
        <f t="shared" si="238"/>
        <v>0</v>
      </c>
      <c r="J713" s="56">
        <f t="shared" si="239"/>
        <v>0</v>
      </c>
    </row>
    <row r="714" spans="4:10" x14ac:dyDescent="0.25">
      <c r="D714" s="8">
        <f t="shared" si="238"/>
        <v>0</v>
      </c>
      <c r="J714" s="56">
        <f t="shared" si="239"/>
        <v>0</v>
      </c>
    </row>
    <row r="715" spans="4:10" x14ac:dyDescent="0.25">
      <c r="D715" s="8">
        <f t="shared" si="238"/>
        <v>0</v>
      </c>
      <c r="J715" s="56">
        <f t="shared" si="239"/>
        <v>0</v>
      </c>
    </row>
    <row r="716" spans="4:10" x14ac:dyDescent="0.25">
      <c r="D716" s="8">
        <f t="shared" si="238"/>
        <v>0</v>
      </c>
      <c r="J716" s="56">
        <f t="shared" si="239"/>
        <v>0</v>
      </c>
    </row>
    <row r="717" spans="4:10" x14ac:dyDescent="0.25">
      <c r="D717" s="8">
        <f t="shared" si="238"/>
        <v>0</v>
      </c>
      <c r="J717" s="56">
        <f t="shared" si="239"/>
        <v>0</v>
      </c>
    </row>
    <row r="718" spans="4:10" x14ac:dyDescent="0.25">
      <c r="D718" s="8">
        <f t="shared" si="238"/>
        <v>0</v>
      </c>
      <c r="J718" s="56">
        <f t="shared" si="239"/>
        <v>0</v>
      </c>
    </row>
    <row r="719" spans="4:10" x14ac:dyDescent="0.25">
      <c r="D719" s="8">
        <f t="shared" si="238"/>
        <v>0</v>
      </c>
      <c r="J719" s="56">
        <f t="shared" si="239"/>
        <v>0</v>
      </c>
    </row>
    <row r="720" spans="4:10" x14ac:dyDescent="0.25">
      <c r="D720" s="8">
        <f t="shared" si="238"/>
        <v>0</v>
      </c>
      <c r="J720" s="56">
        <f t="shared" si="239"/>
        <v>0</v>
      </c>
    </row>
    <row r="721" spans="4:10" x14ac:dyDescent="0.25">
      <c r="D721" s="8">
        <f t="shared" si="238"/>
        <v>0</v>
      </c>
      <c r="J721" s="56">
        <f t="shared" si="239"/>
        <v>0</v>
      </c>
    </row>
    <row r="722" spans="4:10" x14ac:dyDescent="0.25">
      <c r="D722" s="8">
        <f t="shared" si="238"/>
        <v>0</v>
      </c>
      <c r="J722" s="56">
        <f t="shared" si="239"/>
        <v>0</v>
      </c>
    </row>
    <row r="723" spans="4:10" x14ac:dyDescent="0.25">
      <c r="D723" s="8">
        <f t="shared" ref="D723:D786" si="240">J722</f>
        <v>0</v>
      </c>
      <c r="J723" s="56">
        <f t="shared" si="239"/>
        <v>0</v>
      </c>
    </row>
    <row r="724" spans="4:10" x14ac:dyDescent="0.25">
      <c r="D724" s="8">
        <f t="shared" si="240"/>
        <v>0</v>
      </c>
      <c r="J724" s="56">
        <f t="shared" si="239"/>
        <v>0</v>
      </c>
    </row>
    <row r="725" spans="4:10" x14ac:dyDescent="0.25">
      <c r="D725" s="8">
        <f t="shared" si="240"/>
        <v>0</v>
      </c>
      <c r="J725" s="56">
        <f t="shared" si="239"/>
        <v>0</v>
      </c>
    </row>
    <row r="726" spans="4:10" x14ac:dyDescent="0.25">
      <c r="D726" s="8">
        <f t="shared" si="240"/>
        <v>0</v>
      </c>
      <c r="J726" s="56">
        <f t="shared" si="239"/>
        <v>0</v>
      </c>
    </row>
    <row r="727" spans="4:10" x14ac:dyDescent="0.25">
      <c r="D727" s="8">
        <f t="shared" si="240"/>
        <v>0</v>
      </c>
      <c r="J727" s="56">
        <f t="shared" si="239"/>
        <v>0</v>
      </c>
    </row>
    <row r="728" spans="4:10" x14ac:dyDescent="0.25">
      <c r="D728" s="8">
        <f t="shared" si="240"/>
        <v>0</v>
      </c>
      <c r="J728" s="56">
        <f t="shared" si="239"/>
        <v>0</v>
      </c>
    </row>
    <row r="729" spans="4:10" x14ac:dyDescent="0.25">
      <c r="D729" s="8">
        <f t="shared" si="240"/>
        <v>0</v>
      </c>
      <c r="J729" s="56">
        <f t="shared" si="239"/>
        <v>0</v>
      </c>
    </row>
    <row r="730" spans="4:10" x14ac:dyDescent="0.25">
      <c r="D730" s="8">
        <f t="shared" si="240"/>
        <v>0</v>
      </c>
      <c r="J730" s="56">
        <f t="shared" si="239"/>
        <v>0</v>
      </c>
    </row>
    <row r="731" spans="4:10" x14ac:dyDescent="0.25">
      <c r="D731" s="8">
        <f t="shared" si="240"/>
        <v>0</v>
      </c>
      <c r="J731" s="56">
        <f t="shared" si="239"/>
        <v>0</v>
      </c>
    </row>
    <row r="732" spans="4:10" x14ac:dyDescent="0.25">
      <c r="D732" s="8">
        <f t="shared" si="240"/>
        <v>0</v>
      </c>
      <c r="J732" s="56">
        <f t="shared" si="239"/>
        <v>0</v>
      </c>
    </row>
    <row r="733" spans="4:10" x14ac:dyDescent="0.25">
      <c r="D733" s="8">
        <f t="shared" si="240"/>
        <v>0</v>
      </c>
      <c r="J733" s="56">
        <f t="shared" si="239"/>
        <v>0</v>
      </c>
    </row>
    <row r="734" spans="4:10" x14ac:dyDescent="0.25">
      <c r="D734" s="8">
        <f t="shared" si="240"/>
        <v>0</v>
      </c>
      <c r="J734" s="56">
        <f t="shared" si="239"/>
        <v>0</v>
      </c>
    </row>
    <row r="735" spans="4:10" x14ac:dyDescent="0.25">
      <c r="D735" s="8">
        <f t="shared" si="240"/>
        <v>0</v>
      </c>
      <c r="J735" s="56">
        <f t="shared" si="239"/>
        <v>0</v>
      </c>
    </row>
    <row r="736" spans="4:10" x14ac:dyDescent="0.25">
      <c r="D736" s="8">
        <f t="shared" si="240"/>
        <v>0</v>
      </c>
      <c r="J736" s="56">
        <f t="shared" si="239"/>
        <v>0</v>
      </c>
    </row>
    <row r="737" spans="4:10" x14ac:dyDescent="0.25">
      <c r="D737" s="8">
        <f t="shared" si="240"/>
        <v>0</v>
      </c>
      <c r="J737" s="56">
        <f t="shared" si="239"/>
        <v>0</v>
      </c>
    </row>
    <row r="738" spans="4:10" x14ac:dyDescent="0.25">
      <c r="D738" s="8">
        <f t="shared" si="240"/>
        <v>0</v>
      </c>
      <c r="J738" s="56">
        <f t="shared" si="239"/>
        <v>0</v>
      </c>
    </row>
    <row r="739" spans="4:10" x14ac:dyDescent="0.25">
      <c r="D739" s="8">
        <f t="shared" si="240"/>
        <v>0</v>
      </c>
      <c r="J739" s="56">
        <f t="shared" si="239"/>
        <v>0</v>
      </c>
    </row>
    <row r="740" spans="4:10" x14ac:dyDescent="0.25">
      <c r="D740" s="8">
        <f t="shared" si="240"/>
        <v>0</v>
      </c>
      <c r="J740" s="56">
        <f t="shared" si="239"/>
        <v>0</v>
      </c>
    </row>
    <row r="741" spans="4:10" x14ac:dyDescent="0.25">
      <c r="D741" s="8">
        <f t="shared" si="240"/>
        <v>0</v>
      </c>
      <c r="J741" s="56">
        <f t="shared" si="239"/>
        <v>0</v>
      </c>
    </row>
    <row r="742" spans="4:10" x14ac:dyDescent="0.25">
      <c r="D742" s="8">
        <f t="shared" si="240"/>
        <v>0</v>
      </c>
      <c r="J742" s="56">
        <f t="shared" si="239"/>
        <v>0</v>
      </c>
    </row>
    <row r="743" spans="4:10" x14ac:dyDescent="0.25">
      <c r="D743" s="8">
        <f t="shared" si="240"/>
        <v>0</v>
      </c>
      <c r="J743" s="56">
        <f t="shared" si="239"/>
        <v>0</v>
      </c>
    </row>
    <row r="744" spans="4:10" x14ac:dyDescent="0.25">
      <c r="D744" s="8">
        <f t="shared" si="240"/>
        <v>0</v>
      </c>
      <c r="J744" s="56">
        <f t="shared" si="239"/>
        <v>0</v>
      </c>
    </row>
    <row r="745" spans="4:10" x14ac:dyDescent="0.25">
      <c r="D745" s="8">
        <f t="shared" si="240"/>
        <v>0</v>
      </c>
      <c r="J745" s="56">
        <f t="shared" si="239"/>
        <v>0</v>
      </c>
    </row>
    <row r="746" spans="4:10" x14ac:dyDescent="0.25">
      <c r="D746" s="8">
        <f t="shared" si="240"/>
        <v>0</v>
      </c>
      <c r="J746" s="56">
        <f t="shared" si="239"/>
        <v>0</v>
      </c>
    </row>
    <row r="747" spans="4:10" x14ac:dyDescent="0.25">
      <c r="D747" s="8">
        <f t="shared" si="240"/>
        <v>0</v>
      </c>
      <c r="J747" s="56">
        <f t="shared" si="239"/>
        <v>0</v>
      </c>
    </row>
    <row r="748" spans="4:10" x14ac:dyDescent="0.25">
      <c r="D748" s="8">
        <f t="shared" si="240"/>
        <v>0</v>
      </c>
      <c r="J748" s="56">
        <f t="shared" si="239"/>
        <v>0</v>
      </c>
    </row>
    <row r="749" spans="4:10" x14ac:dyDescent="0.25">
      <c r="D749" s="8">
        <f t="shared" si="240"/>
        <v>0</v>
      </c>
      <c r="J749" s="56">
        <f t="shared" si="239"/>
        <v>0</v>
      </c>
    </row>
    <row r="750" spans="4:10" x14ac:dyDescent="0.25">
      <c r="D750" s="8">
        <f t="shared" si="240"/>
        <v>0</v>
      </c>
      <c r="J750" s="56">
        <f t="shared" si="239"/>
        <v>0</v>
      </c>
    </row>
    <row r="751" spans="4:10" x14ac:dyDescent="0.25">
      <c r="D751" s="8">
        <f t="shared" si="240"/>
        <v>0</v>
      </c>
      <c r="J751" s="56">
        <f t="shared" si="239"/>
        <v>0</v>
      </c>
    </row>
    <row r="752" spans="4:10" x14ac:dyDescent="0.25">
      <c r="D752" s="8">
        <f t="shared" si="240"/>
        <v>0</v>
      </c>
      <c r="J752" s="56">
        <f t="shared" si="239"/>
        <v>0</v>
      </c>
    </row>
    <row r="753" spans="4:10" x14ac:dyDescent="0.25">
      <c r="D753" s="8">
        <f t="shared" si="240"/>
        <v>0</v>
      </c>
      <c r="J753" s="56">
        <f t="shared" si="239"/>
        <v>0</v>
      </c>
    </row>
    <row r="754" spans="4:10" x14ac:dyDescent="0.25">
      <c r="D754" s="8">
        <f t="shared" si="240"/>
        <v>0</v>
      </c>
      <c r="J754" s="56">
        <f t="shared" si="239"/>
        <v>0</v>
      </c>
    </row>
    <row r="755" spans="4:10" x14ac:dyDescent="0.25">
      <c r="D755" s="8">
        <f t="shared" si="240"/>
        <v>0</v>
      </c>
      <c r="J755" s="56">
        <f t="shared" si="239"/>
        <v>0</v>
      </c>
    </row>
    <row r="756" spans="4:10" x14ac:dyDescent="0.25">
      <c r="D756" s="8">
        <f t="shared" si="240"/>
        <v>0</v>
      </c>
      <c r="J756" s="56">
        <f t="shared" si="239"/>
        <v>0</v>
      </c>
    </row>
    <row r="757" spans="4:10" x14ac:dyDescent="0.25">
      <c r="D757" s="8">
        <f t="shared" si="240"/>
        <v>0</v>
      </c>
      <c r="J757" s="56">
        <f t="shared" si="239"/>
        <v>0</v>
      </c>
    </row>
    <row r="758" spans="4:10" x14ac:dyDescent="0.25">
      <c r="D758" s="8">
        <f t="shared" si="240"/>
        <v>0</v>
      </c>
      <c r="J758" s="56">
        <f t="shared" si="239"/>
        <v>0</v>
      </c>
    </row>
    <row r="759" spans="4:10" x14ac:dyDescent="0.25">
      <c r="D759" s="8">
        <f t="shared" si="240"/>
        <v>0</v>
      </c>
      <c r="J759" s="56">
        <f t="shared" si="239"/>
        <v>0</v>
      </c>
    </row>
    <row r="760" spans="4:10" x14ac:dyDescent="0.25">
      <c r="D760" s="8">
        <f t="shared" si="240"/>
        <v>0</v>
      </c>
      <c r="J760" s="56">
        <f t="shared" si="239"/>
        <v>0</v>
      </c>
    </row>
    <row r="761" spans="4:10" x14ac:dyDescent="0.25">
      <c r="D761" s="8">
        <f t="shared" si="240"/>
        <v>0</v>
      </c>
      <c r="J761" s="56">
        <f t="shared" si="239"/>
        <v>0</v>
      </c>
    </row>
    <row r="762" spans="4:10" x14ac:dyDescent="0.25">
      <c r="D762" s="8">
        <f t="shared" si="240"/>
        <v>0</v>
      </c>
      <c r="J762" s="56">
        <f t="shared" si="239"/>
        <v>0</v>
      </c>
    </row>
    <row r="763" spans="4:10" x14ac:dyDescent="0.25">
      <c r="D763" s="8">
        <f t="shared" si="240"/>
        <v>0</v>
      </c>
      <c r="J763" s="56">
        <f t="shared" si="239"/>
        <v>0</v>
      </c>
    </row>
    <row r="764" spans="4:10" x14ac:dyDescent="0.25">
      <c r="D764" s="8">
        <f t="shared" si="240"/>
        <v>0</v>
      </c>
      <c r="J764" s="56">
        <f t="shared" si="239"/>
        <v>0</v>
      </c>
    </row>
    <row r="765" spans="4:10" x14ac:dyDescent="0.25">
      <c r="D765" s="8">
        <f t="shared" si="240"/>
        <v>0</v>
      </c>
      <c r="J765" s="56">
        <f t="shared" si="239"/>
        <v>0</v>
      </c>
    </row>
    <row r="766" spans="4:10" x14ac:dyDescent="0.25">
      <c r="D766" s="8">
        <f t="shared" si="240"/>
        <v>0</v>
      </c>
      <c r="J766" s="56">
        <f t="shared" si="239"/>
        <v>0</v>
      </c>
    </row>
    <row r="767" spans="4:10" x14ac:dyDescent="0.25">
      <c r="D767" s="8">
        <f t="shared" si="240"/>
        <v>0</v>
      </c>
      <c r="J767" s="56">
        <f t="shared" si="239"/>
        <v>0</v>
      </c>
    </row>
    <row r="768" spans="4:10" x14ac:dyDescent="0.25">
      <c r="D768" s="8">
        <f t="shared" si="240"/>
        <v>0</v>
      </c>
      <c r="J768" s="56">
        <f t="shared" si="239"/>
        <v>0</v>
      </c>
    </row>
    <row r="769" spans="4:10" x14ac:dyDescent="0.25">
      <c r="D769" s="8">
        <f t="shared" si="240"/>
        <v>0</v>
      </c>
      <c r="J769" s="56">
        <f t="shared" ref="J769:J832" si="241">D769+E769</f>
        <v>0</v>
      </c>
    </row>
    <row r="770" spans="4:10" x14ac:dyDescent="0.25">
      <c r="D770" s="8">
        <f t="shared" si="240"/>
        <v>0</v>
      </c>
      <c r="J770" s="56">
        <f t="shared" si="241"/>
        <v>0</v>
      </c>
    </row>
    <row r="771" spans="4:10" x14ac:dyDescent="0.25">
      <c r="D771" s="8">
        <f t="shared" si="240"/>
        <v>0</v>
      </c>
      <c r="J771" s="56">
        <f t="shared" si="241"/>
        <v>0</v>
      </c>
    </row>
    <row r="772" spans="4:10" x14ac:dyDescent="0.25">
      <c r="D772" s="8">
        <f t="shared" si="240"/>
        <v>0</v>
      </c>
      <c r="J772" s="56">
        <f t="shared" si="241"/>
        <v>0</v>
      </c>
    </row>
    <row r="773" spans="4:10" x14ac:dyDescent="0.25">
      <c r="D773" s="8">
        <f t="shared" si="240"/>
        <v>0</v>
      </c>
      <c r="J773" s="56">
        <f t="shared" si="241"/>
        <v>0</v>
      </c>
    </row>
    <row r="774" spans="4:10" x14ac:dyDescent="0.25">
      <c r="D774" s="8">
        <f t="shared" si="240"/>
        <v>0</v>
      </c>
      <c r="J774" s="56">
        <f t="shared" si="241"/>
        <v>0</v>
      </c>
    </row>
    <row r="775" spans="4:10" x14ac:dyDescent="0.25">
      <c r="D775" s="8">
        <f t="shared" si="240"/>
        <v>0</v>
      </c>
      <c r="J775" s="56">
        <f t="shared" si="241"/>
        <v>0</v>
      </c>
    </row>
    <row r="776" spans="4:10" x14ac:dyDescent="0.25">
      <c r="D776" s="8">
        <f t="shared" si="240"/>
        <v>0</v>
      </c>
      <c r="J776" s="56">
        <f t="shared" si="241"/>
        <v>0</v>
      </c>
    </row>
    <row r="777" spans="4:10" x14ac:dyDescent="0.25">
      <c r="D777" s="8">
        <f t="shared" si="240"/>
        <v>0</v>
      </c>
      <c r="J777" s="56">
        <f t="shared" si="241"/>
        <v>0</v>
      </c>
    </row>
    <row r="778" spans="4:10" x14ac:dyDescent="0.25">
      <c r="D778" s="8">
        <f t="shared" si="240"/>
        <v>0</v>
      </c>
      <c r="J778" s="56">
        <f t="shared" si="241"/>
        <v>0</v>
      </c>
    </row>
    <row r="779" spans="4:10" x14ac:dyDescent="0.25">
      <c r="D779" s="8">
        <f t="shared" si="240"/>
        <v>0</v>
      </c>
      <c r="J779" s="56">
        <f t="shared" si="241"/>
        <v>0</v>
      </c>
    </row>
    <row r="780" spans="4:10" x14ac:dyDescent="0.25">
      <c r="D780" s="8">
        <f t="shared" si="240"/>
        <v>0</v>
      </c>
      <c r="J780" s="56">
        <f t="shared" si="241"/>
        <v>0</v>
      </c>
    </row>
    <row r="781" spans="4:10" x14ac:dyDescent="0.25">
      <c r="D781" s="8">
        <f t="shared" si="240"/>
        <v>0</v>
      </c>
      <c r="J781" s="56">
        <f t="shared" si="241"/>
        <v>0</v>
      </c>
    </row>
    <row r="782" spans="4:10" x14ac:dyDescent="0.25">
      <c r="D782" s="8">
        <f t="shared" si="240"/>
        <v>0</v>
      </c>
      <c r="J782" s="56">
        <f t="shared" si="241"/>
        <v>0</v>
      </c>
    </row>
    <row r="783" spans="4:10" x14ac:dyDescent="0.25">
      <c r="D783" s="8">
        <f t="shared" si="240"/>
        <v>0</v>
      </c>
      <c r="J783" s="56">
        <f t="shared" si="241"/>
        <v>0</v>
      </c>
    </row>
    <row r="784" spans="4:10" x14ac:dyDescent="0.25">
      <c r="D784" s="8">
        <f t="shared" si="240"/>
        <v>0</v>
      </c>
      <c r="J784" s="56">
        <f t="shared" si="241"/>
        <v>0</v>
      </c>
    </row>
    <row r="785" spans="4:10" x14ac:dyDescent="0.25">
      <c r="D785" s="8">
        <f t="shared" si="240"/>
        <v>0</v>
      </c>
      <c r="J785" s="56">
        <f t="shared" si="241"/>
        <v>0</v>
      </c>
    </row>
    <row r="786" spans="4:10" x14ac:dyDescent="0.25">
      <c r="D786" s="8">
        <f t="shared" si="240"/>
        <v>0</v>
      </c>
      <c r="J786" s="56">
        <f t="shared" si="241"/>
        <v>0</v>
      </c>
    </row>
    <row r="787" spans="4:10" x14ac:dyDescent="0.25">
      <c r="D787" s="8">
        <f t="shared" ref="D787:D850" si="242">J786</f>
        <v>0</v>
      </c>
      <c r="J787" s="56">
        <f t="shared" si="241"/>
        <v>0</v>
      </c>
    </row>
    <row r="788" spans="4:10" x14ac:dyDescent="0.25">
      <c r="D788" s="8">
        <f t="shared" si="242"/>
        <v>0</v>
      </c>
      <c r="J788" s="56">
        <f t="shared" si="241"/>
        <v>0</v>
      </c>
    </row>
    <row r="789" spans="4:10" x14ac:dyDescent="0.25">
      <c r="D789" s="8">
        <f t="shared" si="242"/>
        <v>0</v>
      </c>
      <c r="J789" s="56">
        <f t="shared" si="241"/>
        <v>0</v>
      </c>
    </row>
    <row r="790" spans="4:10" x14ac:dyDescent="0.25">
      <c r="D790" s="8">
        <f t="shared" si="242"/>
        <v>0</v>
      </c>
      <c r="J790" s="56">
        <f t="shared" si="241"/>
        <v>0</v>
      </c>
    </row>
    <row r="791" spans="4:10" x14ac:dyDescent="0.25">
      <c r="D791" s="8">
        <f t="shared" si="242"/>
        <v>0</v>
      </c>
      <c r="J791" s="56">
        <f t="shared" si="241"/>
        <v>0</v>
      </c>
    </row>
    <row r="792" spans="4:10" x14ac:dyDescent="0.25">
      <c r="D792" s="8">
        <f t="shared" si="242"/>
        <v>0</v>
      </c>
      <c r="J792" s="56">
        <f t="shared" si="241"/>
        <v>0</v>
      </c>
    </row>
    <row r="793" spans="4:10" x14ac:dyDescent="0.25">
      <c r="D793" s="8">
        <f t="shared" si="242"/>
        <v>0</v>
      </c>
      <c r="J793" s="56">
        <f t="shared" si="241"/>
        <v>0</v>
      </c>
    </row>
    <row r="794" spans="4:10" x14ac:dyDescent="0.25">
      <c r="D794" s="8">
        <f t="shared" si="242"/>
        <v>0</v>
      </c>
      <c r="J794" s="56">
        <f t="shared" si="241"/>
        <v>0</v>
      </c>
    </row>
    <row r="795" spans="4:10" x14ac:dyDescent="0.25">
      <c r="D795" s="8">
        <f t="shared" si="242"/>
        <v>0</v>
      </c>
      <c r="J795" s="56">
        <f t="shared" si="241"/>
        <v>0</v>
      </c>
    </row>
    <row r="796" spans="4:10" x14ac:dyDescent="0.25">
      <c r="D796" s="8">
        <f t="shared" si="242"/>
        <v>0</v>
      </c>
      <c r="J796" s="56">
        <f t="shared" si="241"/>
        <v>0</v>
      </c>
    </row>
    <row r="797" spans="4:10" x14ac:dyDescent="0.25">
      <c r="D797" s="8">
        <f t="shared" si="242"/>
        <v>0</v>
      </c>
      <c r="J797" s="56">
        <f t="shared" si="241"/>
        <v>0</v>
      </c>
    </row>
    <row r="798" spans="4:10" x14ac:dyDescent="0.25">
      <c r="D798" s="8">
        <f t="shared" si="242"/>
        <v>0</v>
      </c>
      <c r="J798" s="56">
        <f t="shared" si="241"/>
        <v>0</v>
      </c>
    </row>
    <row r="799" spans="4:10" x14ac:dyDescent="0.25">
      <c r="D799" s="8">
        <f t="shared" si="242"/>
        <v>0</v>
      </c>
      <c r="J799" s="56">
        <f t="shared" si="241"/>
        <v>0</v>
      </c>
    </row>
    <row r="800" spans="4:10" x14ac:dyDescent="0.25">
      <c r="D800" s="8">
        <f t="shared" si="242"/>
        <v>0</v>
      </c>
      <c r="J800" s="56">
        <f t="shared" si="241"/>
        <v>0</v>
      </c>
    </row>
    <row r="801" spans="4:10" x14ac:dyDescent="0.25">
      <c r="D801" s="8">
        <f t="shared" si="242"/>
        <v>0</v>
      </c>
      <c r="J801" s="56">
        <f t="shared" si="241"/>
        <v>0</v>
      </c>
    </row>
    <row r="802" spans="4:10" x14ac:dyDescent="0.25">
      <c r="D802" s="8">
        <f t="shared" si="242"/>
        <v>0</v>
      </c>
      <c r="J802" s="56">
        <f t="shared" si="241"/>
        <v>0</v>
      </c>
    </row>
    <row r="803" spans="4:10" x14ac:dyDescent="0.25">
      <c r="D803" s="8">
        <f t="shared" si="242"/>
        <v>0</v>
      </c>
      <c r="J803" s="56">
        <f t="shared" si="241"/>
        <v>0</v>
      </c>
    </row>
    <row r="804" spans="4:10" x14ac:dyDescent="0.25">
      <c r="D804" s="8">
        <f t="shared" si="242"/>
        <v>0</v>
      </c>
      <c r="J804" s="56">
        <f t="shared" si="241"/>
        <v>0</v>
      </c>
    </row>
    <row r="805" spans="4:10" x14ac:dyDescent="0.25">
      <c r="D805" s="8">
        <f t="shared" si="242"/>
        <v>0</v>
      </c>
      <c r="J805" s="56">
        <f t="shared" si="241"/>
        <v>0</v>
      </c>
    </row>
    <row r="806" spans="4:10" x14ac:dyDescent="0.25">
      <c r="D806" s="8">
        <f t="shared" si="242"/>
        <v>0</v>
      </c>
      <c r="J806" s="56">
        <f t="shared" si="241"/>
        <v>0</v>
      </c>
    </row>
    <row r="807" spans="4:10" x14ac:dyDescent="0.25">
      <c r="D807" s="8">
        <f t="shared" si="242"/>
        <v>0</v>
      </c>
      <c r="J807" s="56">
        <f t="shared" si="241"/>
        <v>0</v>
      </c>
    </row>
    <row r="808" spans="4:10" x14ac:dyDescent="0.25">
      <c r="D808" s="8">
        <f t="shared" si="242"/>
        <v>0</v>
      </c>
      <c r="J808" s="56">
        <f t="shared" si="241"/>
        <v>0</v>
      </c>
    </row>
    <row r="809" spans="4:10" x14ac:dyDescent="0.25">
      <c r="D809" s="8">
        <f t="shared" si="242"/>
        <v>0</v>
      </c>
      <c r="J809" s="56">
        <f t="shared" si="241"/>
        <v>0</v>
      </c>
    </row>
    <row r="810" spans="4:10" x14ac:dyDescent="0.25">
      <c r="D810" s="8">
        <f t="shared" si="242"/>
        <v>0</v>
      </c>
      <c r="J810" s="56">
        <f t="shared" si="241"/>
        <v>0</v>
      </c>
    </row>
    <row r="811" spans="4:10" x14ac:dyDescent="0.25">
      <c r="D811" s="8">
        <f t="shared" si="242"/>
        <v>0</v>
      </c>
      <c r="J811" s="56">
        <f t="shared" si="241"/>
        <v>0</v>
      </c>
    </row>
    <row r="812" spans="4:10" x14ac:dyDescent="0.25">
      <c r="D812" s="8">
        <f t="shared" si="242"/>
        <v>0</v>
      </c>
      <c r="J812" s="56">
        <f t="shared" si="241"/>
        <v>0</v>
      </c>
    </row>
    <row r="813" spans="4:10" x14ac:dyDescent="0.25">
      <c r="D813" s="8">
        <f t="shared" si="242"/>
        <v>0</v>
      </c>
      <c r="J813" s="56">
        <f t="shared" si="241"/>
        <v>0</v>
      </c>
    </row>
    <row r="814" spans="4:10" x14ac:dyDescent="0.25">
      <c r="D814" s="8">
        <f t="shared" si="242"/>
        <v>0</v>
      </c>
      <c r="J814" s="56">
        <f t="shared" si="241"/>
        <v>0</v>
      </c>
    </row>
    <row r="815" spans="4:10" x14ac:dyDescent="0.25">
      <c r="D815" s="8">
        <f t="shared" si="242"/>
        <v>0</v>
      </c>
      <c r="J815" s="56">
        <f t="shared" si="241"/>
        <v>0</v>
      </c>
    </row>
    <row r="816" spans="4:10" x14ac:dyDescent="0.25">
      <c r="D816" s="8">
        <f t="shared" si="242"/>
        <v>0</v>
      </c>
      <c r="J816" s="56">
        <f t="shared" si="241"/>
        <v>0</v>
      </c>
    </row>
    <row r="817" spans="4:10" x14ac:dyDescent="0.25">
      <c r="D817" s="8">
        <f t="shared" si="242"/>
        <v>0</v>
      </c>
      <c r="J817" s="56">
        <f t="shared" si="241"/>
        <v>0</v>
      </c>
    </row>
    <row r="818" spans="4:10" x14ac:dyDescent="0.25">
      <c r="D818" s="8">
        <f t="shared" si="242"/>
        <v>0</v>
      </c>
      <c r="J818" s="56">
        <f t="shared" si="241"/>
        <v>0</v>
      </c>
    </row>
    <row r="819" spans="4:10" x14ac:dyDescent="0.25">
      <c r="D819" s="8">
        <f t="shared" si="242"/>
        <v>0</v>
      </c>
      <c r="J819" s="56">
        <f t="shared" si="241"/>
        <v>0</v>
      </c>
    </row>
    <row r="820" spans="4:10" x14ac:dyDescent="0.25">
      <c r="D820" s="8">
        <f t="shared" si="242"/>
        <v>0</v>
      </c>
      <c r="J820" s="56">
        <f t="shared" si="241"/>
        <v>0</v>
      </c>
    </row>
    <row r="821" spans="4:10" x14ac:dyDescent="0.25">
      <c r="D821" s="8">
        <f t="shared" si="242"/>
        <v>0</v>
      </c>
      <c r="J821" s="56">
        <f t="shared" si="241"/>
        <v>0</v>
      </c>
    </row>
    <row r="822" spans="4:10" x14ac:dyDescent="0.25">
      <c r="D822" s="8">
        <f t="shared" si="242"/>
        <v>0</v>
      </c>
      <c r="J822" s="56">
        <f t="shared" si="241"/>
        <v>0</v>
      </c>
    </row>
    <row r="823" spans="4:10" x14ac:dyDescent="0.25">
      <c r="D823" s="8">
        <f t="shared" si="242"/>
        <v>0</v>
      </c>
      <c r="J823" s="56">
        <f t="shared" si="241"/>
        <v>0</v>
      </c>
    </row>
    <row r="824" spans="4:10" x14ac:dyDescent="0.25">
      <c r="D824" s="8">
        <f t="shared" si="242"/>
        <v>0</v>
      </c>
      <c r="J824" s="56">
        <f t="shared" si="241"/>
        <v>0</v>
      </c>
    </row>
    <row r="825" spans="4:10" x14ac:dyDescent="0.25">
      <c r="D825" s="8">
        <f t="shared" si="242"/>
        <v>0</v>
      </c>
      <c r="J825" s="56">
        <f t="shared" si="241"/>
        <v>0</v>
      </c>
    </row>
    <row r="826" spans="4:10" x14ac:dyDescent="0.25">
      <c r="D826" s="8">
        <f t="shared" si="242"/>
        <v>0</v>
      </c>
      <c r="J826" s="56">
        <f t="shared" si="241"/>
        <v>0</v>
      </c>
    </row>
    <row r="827" spans="4:10" x14ac:dyDescent="0.25">
      <c r="D827" s="8">
        <f t="shared" si="242"/>
        <v>0</v>
      </c>
      <c r="J827" s="56">
        <f t="shared" si="241"/>
        <v>0</v>
      </c>
    </row>
    <row r="828" spans="4:10" x14ac:dyDescent="0.25">
      <c r="D828" s="8">
        <f t="shared" si="242"/>
        <v>0</v>
      </c>
      <c r="J828" s="56">
        <f t="shared" si="241"/>
        <v>0</v>
      </c>
    </row>
    <row r="829" spans="4:10" x14ac:dyDescent="0.25">
      <c r="D829" s="8">
        <f t="shared" si="242"/>
        <v>0</v>
      </c>
      <c r="J829" s="56">
        <f t="shared" si="241"/>
        <v>0</v>
      </c>
    </row>
    <row r="830" spans="4:10" x14ac:dyDescent="0.25">
      <c r="D830" s="8">
        <f t="shared" si="242"/>
        <v>0</v>
      </c>
      <c r="J830" s="56">
        <f t="shared" si="241"/>
        <v>0</v>
      </c>
    </row>
    <row r="831" spans="4:10" x14ac:dyDescent="0.25">
      <c r="D831" s="8">
        <f t="shared" si="242"/>
        <v>0</v>
      </c>
      <c r="J831" s="56">
        <f t="shared" si="241"/>
        <v>0</v>
      </c>
    </row>
    <row r="832" spans="4:10" x14ac:dyDescent="0.25">
      <c r="D832" s="8">
        <f t="shared" si="242"/>
        <v>0</v>
      </c>
      <c r="J832" s="56">
        <f t="shared" si="241"/>
        <v>0</v>
      </c>
    </row>
    <row r="833" spans="4:10" x14ac:dyDescent="0.25">
      <c r="D833" s="8">
        <f t="shared" si="242"/>
        <v>0</v>
      </c>
      <c r="J833" s="56">
        <f t="shared" ref="J833:J896" si="243">D833+E833</f>
        <v>0</v>
      </c>
    </row>
    <row r="834" spans="4:10" x14ac:dyDescent="0.25">
      <c r="D834" s="8">
        <f t="shared" si="242"/>
        <v>0</v>
      </c>
      <c r="J834" s="56">
        <f t="shared" si="243"/>
        <v>0</v>
      </c>
    </row>
    <row r="835" spans="4:10" x14ac:dyDescent="0.25">
      <c r="D835" s="8">
        <f t="shared" si="242"/>
        <v>0</v>
      </c>
      <c r="J835" s="56">
        <f t="shared" si="243"/>
        <v>0</v>
      </c>
    </row>
    <row r="836" spans="4:10" x14ac:dyDescent="0.25">
      <c r="D836" s="8">
        <f t="shared" si="242"/>
        <v>0</v>
      </c>
      <c r="J836" s="56">
        <f t="shared" si="243"/>
        <v>0</v>
      </c>
    </row>
    <row r="837" spans="4:10" x14ac:dyDescent="0.25">
      <c r="D837" s="8">
        <f t="shared" si="242"/>
        <v>0</v>
      </c>
      <c r="J837" s="56">
        <f t="shared" si="243"/>
        <v>0</v>
      </c>
    </row>
    <row r="838" spans="4:10" x14ac:dyDescent="0.25">
      <c r="D838" s="8">
        <f t="shared" si="242"/>
        <v>0</v>
      </c>
      <c r="J838" s="56">
        <f t="shared" si="243"/>
        <v>0</v>
      </c>
    </row>
    <row r="839" spans="4:10" x14ac:dyDescent="0.25">
      <c r="D839" s="8">
        <f t="shared" si="242"/>
        <v>0</v>
      </c>
      <c r="J839" s="56">
        <f t="shared" si="243"/>
        <v>0</v>
      </c>
    </row>
    <row r="840" spans="4:10" x14ac:dyDescent="0.25">
      <c r="D840" s="8">
        <f t="shared" si="242"/>
        <v>0</v>
      </c>
      <c r="J840" s="56">
        <f t="shared" si="243"/>
        <v>0</v>
      </c>
    </row>
    <row r="841" spans="4:10" x14ac:dyDescent="0.25">
      <c r="D841" s="8">
        <f t="shared" si="242"/>
        <v>0</v>
      </c>
      <c r="J841" s="56">
        <f t="shared" si="243"/>
        <v>0</v>
      </c>
    </row>
    <row r="842" spans="4:10" x14ac:dyDescent="0.25">
      <c r="D842" s="8">
        <f t="shared" si="242"/>
        <v>0</v>
      </c>
      <c r="J842" s="56">
        <f t="shared" si="243"/>
        <v>0</v>
      </c>
    </row>
    <row r="843" spans="4:10" x14ac:dyDescent="0.25">
      <c r="D843" s="8">
        <f t="shared" si="242"/>
        <v>0</v>
      </c>
      <c r="J843" s="56">
        <f t="shared" si="243"/>
        <v>0</v>
      </c>
    </row>
    <row r="844" spans="4:10" x14ac:dyDescent="0.25">
      <c r="D844" s="8">
        <f t="shared" si="242"/>
        <v>0</v>
      </c>
      <c r="J844" s="56">
        <f t="shared" si="243"/>
        <v>0</v>
      </c>
    </row>
    <row r="845" spans="4:10" x14ac:dyDescent="0.25">
      <c r="D845" s="8">
        <f t="shared" si="242"/>
        <v>0</v>
      </c>
      <c r="J845" s="56">
        <f t="shared" si="243"/>
        <v>0</v>
      </c>
    </row>
    <row r="846" spans="4:10" x14ac:dyDescent="0.25">
      <c r="D846" s="8">
        <f t="shared" si="242"/>
        <v>0</v>
      </c>
      <c r="J846" s="56">
        <f t="shared" si="243"/>
        <v>0</v>
      </c>
    </row>
    <row r="847" spans="4:10" x14ac:dyDescent="0.25">
      <c r="D847" s="8">
        <f t="shared" si="242"/>
        <v>0</v>
      </c>
      <c r="J847" s="56">
        <f t="shared" si="243"/>
        <v>0</v>
      </c>
    </row>
    <row r="848" spans="4:10" x14ac:dyDescent="0.25">
      <c r="D848" s="8">
        <f t="shared" si="242"/>
        <v>0</v>
      </c>
      <c r="J848" s="56">
        <f t="shared" si="243"/>
        <v>0</v>
      </c>
    </row>
    <row r="849" spans="4:10" x14ac:dyDescent="0.25">
      <c r="D849" s="8">
        <f t="shared" si="242"/>
        <v>0</v>
      </c>
      <c r="J849" s="56">
        <f t="shared" si="243"/>
        <v>0</v>
      </c>
    </row>
    <row r="850" spans="4:10" x14ac:dyDescent="0.25">
      <c r="D850" s="8">
        <f t="shared" si="242"/>
        <v>0</v>
      </c>
      <c r="J850" s="56">
        <f t="shared" si="243"/>
        <v>0</v>
      </c>
    </row>
    <row r="851" spans="4:10" x14ac:dyDescent="0.25">
      <c r="D851" s="8">
        <f t="shared" ref="D851:D914" si="244">J850</f>
        <v>0</v>
      </c>
      <c r="J851" s="56">
        <f t="shared" si="243"/>
        <v>0</v>
      </c>
    </row>
    <row r="852" spans="4:10" x14ac:dyDescent="0.25">
      <c r="D852" s="8">
        <f t="shared" si="244"/>
        <v>0</v>
      </c>
      <c r="J852" s="56">
        <f t="shared" si="243"/>
        <v>0</v>
      </c>
    </row>
    <row r="853" spans="4:10" x14ac:dyDescent="0.25">
      <c r="D853" s="8">
        <f t="shared" si="244"/>
        <v>0</v>
      </c>
      <c r="J853" s="56">
        <f t="shared" si="243"/>
        <v>0</v>
      </c>
    </row>
    <row r="854" spans="4:10" x14ac:dyDescent="0.25">
      <c r="D854" s="8">
        <f t="shared" si="244"/>
        <v>0</v>
      </c>
      <c r="J854" s="56">
        <f t="shared" si="243"/>
        <v>0</v>
      </c>
    </row>
    <row r="855" spans="4:10" x14ac:dyDescent="0.25">
      <c r="D855" s="8">
        <f t="shared" si="244"/>
        <v>0</v>
      </c>
      <c r="J855" s="56">
        <f t="shared" si="243"/>
        <v>0</v>
      </c>
    </row>
    <row r="856" spans="4:10" x14ac:dyDescent="0.25">
      <c r="D856" s="8">
        <f t="shared" si="244"/>
        <v>0</v>
      </c>
      <c r="J856" s="56">
        <f t="shared" si="243"/>
        <v>0</v>
      </c>
    </row>
    <row r="857" spans="4:10" x14ac:dyDescent="0.25">
      <c r="D857" s="8">
        <f t="shared" si="244"/>
        <v>0</v>
      </c>
      <c r="J857" s="56">
        <f t="shared" si="243"/>
        <v>0</v>
      </c>
    </row>
    <row r="858" spans="4:10" x14ac:dyDescent="0.25">
      <c r="D858" s="8">
        <f t="shared" si="244"/>
        <v>0</v>
      </c>
      <c r="J858" s="56">
        <f t="shared" si="243"/>
        <v>0</v>
      </c>
    </row>
    <row r="859" spans="4:10" x14ac:dyDescent="0.25">
      <c r="D859" s="8">
        <f t="shared" si="244"/>
        <v>0</v>
      </c>
      <c r="J859" s="56">
        <f t="shared" si="243"/>
        <v>0</v>
      </c>
    </row>
    <row r="860" spans="4:10" x14ac:dyDescent="0.25">
      <c r="D860" s="8">
        <f t="shared" si="244"/>
        <v>0</v>
      </c>
      <c r="J860" s="56">
        <f t="shared" si="243"/>
        <v>0</v>
      </c>
    </row>
    <row r="861" spans="4:10" x14ac:dyDescent="0.25">
      <c r="D861" s="8">
        <f t="shared" si="244"/>
        <v>0</v>
      </c>
      <c r="J861" s="56">
        <f t="shared" si="243"/>
        <v>0</v>
      </c>
    </row>
    <row r="862" spans="4:10" x14ac:dyDescent="0.25">
      <c r="D862" s="8">
        <f t="shared" si="244"/>
        <v>0</v>
      </c>
      <c r="J862" s="56">
        <f t="shared" si="243"/>
        <v>0</v>
      </c>
    </row>
    <row r="863" spans="4:10" x14ac:dyDescent="0.25">
      <c r="D863" s="8">
        <f t="shared" si="244"/>
        <v>0</v>
      </c>
      <c r="J863" s="56">
        <f t="shared" si="243"/>
        <v>0</v>
      </c>
    </row>
    <row r="864" spans="4:10" x14ac:dyDescent="0.25">
      <c r="D864" s="8">
        <f t="shared" si="244"/>
        <v>0</v>
      </c>
      <c r="J864" s="56">
        <f t="shared" si="243"/>
        <v>0</v>
      </c>
    </row>
    <row r="865" spans="4:10" x14ac:dyDescent="0.25">
      <c r="D865" s="8">
        <f t="shared" si="244"/>
        <v>0</v>
      </c>
      <c r="J865" s="56">
        <f t="shared" si="243"/>
        <v>0</v>
      </c>
    </row>
    <row r="866" spans="4:10" x14ac:dyDescent="0.25">
      <c r="D866" s="8">
        <f t="shared" si="244"/>
        <v>0</v>
      </c>
      <c r="J866" s="56">
        <f t="shared" si="243"/>
        <v>0</v>
      </c>
    </row>
    <row r="867" spans="4:10" x14ac:dyDescent="0.25">
      <c r="D867" s="8">
        <f t="shared" si="244"/>
        <v>0</v>
      </c>
      <c r="J867" s="56">
        <f t="shared" si="243"/>
        <v>0</v>
      </c>
    </row>
    <row r="868" spans="4:10" x14ac:dyDescent="0.25">
      <c r="D868" s="8">
        <f t="shared" si="244"/>
        <v>0</v>
      </c>
      <c r="J868" s="56">
        <f t="shared" si="243"/>
        <v>0</v>
      </c>
    </row>
    <row r="869" spans="4:10" x14ac:dyDescent="0.25">
      <c r="D869" s="8">
        <f t="shared" si="244"/>
        <v>0</v>
      </c>
      <c r="J869" s="56">
        <f t="shared" si="243"/>
        <v>0</v>
      </c>
    </row>
    <row r="870" spans="4:10" x14ac:dyDescent="0.25">
      <c r="D870" s="8">
        <f t="shared" si="244"/>
        <v>0</v>
      </c>
      <c r="J870" s="56">
        <f t="shared" si="243"/>
        <v>0</v>
      </c>
    </row>
    <row r="871" spans="4:10" x14ac:dyDescent="0.25">
      <c r="D871" s="8">
        <f t="shared" si="244"/>
        <v>0</v>
      </c>
      <c r="J871" s="56">
        <f t="shared" si="243"/>
        <v>0</v>
      </c>
    </row>
    <row r="872" spans="4:10" x14ac:dyDescent="0.25">
      <c r="D872" s="8">
        <f t="shared" si="244"/>
        <v>0</v>
      </c>
      <c r="J872" s="56">
        <f t="shared" si="243"/>
        <v>0</v>
      </c>
    </row>
    <row r="873" spans="4:10" x14ac:dyDescent="0.25">
      <c r="D873" s="8">
        <f t="shared" si="244"/>
        <v>0</v>
      </c>
      <c r="J873" s="56">
        <f t="shared" si="243"/>
        <v>0</v>
      </c>
    </row>
    <row r="874" spans="4:10" x14ac:dyDescent="0.25">
      <c r="D874" s="8">
        <f t="shared" si="244"/>
        <v>0</v>
      </c>
      <c r="J874" s="56">
        <f t="shared" si="243"/>
        <v>0</v>
      </c>
    </row>
    <row r="875" spans="4:10" x14ac:dyDescent="0.25">
      <c r="D875" s="8">
        <f t="shared" si="244"/>
        <v>0</v>
      </c>
      <c r="J875" s="56">
        <f t="shared" si="243"/>
        <v>0</v>
      </c>
    </row>
    <row r="876" spans="4:10" x14ac:dyDescent="0.25">
      <c r="D876" s="8">
        <f t="shared" si="244"/>
        <v>0</v>
      </c>
      <c r="J876" s="56">
        <f t="shared" si="243"/>
        <v>0</v>
      </c>
    </row>
    <row r="877" spans="4:10" x14ac:dyDescent="0.25">
      <c r="D877" s="8">
        <f t="shared" si="244"/>
        <v>0</v>
      </c>
      <c r="J877" s="56">
        <f t="shared" si="243"/>
        <v>0</v>
      </c>
    </row>
    <row r="878" spans="4:10" x14ac:dyDescent="0.25">
      <c r="D878" s="8">
        <f t="shared" si="244"/>
        <v>0</v>
      </c>
      <c r="J878" s="56">
        <f t="shared" si="243"/>
        <v>0</v>
      </c>
    </row>
    <row r="879" spans="4:10" x14ac:dyDescent="0.25">
      <c r="D879" s="8">
        <f t="shared" si="244"/>
        <v>0</v>
      </c>
      <c r="J879" s="56">
        <f t="shared" si="243"/>
        <v>0</v>
      </c>
    </row>
    <row r="880" spans="4:10" x14ac:dyDescent="0.25">
      <c r="D880" s="8">
        <f t="shared" si="244"/>
        <v>0</v>
      </c>
      <c r="J880" s="56">
        <f t="shared" si="243"/>
        <v>0</v>
      </c>
    </row>
    <row r="881" spans="4:10" x14ac:dyDescent="0.25">
      <c r="D881" s="8">
        <f t="shared" si="244"/>
        <v>0</v>
      </c>
      <c r="J881" s="56">
        <f t="shared" si="243"/>
        <v>0</v>
      </c>
    </row>
    <row r="882" spans="4:10" x14ac:dyDescent="0.25">
      <c r="D882" s="8">
        <f t="shared" si="244"/>
        <v>0</v>
      </c>
      <c r="J882" s="56">
        <f t="shared" si="243"/>
        <v>0</v>
      </c>
    </row>
    <row r="883" spans="4:10" x14ac:dyDescent="0.25">
      <c r="D883" s="8">
        <f t="shared" si="244"/>
        <v>0</v>
      </c>
      <c r="J883" s="56">
        <f t="shared" si="243"/>
        <v>0</v>
      </c>
    </row>
    <row r="884" spans="4:10" x14ac:dyDescent="0.25">
      <c r="D884" s="8">
        <f t="shared" si="244"/>
        <v>0</v>
      </c>
      <c r="J884" s="56">
        <f t="shared" si="243"/>
        <v>0</v>
      </c>
    </row>
    <row r="885" spans="4:10" x14ac:dyDescent="0.25">
      <c r="D885" s="8">
        <f t="shared" si="244"/>
        <v>0</v>
      </c>
      <c r="J885" s="56">
        <f t="shared" si="243"/>
        <v>0</v>
      </c>
    </row>
    <row r="886" spans="4:10" x14ac:dyDescent="0.25">
      <c r="D886" s="8">
        <f t="shared" si="244"/>
        <v>0</v>
      </c>
      <c r="J886" s="56">
        <f t="shared" si="243"/>
        <v>0</v>
      </c>
    </row>
    <row r="887" spans="4:10" x14ac:dyDescent="0.25">
      <c r="D887" s="8">
        <f t="shared" si="244"/>
        <v>0</v>
      </c>
      <c r="J887" s="56">
        <f t="shared" si="243"/>
        <v>0</v>
      </c>
    </row>
    <row r="888" spans="4:10" x14ac:dyDescent="0.25">
      <c r="D888" s="8">
        <f t="shared" si="244"/>
        <v>0</v>
      </c>
      <c r="J888" s="56">
        <f t="shared" si="243"/>
        <v>0</v>
      </c>
    </row>
    <row r="889" spans="4:10" x14ac:dyDescent="0.25">
      <c r="D889" s="8">
        <f t="shared" si="244"/>
        <v>0</v>
      </c>
      <c r="J889" s="56">
        <f t="shared" si="243"/>
        <v>0</v>
      </c>
    </row>
    <row r="890" spans="4:10" x14ac:dyDescent="0.25">
      <c r="D890" s="8">
        <f t="shared" si="244"/>
        <v>0</v>
      </c>
      <c r="J890" s="56">
        <f t="shared" si="243"/>
        <v>0</v>
      </c>
    </row>
    <row r="891" spans="4:10" x14ac:dyDescent="0.25">
      <c r="D891" s="8">
        <f t="shared" si="244"/>
        <v>0</v>
      </c>
      <c r="J891" s="56">
        <f t="shared" si="243"/>
        <v>0</v>
      </c>
    </row>
    <row r="892" spans="4:10" x14ac:dyDescent="0.25">
      <c r="D892" s="8">
        <f t="shared" si="244"/>
        <v>0</v>
      </c>
      <c r="J892" s="56">
        <f t="shared" si="243"/>
        <v>0</v>
      </c>
    </row>
    <row r="893" spans="4:10" x14ac:dyDescent="0.25">
      <c r="D893" s="8">
        <f t="shared" si="244"/>
        <v>0</v>
      </c>
      <c r="J893" s="56">
        <f t="shared" si="243"/>
        <v>0</v>
      </c>
    </row>
    <row r="894" spans="4:10" x14ac:dyDescent="0.25">
      <c r="D894" s="8">
        <f t="shared" si="244"/>
        <v>0</v>
      </c>
      <c r="J894" s="56">
        <f t="shared" si="243"/>
        <v>0</v>
      </c>
    </row>
    <row r="895" spans="4:10" x14ac:dyDescent="0.25">
      <c r="D895" s="8">
        <f t="shared" si="244"/>
        <v>0</v>
      </c>
      <c r="J895" s="56">
        <f t="shared" si="243"/>
        <v>0</v>
      </c>
    </row>
    <row r="896" spans="4:10" x14ac:dyDescent="0.25">
      <c r="D896" s="8">
        <f t="shared" si="244"/>
        <v>0</v>
      </c>
      <c r="J896" s="56">
        <f t="shared" si="243"/>
        <v>0</v>
      </c>
    </row>
    <row r="897" spans="4:10" x14ac:dyDescent="0.25">
      <c r="D897" s="8">
        <f t="shared" si="244"/>
        <v>0</v>
      </c>
      <c r="J897" s="56">
        <f t="shared" ref="J897:J923" si="245">D897+E897</f>
        <v>0</v>
      </c>
    </row>
    <row r="898" spans="4:10" x14ac:dyDescent="0.25">
      <c r="D898" s="8">
        <f t="shared" si="244"/>
        <v>0</v>
      </c>
      <c r="J898" s="56">
        <f t="shared" si="245"/>
        <v>0</v>
      </c>
    </row>
    <row r="899" spans="4:10" x14ac:dyDescent="0.25">
      <c r="D899" s="8">
        <f t="shared" si="244"/>
        <v>0</v>
      </c>
      <c r="J899" s="56">
        <f t="shared" si="245"/>
        <v>0</v>
      </c>
    </row>
    <row r="900" spans="4:10" x14ac:dyDescent="0.25">
      <c r="D900" s="8">
        <f t="shared" si="244"/>
        <v>0</v>
      </c>
      <c r="J900" s="56">
        <f t="shared" si="245"/>
        <v>0</v>
      </c>
    </row>
    <row r="901" spans="4:10" x14ac:dyDescent="0.25">
      <c r="D901" s="8">
        <f t="shared" si="244"/>
        <v>0</v>
      </c>
      <c r="J901" s="56">
        <f t="shared" si="245"/>
        <v>0</v>
      </c>
    </row>
    <row r="902" spans="4:10" x14ac:dyDescent="0.25">
      <c r="D902" s="8">
        <f t="shared" si="244"/>
        <v>0</v>
      </c>
      <c r="J902" s="56">
        <f t="shared" si="245"/>
        <v>0</v>
      </c>
    </row>
    <row r="903" spans="4:10" x14ac:dyDescent="0.25">
      <c r="D903" s="8">
        <f t="shared" si="244"/>
        <v>0</v>
      </c>
      <c r="J903" s="56">
        <f t="shared" si="245"/>
        <v>0</v>
      </c>
    </row>
    <row r="904" spans="4:10" x14ac:dyDescent="0.25">
      <c r="D904" s="8">
        <f t="shared" si="244"/>
        <v>0</v>
      </c>
      <c r="J904" s="56">
        <f t="shared" si="245"/>
        <v>0</v>
      </c>
    </row>
    <row r="905" spans="4:10" x14ac:dyDescent="0.25">
      <c r="D905" s="8">
        <f t="shared" si="244"/>
        <v>0</v>
      </c>
      <c r="J905" s="56">
        <f t="shared" si="245"/>
        <v>0</v>
      </c>
    </row>
    <row r="906" spans="4:10" x14ac:dyDescent="0.25">
      <c r="D906" s="8">
        <f t="shared" si="244"/>
        <v>0</v>
      </c>
      <c r="J906" s="56">
        <f t="shared" si="245"/>
        <v>0</v>
      </c>
    </row>
    <row r="907" spans="4:10" x14ac:dyDescent="0.25">
      <c r="D907" s="8">
        <f t="shared" si="244"/>
        <v>0</v>
      </c>
      <c r="J907" s="56">
        <f t="shared" si="245"/>
        <v>0</v>
      </c>
    </row>
    <row r="908" spans="4:10" x14ac:dyDescent="0.25">
      <c r="D908" s="8">
        <f t="shared" si="244"/>
        <v>0</v>
      </c>
      <c r="J908" s="56">
        <f t="shared" si="245"/>
        <v>0</v>
      </c>
    </row>
    <row r="909" spans="4:10" x14ac:dyDescent="0.25">
      <c r="D909" s="8">
        <f t="shared" si="244"/>
        <v>0</v>
      </c>
      <c r="J909" s="56">
        <f t="shared" si="245"/>
        <v>0</v>
      </c>
    </row>
    <row r="910" spans="4:10" x14ac:dyDescent="0.25">
      <c r="D910" s="8">
        <f t="shared" si="244"/>
        <v>0</v>
      </c>
      <c r="J910" s="56">
        <f t="shared" si="245"/>
        <v>0</v>
      </c>
    </row>
    <row r="911" spans="4:10" x14ac:dyDescent="0.25">
      <c r="D911" s="8">
        <f t="shared" si="244"/>
        <v>0</v>
      </c>
      <c r="J911" s="56">
        <f t="shared" si="245"/>
        <v>0</v>
      </c>
    </row>
    <row r="912" spans="4:10" x14ac:dyDescent="0.25">
      <c r="D912" s="8">
        <f t="shared" si="244"/>
        <v>0</v>
      </c>
      <c r="J912" s="56">
        <f t="shared" si="245"/>
        <v>0</v>
      </c>
    </row>
    <row r="913" spans="4:10" x14ac:dyDescent="0.25">
      <c r="D913" s="8">
        <f t="shared" si="244"/>
        <v>0</v>
      </c>
      <c r="J913" s="56">
        <f t="shared" si="245"/>
        <v>0</v>
      </c>
    </row>
    <row r="914" spans="4:10" x14ac:dyDescent="0.25">
      <c r="D914" s="8">
        <f t="shared" si="244"/>
        <v>0</v>
      </c>
      <c r="J914" s="56">
        <f t="shared" si="245"/>
        <v>0</v>
      </c>
    </row>
    <row r="915" spans="4:10" x14ac:dyDescent="0.25">
      <c r="D915" s="8">
        <f t="shared" ref="D915:D923" si="246">J914</f>
        <v>0</v>
      </c>
      <c r="J915" s="56">
        <f t="shared" si="245"/>
        <v>0</v>
      </c>
    </row>
    <row r="916" spans="4:10" x14ac:dyDescent="0.25">
      <c r="D916" s="8">
        <f t="shared" si="246"/>
        <v>0</v>
      </c>
      <c r="J916" s="56">
        <f t="shared" si="245"/>
        <v>0</v>
      </c>
    </row>
    <row r="917" spans="4:10" x14ac:dyDescent="0.25">
      <c r="D917" s="8">
        <f t="shared" si="246"/>
        <v>0</v>
      </c>
      <c r="J917" s="56">
        <f t="shared" si="245"/>
        <v>0</v>
      </c>
    </row>
    <row r="918" spans="4:10" x14ac:dyDescent="0.25">
      <c r="D918" s="8">
        <f t="shared" si="246"/>
        <v>0</v>
      </c>
      <c r="J918" s="56">
        <f t="shared" si="245"/>
        <v>0</v>
      </c>
    </row>
    <row r="919" spans="4:10" x14ac:dyDescent="0.25">
      <c r="D919" s="8">
        <f t="shared" si="246"/>
        <v>0</v>
      </c>
      <c r="J919" s="56">
        <f t="shared" si="245"/>
        <v>0</v>
      </c>
    </row>
    <row r="920" spans="4:10" x14ac:dyDescent="0.25">
      <c r="D920" s="8">
        <f t="shared" si="246"/>
        <v>0</v>
      </c>
      <c r="J920" s="56">
        <f t="shared" si="245"/>
        <v>0</v>
      </c>
    </row>
    <row r="921" spans="4:10" x14ac:dyDescent="0.25">
      <c r="D921" s="8">
        <f t="shared" si="246"/>
        <v>0</v>
      </c>
      <c r="J921" s="56">
        <f t="shared" si="245"/>
        <v>0</v>
      </c>
    </row>
    <row r="922" spans="4:10" x14ac:dyDescent="0.25">
      <c r="D922" s="8">
        <f t="shared" si="246"/>
        <v>0</v>
      </c>
      <c r="J922" s="56">
        <f t="shared" si="245"/>
        <v>0</v>
      </c>
    </row>
    <row r="923" spans="4:10" x14ac:dyDescent="0.25">
      <c r="D923" s="8">
        <f t="shared" si="246"/>
        <v>0</v>
      </c>
      <c r="J923" s="56">
        <f t="shared" si="245"/>
        <v>0</v>
      </c>
    </row>
  </sheetData>
  <autoFilter ref="A1:M923"/>
  <sortState ref="A279:M291">
    <sortCondition ref="I279:I29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filterMode="1"/>
  <dimension ref="A1:M829"/>
  <sheetViews>
    <sheetView workbookViewId="0">
      <pane ySplit="1" topLeftCell="A156" activePane="bottomLeft" state="frozen"/>
      <selection pane="bottomLeft" activeCell="M832" sqref="M832"/>
    </sheetView>
  </sheetViews>
  <sheetFormatPr defaultRowHeight="15" x14ac:dyDescent="0.25"/>
  <cols>
    <col min="1" max="1" width="9.85546875" style="15" customWidth="1"/>
    <col min="2" max="2" width="66.42578125" style="15" customWidth="1"/>
    <col min="3" max="3" width="15.5703125" style="15" customWidth="1"/>
    <col min="4" max="4" width="11.5703125" style="15" customWidth="1"/>
    <col min="5" max="5" width="9" style="15" customWidth="1"/>
    <col min="6" max="6" width="18.28515625" style="15" bestFit="1" customWidth="1"/>
    <col min="7" max="7" width="18.28515625" style="15" customWidth="1"/>
    <col min="8" max="8" width="15.140625" style="15" customWidth="1"/>
    <col min="9" max="9" width="10.7109375" style="39" customWidth="1"/>
    <col min="10" max="10" width="9.140625" style="15"/>
    <col min="11" max="11" width="11.5703125" style="112" customWidth="1"/>
    <col min="12" max="12" width="13.140625" style="112" customWidth="1"/>
    <col min="13" max="13" width="15.140625" style="112" customWidth="1"/>
    <col min="14" max="16384" width="9.140625" style="15"/>
  </cols>
  <sheetData>
    <row r="1" spans="1:13" ht="30.75" thickBot="1" x14ac:dyDescent="0.3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24</v>
      </c>
      <c r="H1" s="23" t="s">
        <v>12</v>
      </c>
      <c r="I1" s="24" t="s">
        <v>6</v>
      </c>
      <c r="J1" s="23" t="s">
        <v>7</v>
      </c>
      <c r="K1" s="116" t="s">
        <v>8</v>
      </c>
      <c r="L1" s="116" t="s">
        <v>9</v>
      </c>
      <c r="M1" s="117" t="s">
        <v>10</v>
      </c>
    </row>
    <row r="2" spans="1:13" x14ac:dyDescent="0.25">
      <c r="A2" s="1" t="s">
        <v>11</v>
      </c>
      <c r="B2" s="2" t="s">
        <v>13</v>
      </c>
      <c r="C2" s="2" t="s">
        <v>29</v>
      </c>
      <c r="D2" s="2"/>
      <c r="E2" s="2">
        <v>1</v>
      </c>
      <c r="F2" s="2" t="s">
        <v>17</v>
      </c>
      <c r="G2" s="2" t="s">
        <v>18</v>
      </c>
      <c r="H2" s="2"/>
      <c r="I2" s="43">
        <v>43222</v>
      </c>
      <c r="J2" s="2">
        <f t="shared" ref="J2:J32" si="0">D2+E2</f>
        <v>1</v>
      </c>
      <c r="K2" s="92">
        <v>58300</v>
      </c>
      <c r="L2" s="92">
        <f>K2*E2</f>
        <v>58300</v>
      </c>
      <c r="M2" s="101">
        <f>J2*K2</f>
        <v>58300</v>
      </c>
    </row>
    <row r="3" spans="1:13" hidden="1" x14ac:dyDescent="0.25">
      <c r="A3" s="16" t="s">
        <v>11</v>
      </c>
      <c r="B3" s="17" t="s">
        <v>13</v>
      </c>
      <c r="C3" s="17" t="s">
        <v>29</v>
      </c>
      <c r="D3" s="17">
        <f t="shared" ref="D3:D12" si="1">J2</f>
        <v>1</v>
      </c>
      <c r="E3" s="17">
        <v>-1</v>
      </c>
      <c r="F3" s="17" t="s">
        <v>16</v>
      </c>
      <c r="G3" s="17"/>
      <c r="H3" s="17"/>
      <c r="I3" s="18">
        <v>43462</v>
      </c>
      <c r="J3" s="17">
        <f t="shared" si="0"/>
        <v>0</v>
      </c>
      <c r="K3" s="99">
        <f>IF(OR(F3="FPCO"),((M2+L3)/J3),K2)</f>
        <v>58300</v>
      </c>
      <c r="L3" s="99"/>
      <c r="M3" s="100">
        <f t="shared" ref="M3:M12" si="2">K3*J3</f>
        <v>0</v>
      </c>
    </row>
    <row r="4" spans="1:13" x14ac:dyDescent="0.25">
      <c r="A4" s="82" t="s">
        <v>11</v>
      </c>
      <c r="B4" s="45" t="s">
        <v>13</v>
      </c>
      <c r="C4" s="45" t="s">
        <v>29</v>
      </c>
      <c r="D4" s="45">
        <f t="shared" si="1"/>
        <v>0</v>
      </c>
      <c r="E4" s="45">
        <v>2</v>
      </c>
      <c r="F4" s="45" t="s">
        <v>17</v>
      </c>
      <c r="G4" s="45" t="s">
        <v>22</v>
      </c>
      <c r="H4" s="45"/>
      <c r="I4" s="83">
        <v>43731</v>
      </c>
      <c r="J4" s="45">
        <f t="shared" si="0"/>
        <v>2</v>
      </c>
      <c r="K4" s="99">
        <f>((M3+L4)/J4)</f>
        <v>62229.75</v>
      </c>
      <c r="L4" s="99">
        <f>E4*62229.75</f>
        <v>124459.5</v>
      </c>
      <c r="M4" s="100">
        <f t="shared" si="2"/>
        <v>124459.5</v>
      </c>
    </row>
    <row r="5" spans="1:13" hidden="1" x14ac:dyDescent="0.25">
      <c r="A5" s="16" t="s">
        <v>11</v>
      </c>
      <c r="B5" s="17" t="s">
        <v>13</v>
      </c>
      <c r="C5" s="17" t="s">
        <v>29</v>
      </c>
      <c r="D5" s="17">
        <f t="shared" si="1"/>
        <v>2</v>
      </c>
      <c r="E5" s="17">
        <v>-1</v>
      </c>
      <c r="F5" s="17" t="s">
        <v>16</v>
      </c>
      <c r="G5" s="17"/>
      <c r="H5" s="17"/>
      <c r="I5" s="18">
        <v>43734</v>
      </c>
      <c r="J5" s="17">
        <f t="shared" si="0"/>
        <v>1</v>
      </c>
      <c r="K5" s="99">
        <f t="shared" ref="K5" si="3">IF(OR(F5="FPCO"),((M4+L5)/J5),K4)</f>
        <v>62229.75</v>
      </c>
      <c r="L5" s="99"/>
      <c r="M5" s="100">
        <f t="shared" si="2"/>
        <v>62229.75</v>
      </c>
    </row>
    <row r="6" spans="1:13" x14ac:dyDescent="0.25">
      <c r="A6" s="16" t="s">
        <v>11</v>
      </c>
      <c r="B6" s="17" t="s">
        <v>13</v>
      </c>
      <c r="C6" s="17" t="s">
        <v>29</v>
      </c>
      <c r="D6" s="17">
        <f t="shared" si="1"/>
        <v>1</v>
      </c>
      <c r="E6" s="17">
        <v>2</v>
      </c>
      <c r="F6" s="17" t="s">
        <v>17</v>
      </c>
      <c r="G6" s="17" t="s">
        <v>18</v>
      </c>
      <c r="H6" s="17"/>
      <c r="I6" s="18">
        <v>43755</v>
      </c>
      <c r="J6" s="17">
        <f t="shared" si="0"/>
        <v>3</v>
      </c>
      <c r="K6" s="99">
        <f t="shared" ref="K6:K7" si="4">((M5+L6)/J6)</f>
        <v>58269.916666666664</v>
      </c>
      <c r="L6" s="99">
        <f>E6*56290</f>
        <v>112580</v>
      </c>
      <c r="M6" s="100">
        <f t="shared" si="2"/>
        <v>174809.75</v>
      </c>
    </row>
    <row r="7" spans="1:13" x14ac:dyDescent="0.25">
      <c r="A7" s="16" t="s">
        <v>11</v>
      </c>
      <c r="B7" s="17" t="s">
        <v>13</v>
      </c>
      <c r="C7" s="17" t="s">
        <v>29</v>
      </c>
      <c r="D7" s="17">
        <f t="shared" si="1"/>
        <v>3</v>
      </c>
      <c r="E7" s="17">
        <v>1</v>
      </c>
      <c r="F7" s="17" t="s">
        <v>17</v>
      </c>
      <c r="G7" s="17" t="s">
        <v>18</v>
      </c>
      <c r="H7" s="17"/>
      <c r="I7" s="18">
        <v>43825</v>
      </c>
      <c r="J7" s="17">
        <f t="shared" si="0"/>
        <v>4</v>
      </c>
      <c r="K7" s="99">
        <f t="shared" si="4"/>
        <v>57774.9375</v>
      </c>
      <c r="L7" s="99">
        <f>E7*56290</f>
        <v>56290</v>
      </c>
      <c r="M7" s="100">
        <f t="shared" si="2"/>
        <v>231099.75</v>
      </c>
    </row>
    <row r="8" spans="1:13" hidden="1" x14ac:dyDescent="0.25">
      <c r="A8" s="16" t="s">
        <v>11</v>
      </c>
      <c r="B8" s="17" t="s">
        <v>13</v>
      </c>
      <c r="C8" s="17" t="s">
        <v>29</v>
      </c>
      <c r="D8" s="17">
        <f t="shared" si="1"/>
        <v>4</v>
      </c>
      <c r="E8" s="17">
        <v>-1</v>
      </c>
      <c r="F8" s="17" t="s">
        <v>16</v>
      </c>
      <c r="G8" s="17"/>
      <c r="H8" s="17"/>
      <c r="I8" s="18">
        <v>43825</v>
      </c>
      <c r="J8" s="17">
        <f t="shared" si="0"/>
        <v>3</v>
      </c>
      <c r="K8" s="99">
        <f t="shared" ref="K8:K10" si="5">IF(OR(F8="FPCO"),((M7+L8)/J8),K7)</f>
        <v>57774.9375</v>
      </c>
      <c r="L8" s="99"/>
      <c r="M8" s="100">
        <f t="shared" si="2"/>
        <v>173324.8125</v>
      </c>
    </row>
    <row r="9" spans="1:13" hidden="1" x14ac:dyDescent="0.25">
      <c r="A9" s="16" t="s">
        <v>11</v>
      </c>
      <c r="B9" s="17" t="s">
        <v>13</v>
      </c>
      <c r="C9" s="17" t="s">
        <v>29</v>
      </c>
      <c r="D9" s="17">
        <f t="shared" si="1"/>
        <v>3</v>
      </c>
      <c r="E9" s="17">
        <v>-1</v>
      </c>
      <c r="F9" s="17" t="s">
        <v>16</v>
      </c>
      <c r="G9" s="17"/>
      <c r="H9" s="17"/>
      <c r="I9" s="18">
        <v>43858</v>
      </c>
      <c r="J9" s="17">
        <f t="shared" si="0"/>
        <v>2</v>
      </c>
      <c r="K9" s="99">
        <f t="shared" si="5"/>
        <v>57774.9375</v>
      </c>
      <c r="L9" s="99"/>
      <c r="M9" s="100">
        <f t="shared" si="2"/>
        <v>115549.875</v>
      </c>
    </row>
    <row r="10" spans="1:13" hidden="1" x14ac:dyDescent="0.25">
      <c r="A10" s="16" t="s">
        <v>11</v>
      </c>
      <c r="B10" s="17" t="s">
        <v>13</v>
      </c>
      <c r="C10" s="17" t="s">
        <v>29</v>
      </c>
      <c r="D10" s="17">
        <f t="shared" si="1"/>
        <v>2</v>
      </c>
      <c r="E10" s="17">
        <v>-2</v>
      </c>
      <c r="F10" s="17" t="s">
        <v>16</v>
      </c>
      <c r="G10" s="17"/>
      <c r="H10" s="17"/>
      <c r="I10" s="18">
        <v>43909</v>
      </c>
      <c r="J10" s="17">
        <f t="shared" si="0"/>
        <v>0</v>
      </c>
      <c r="K10" s="99">
        <f t="shared" si="5"/>
        <v>57774.9375</v>
      </c>
      <c r="L10" s="99"/>
      <c r="M10" s="100">
        <f t="shared" si="2"/>
        <v>0</v>
      </c>
    </row>
    <row r="11" spans="1:13" x14ac:dyDescent="0.25">
      <c r="A11" s="16" t="s">
        <v>11</v>
      </c>
      <c r="B11" s="17" t="s">
        <v>13</v>
      </c>
      <c r="C11" s="17" t="s">
        <v>29</v>
      </c>
      <c r="D11" s="17">
        <f t="shared" si="1"/>
        <v>0</v>
      </c>
      <c r="E11" s="17">
        <v>1</v>
      </c>
      <c r="F11" s="17" t="s">
        <v>17</v>
      </c>
      <c r="G11" s="17" t="s">
        <v>18</v>
      </c>
      <c r="H11" s="17"/>
      <c r="I11" s="18">
        <v>43909</v>
      </c>
      <c r="J11" s="17">
        <f t="shared" si="0"/>
        <v>1</v>
      </c>
      <c r="K11" s="99">
        <f t="shared" ref="K11" si="6">((M10+L11)/J11)</f>
        <v>56290</v>
      </c>
      <c r="L11" s="99">
        <f>E11*56290</f>
        <v>56290</v>
      </c>
      <c r="M11" s="100">
        <f t="shared" si="2"/>
        <v>56290</v>
      </c>
    </row>
    <row r="12" spans="1:13" hidden="1" x14ac:dyDescent="0.25">
      <c r="A12" s="40" t="s">
        <v>11</v>
      </c>
      <c r="B12" s="41" t="s">
        <v>13</v>
      </c>
      <c r="C12" s="41" t="s">
        <v>29</v>
      </c>
      <c r="D12" s="41">
        <f t="shared" si="1"/>
        <v>1</v>
      </c>
      <c r="E12" s="41">
        <v>-1</v>
      </c>
      <c r="F12" s="41" t="s">
        <v>16</v>
      </c>
      <c r="G12" s="41"/>
      <c r="H12" s="41"/>
      <c r="I12" s="42">
        <v>43915</v>
      </c>
      <c r="J12" s="41">
        <f t="shared" si="0"/>
        <v>0</v>
      </c>
      <c r="K12" s="99">
        <f t="shared" ref="K12" si="7">IF(OR(F12="FPCO"),((M11+L12)/J12),K11)</f>
        <v>56290</v>
      </c>
      <c r="L12" s="99"/>
      <c r="M12" s="100">
        <f t="shared" si="2"/>
        <v>0</v>
      </c>
    </row>
    <row r="13" spans="1:13" hidden="1" x14ac:dyDescent="0.25">
      <c r="A13" s="1" t="s">
        <v>30</v>
      </c>
      <c r="B13" s="2" t="s">
        <v>31</v>
      </c>
      <c r="C13" s="2" t="s">
        <v>29</v>
      </c>
      <c r="D13" s="2">
        <v>24</v>
      </c>
      <c r="E13" s="2"/>
      <c r="F13" s="2" t="s">
        <v>14</v>
      </c>
      <c r="G13" s="2"/>
      <c r="H13" s="2"/>
      <c r="I13" s="43">
        <v>43100</v>
      </c>
      <c r="J13" s="2">
        <f t="shared" ref="J13:J28" si="8">D13+E13</f>
        <v>24</v>
      </c>
      <c r="K13" s="106">
        <f>M13/J13</f>
        <v>39304.166666666664</v>
      </c>
      <c r="L13" s="106"/>
      <c r="M13" s="107">
        <v>943300</v>
      </c>
    </row>
    <row r="14" spans="1:13" x14ac:dyDescent="0.25">
      <c r="A14" s="16" t="s">
        <v>30</v>
      </c>
      <c r="B14" s="17" t="s">
        <v>31</v>
      </c>
      <c r="C14" s="17" t="s">
        <v>29</v>
      </c>
      <c r="D14" s="17">
        <f t="shared" ref="D14:D28" si="9">J13</f>
        <v>24</v>
      </c>
      <c r="E14" s="17">
        <v>12</v>
      </c>
      <c r="F14" s="17" t="s">
        <v>17</v>
      </c>
      <c r="G14" s="17" t="s">
        <v>18</v>
      </c>
      <c r="H14" s="17"/>
      <c r="I14" s="18">
        <v>43207</v>
      </c>
      <c r="J14" s="17">
        <f t="shared" si="8"/>
        <v>36</v>
      </c>
      <c r="K14" s="99">
        <f>((M13+L14)/J14)</f>
        <v>37482.005124056108</v>
      </c>
      <c r="L14" s="99">
        <f>E14*33837.682038835</f>
        <v>406052.18446602003</v>
      </c>
      <c r="M14" s="100">
        <f>J14*K14</f>
        <v>1349352.18446602</v>
      </c>
    </row>
    <row r="15" spans="1:13" x14ac:dyDescent="0.25">
      <c r="A15" s="16" t="s">
        <v>30</v>
      </c>
      <c r="B15" s="17" t="s">
        <v>31</v>
      </c>
      <c r="C15" s="17" t="s">
        <v>29</v>
      </c>
      <c r="D15" s="17">
        <f t="shared" si="9"/>
        <v>36</v>
      </c>
      <c r="E15" s="17">
        <v>12</v>
      </c>
      <c r="F15" s="17" t="s">
        <v>17</v>
      </c>
      <c r="G15" s="17" t="s">
        <v>18</v>
      </c>
      <c r="H15" s="17"/>
      <c r="I15" s="18">
        <v>43312</v>
      </c>
      <c r="J15" s="17">
        <f t="shared" si="8"/>
        <v>48</v>
      </c>
      <c r="K15" s="99">
        <f t="shared" ref="K15" si="10">((M14+L15)/J15)</f>
        <v>36570.92435275083</v>
      </c>
      <c r="L15" s="99">
        <f>E15*33837.682038835</f>
        <v>406052.18446602003</v>
      </c>
      <c r="M15" s="100">
        <f t="shared" ref="M15:M28" si="11">K15*J15</f>
        <v>1755404.3689320399</v>
      </c>
    </row>
    <row r="16" spans="1:13" hidden="1" x14ac:dyDescent="0.25">
      <c r="A16" s="16" t="s">
        <v>30</v>
      </c>
      <c r="B16" s="17" t="s">
        <v>31</v>
      </c>
      <c r="C16" s="17" t="s">
        <v>29</v>
      </c>
      <c r="D16" s="17">
        <f t="shared" si="9"/>
        <v>48</v>
      </c>
      <c r="E16" s="17">
        <v>-1</v>
      </c>
      <c r="F16" s="17" t="s">
        <v>16</v>
      </c>
      <c r="G16" s="17"/>
      <c r="H16" s="17"/>
      <c r="I16" s="18">
        <v>43405</v>
      </c>
      <c r="J16" s="17">
        <f t="shared" si="8"/>
        <v>47</v>
      </c>
      <c r="K16" s="99">
        <f t="shared" ref="K16:K17" si="12">IF(OR(F16="FPCO"),((M15+L16)/J16),K15)</f>
        <v>36570.92435275083</v>
      </c>
      <c r="L16" s="99"/>
      <c r="M16" s="100">
        <f t="shared" si="11"/>
        <v>1718833.4445792891</v>
      </c>
    </row>
    <row r="17" spans="1:13" hidden="1" x14ac:dyDescent="0.25">
      <c r="A17" s="16" t="s">
        <v>30</v>
      </c>
      <c r="B17" s="17" t="s">
        <v>31</v>
      </c>
      <c r="C17" s="17" t="s">
        <v>29</v>
      </c>
      <c r="D17" s="17">
        <f t="shared" si="9"/>
        <v>47</v>
      </c>
      <c r="E17" s="17">
        <v>-23</v>
      </c>
      <c r="F17" s="17" t="s">
        <v>16</v>
      </c>
      <c r="G17" s="17"/>
      <c r="H17" s="17"/>
      <c r="I17" s="18">
        <v>43528</v>
      </c>
      <c r="J17" s="17">
        <f t="shared" si="8"/>
        <v>24</v>
      </c>
      <c r="K17" s="99">
        <f t="shared" si="12"/>
        <v>36570.92435275083</v>
      </c>
      <c r="L17" s="99"/>
      <c r="M17" s="100">
        <f t="shared" si="11"/>
        <v>877702.18446601997</v>
      </c>
    </row>
    <row r="18" spans="1:13" x14ac:dyDescent="0.25">
      <c r="A18" s="16" t="s">
        <v>30</v>
      </c>
      <c r="B18" s="17" t="s">
        <v>31</v>
      </c>
      <c r="C18" s="17" t="s">
        <v>29</v>
      </c>
      <c r="D18" s="17">
        <f t="shared" si="9"/>
        <v>24</v>
      </c>
      <c r="E18" s="17">
        <v>18</v>
      </c>
      <c r="F18" s="17" t="s">
        <v>17</v>
      </c>
      <c r="G18" s="17" t="s">
        <v>18</v>
      </c>
      <c r="H18" s="17"/>
      <c r="I18" s="18">
        <v>43550</v>
      </c>
      <c r="J18" s="17">
        <f t="shared" si="8"/>
        <v>42</v>
      </c>
      <c r="K18" s="99">
        <f t="shared" ref="K18" si="13">((M17+L18)/J18)</f>
        <v>32358.62783945955</v>
      </c>
      <c r="L18" s="99">
        <f>E18*26742.2324884045</f>
        <v>481360.184791281</v>
      </c>
      <c r="M18" s="100">
        <f t="shared" si="11"/>
        <v>1359062.3692573011</v>
      </c>
    </row>
    <row r="19" spans="1:13" hidden="1" x14ac:dyDescent="0.25">
      <c r="A19" s="16" t="s">
        <v>30</v>
      </c>
      <c r="B19" s="17" t="s">
        <v>31</v>
      </c>
      <c r="C19" s="17" t="s">
        <v>29</v>
      </c>
      <c r="D19" s="17">
        <f t="shared" si="9"/>
        <v>42</v>
      </c>
      <c r="E19" s="17">
        <v>-23</v>
      </c>
      <c r="F19" s="17" t="s">
        <v>16</v>
      </c>
      <c r="G19" s="17"/>
      <c r="H19" s="17"/>
      <c r="I19" s="18">
        <v>43564</v>
      </c>
      <c r="J19" s="17">
        <f t="shared" si="8"/>
        <v>19</v>
      </c>
      <c r="K19" s="99">
        <f t="shared" ref="K19:K22" si="14">IF(OR(F19="FPCO"),((M18+L19)/J19),K18)</f>
        <v>32358.62783945955</v>
      </c>
      <c r="L19" s="99"/>
      <c r="M19" s="100">
        <f t="shared" si="11"/>
        <v>614813.9289497314</v>
      </c>
    </row>
    <row r="20" spans="1:13" hidden="1" x14ac:dyDescent="0.25">
      <c r="A20" s="16" t="s">
        <v>30</v>
      </c>
      <c r="B20" s="17" t="s">
        <v>31</v>
      </c>
      <c r="C20" s="17" t="s">
        <v>29</v>
      </c>
      <c r="D20" s="17">
        <f t="shared" si="9"/>
        <v>19</v>
      </c>
      <c r="E20" s="17">
        <v>-1</v>
      </c>
      <c r="F20" s="17" t="s">
        <v>16</v>
      </c>
      <c r="G20" s="17"/>
      <c r="H20" s="17"/>
      <c r="I20" s="18">
        <v>43564</v>
      </c>
      <c r="J20" s="17">
        <f t="shared" si="8"/>
        <v>18</v>
      </c>
      <c r="K20" s="99">
        <f t="shared" si="14"/>
        <v>32358.62783945955</v>
      </c>
      <c r="L20" s="99"/>
      <c r="M20" s="100">
        <f t="shared" si="11"/>
        <v>582455.30111027195</v>
      </c>
    </row>
    <row r="21" spans="1:13" hidden="1" x14ac:dyDescent="0.25">
      <c r="A21" s="16" t="s">
        <v>30</v>
      </c>
      <c r="B21" s="17" t="s">
        <v>31</v>
      </c>
      <c r="C21" s="17" t="s">
        <v>29</v>
      </c>
      <c r="D21" s="17">
        <f t="shared" si="9"/>
        <v>18</v>
      </c>
      <c r="E21" s="17">
        <v>-3</v>
      </c>
      <c r="F21" s="17" t="s">
        <v>16</v>
      </c>
      <c r="G21" s="17"/>
      <c r="H21" s="17"/>
      <c r="I21" s="18">
        <v>43570</v>
      </c>
      <c r="J21" s="17">
        <f t="shared" si="8"/>
        <v>15</v>
      </c>
      <c r="K21" s="99">
        <f t="shared" si="14"/>
        <v>32358.62783945955</v>
      </c>
      <c r="L21" s="99"/>
      <c r="M21" s="100">
        <f t="shared" si="11"/>
        <v>485379.41759189323</v>
      </c>
    </row>
    <row r="22" spans="1:13" hidden="1" x14ac:dyDescent="0.25">
      <c r="A22" s="16" t="s">
        <v>30</v>
      </c>
      <c r="B22" s="17" t="s">
        <v>31</v>
      </c>
      <c r="C22" s="17" t="s">
        <v>29</v>
      </c>
      <c r="D22" s="17">
        <f t="shared" si="9"/>
        <v>15</v>
      </c>
      <c r="E22" s="17">
        <v>-15</v>
      </c>
      <c r="F22" s="17" t="s">
        <v>16</v>
      </c>
      <c r="G22" s="17"/>
      <c r="H22" s="17"/>
      <c r="I22" s="18">
        <v>43599</v>
      </c>
      <c r="J22" s="17">
        <f t="shared" si="8"/>
        <v>0</v>
      </c>
      <c r="K22" s="99">
        <f t="shared" si="14"/>
        <v>32358.62783945955</v>
      </c>
      <c r="L22" s="99"/>
      <c r="M22" s="100">
        <f t="shared" si="11"/>
        <v>0</v>
      </c>
    </row>
    <row r="23" spans="1:13" ht="30" x14ac:dyDescent="0.25">
      <c r="A23" s="16" t="s">
        <v>30</v>
      </c>
      <c r="B23" s="17" t="s">
        <v>31</v>
      </c>
      <c r="C23" s="17" t="s">
        <v>29</v>
      </c>
      <c r="D23" s="17">
        <f t="shared" si="9"/>
        <v>0</v>
      </c>
      <c r="E23" s="17">
        <v>8</v>
      </c>
      <c r="F23" s="17" t="s">
        <v>17</v>
      </c>
      <c r="G23" s="17" t="s">
        <v>23</v>
      </c>
      <c r="H23" s="17"/>
      <c r="I23" s="18">
        <v>43858</v>
      </c>
      <c r="J23" s="17">
        <f t="shared" si="8"/>
        <v>8</v>
      </c>
      <c r="K23" s="99">
        <f>((M22+L23)/J23)</f>
        <v>10710</v>
      </c>
      <c r="L23" s="99">
        <f>E23*10710</f>
        <v>85680</v>
      </c>
      <c r="M23" s="100">
        <f t="shared" si="11"/>
        <v>85680</v>
      </c>
    </row>
    <row r="24" spans="1:13" ht="30" x14ac:dyDescent="0.25">
      <c r="A24" s="16" t="s">
        <v>30</v>
      </c>
      <c r="B24" s="17" t="s">
        <v>31</v>
      </c>
      <c r="C24" s="17" t="s">
        <v>29</v>
      </c>
      <c r="D24" s="17">
        <f t="shared" si="9"/>
        <v>8</v>
      </c>
      <c r="E24" s="17">
        <v>7</v>
      </c>
      <c r="F24" s="17" t="s">
        <v>17</v>
      </c>
      <c r="G24" s="17" t="s">
        <v>25</v>
      </c>
      <c r="H24" s="17"/>
      <c r="I24" s="18">
        <v>43972</v>
      </c>
      <c r="J24" s="17">
        <f t="shared" si="8"/>
        <v>15</v>
      </c>
      <c r="K24" s="99">
        <f>((M23+L24)/J24)</f>
        <v>9546.3636752136754</v>
      </c>
      <c r="L24" s="99">
        <f>E24*8216.49358974359</f>
        <v>57515.455128205125</v>
      </c>
      <c r="M24" s="100">
        <f t="shared" si="11"/>
        <v>143195.45512820513</v>
      </c>
    </row>
    <row r="25" spans="1:13" hidden="1" x14ac:dyDescent="0.25">
      <c r="A25" s="16" t="s">
        <v>30</v>
      </c>
      <c r="B25" s="17" t="s">
        <v>31</v>
      </c>
      <c r="C25" s="17" t="s">
        <v>29</v>
      </c>
      <c r="D25" s="17">
        <f t="shared" si="9"/>
        <v>15</v>
      </c>
      <c r="E25" s="17">
        <v>-3</v>
      </c>
      <c r="F25" s="17" t="s">
        <v>16</v>
      </c>
      <c r="G25" s="17"/>
      <c r="H25" s="17"/>
      <c r="I25" s="18">
        <v>43972</v>
      </c>
      <c r="J25" s="17">
        <f t="shared" si="8"/>
        <v>12</v>
      </c>
      <c r="K25" s="99">
        <f>IF(OR(F25="FPCO"),((M24+L25)/J25),K24)</f>
        <v>9546.3636752136754</v>
      </c>
      <c r="L25" s="99"/>
      <c r="M25" s="100">
        <f t="shared" si="11"/>
        <v>114556.36410256411</v>
      </c>
    </row>
    <row r="26" spans="1:13" hidden="1" x14ac:dyDescent="0.25">
      <c r="A26" s="16" t="s">
        <v>30</v>
      </c>
      <c r="B26" s="17" t="s">
        <v>31</v>
      </c>
      <c r="C26" s="17" t="s">
        <v>29</v>
      </c>
      <c r="D26" s="17">
        <f t="shared" si="9"/>
        <v>12</v>
      </c>
      <c r="E26" s="17">
        <v>-4</v>
      </c>
      <c r="F26" s="17" t="s">
        <v>16</v>
      </c>
      <c r="G26" s="17"/>
      <c r="H26" s="17"/>
      <c r="I26" s="18">
        <v>43979</v>
      </c>
      <c r="J26" s="17">
        <f t="shared" si="8"/>
        <v>8</v>
      </c>
      <c r="K26" s="99">
        <f t="shared" ref="K26:K28" si="15">IF(OR(F26="FPCO"),((M25+L26)/J26),K25)</f>
        <v>9546.3636752136754</v>
      </c>
      <c r="L26" s="99"/>
      <c r="M26" s="100">
        <f t="shared" si="11"/>
        <v>76370.909401709403</v>
      </c>
    </row>
    <row r="27" spans="1:13" hidden="1" x14ac:dyDescent="0.25">
      <c r="A27" s="16" t="s">
        <v>30</v>
      </c>
      <c r="B27" s="17" t="s">
        <v>31</v>
      </c>
      <c r="C27" s="17" t="s">
        <v>29</v>
      </c>
      <c r="D27" s="17">
        <f t="shared" si="9"/>
        <v>8</v>
      </c>
      <c r="E27" s="17">
        <v>-3</v>
      </c>
      <c r="F27" s="17" t="s">
        <v>16</v>
      </c>
      <c r="G27" s="17"/>
      <c r="H27" s="17"/>
      <c r="I27" s="18">
        <v>44096</v>
      </c>
      <c r="J27" s="17">
        <f t="shared" si="8"/>
        <v>5</v>
      </c>
      <c r="K27" s="99">
        <f t="shared" si="15"/>
        <v>9546.3636752136754</v>
      </c>
      <c r="L27" s="99"/>
      <c r="M27" s="100">
        <f t="shared" si="11"/>
        <v>47731.818376068375</v>
      </c>
    </row>
    <row r="28" spans="1:13" hidden="1" x14ac:dyDescent="0.25">
      <c r="A28" s="40" t="s">
        <v>30</v>
      </c>
      <c r="B28" s="41" t="s">
        <v>31</v>
      </c>
      <c r="C28" s="41" t="s">
        <v>29</v>
      </c>
      <c r="D28" s="41">
        <f t="shared" si="9"/>
        <v>5</v>
      </c>
      <c r="E28" s="41">
        <v>-3</v>
      </c>
      <c r="F28" s="41" t="s">
        <v>16</v>
      </c>
      <c r="G28" s="41"/>
      <c r="H28" s="41"/>
      <c r="I28" s="42">
        <v>44103</v>
      </c>
      <c r="J28" s="41">
        <f t="shared" si="8"/>
        <v>2</v>
      </c>
      <c r="K28" s="99">
        <f t="shared" si="15"/>
        <v>9546.3636752136754</v>
      </c>
      <c r="L28" s="99"/>
      <c r="M28" s="100">
        <f t="shared" si="11"/>
        <v>19092.727350427351</v>
      </c>
    </row>
    <row r="29" spans="1:13" hidden="1" x14ac:dyDescent="0.25">
      <c r="A29" s="1" t="s">
        <v>33</v>
      </c>
      <c r="B29" s="2" t="s">
        <v>34</v>
      </c>
      <c r="C29" s="2" t="s">
        <v>29</v>
      </c>
      <c r="D29" s="2">
        <v>2</v>
      </c>
      <c r="E29" s="2"/>
      <c r="F29" s="2" t="s">
        <v>14</v>
      </c>
      <c r="G29" s="2"/>
      <c r="H29" s="2"/>
      <c r="I29" s="43">
        <v>43100</v>
      </c>
      <c r="J29" s="2">
        <f t="shared" si="0"/>
        <v>2</v>
      </c>
      <c r="K29" s="106">
        <f>M29/J29</f>
        <v>3376</v>
      </c>
      <c r="L29" s="106"/>
      <c r="M29" s="107">
        <v>6752</v>
      </c>
    </row>
    <row r="30" spans="1:13" x14ac:dyDescent="0.25">
      <c r="A30" s="16" t="s">
        <v>33</v>
      </c>
      <c r="B30" s="17" t="s">
        <v>34</v>
      </c>
      <c r="C30" s="17" t="s">
        <v>29</v>
      </c>
      <c r="D30" s="17">
        <f t="shared" ref="D30:D36" si="16">J29</f>
        <v>2</v>
      </c>
      <c r="E30" s="17">
        <v>3</v>
      </c>
      <c r="F30" s="17" t="s">
        <v>17</v>
      </c>
      <c r="G30" s="17" t="s">
        <v>18</v>
      </c>
      <c r="H30" s="17"/>
      <c r="I30" s="18">
        <v>43529</v>
      </c>
      <c r="J30" s="17">
        <f t="shared" si="0"/>
        <v>5</v>
      </c>
      <c r="K30" s="99">
        <f>((M29+L30)/J30)</f>
        <v>3647.2</v>
      </c>
      <c r="L30" s="99">
        <f>E30*3828</f>
        <v>11484</v>
      </c>
      <c r="M30" s="100">
        <f>J30*K30</f>
        <v>18236</v>
      </c>
    </row>
    <row r="31" spans="1:13" hidden="1" x14ac:dyDescent="0.25">
      <c r="A31" s="16" t="s">
        <v>33</v>
      </c>
      <c r="B31" s="17" t="s">
        <v>34</v>
      </c>
      <c r="C31" s="17" t="s">
        <v>29</v>
      </c>
      <c r="D31" s="17">
        <f t="shared" si="16"/>
        <v>5</v>
      </c>
      <c r="E31" s="17">
        <v>-3</v>
      </c>
      <c r="F31" s="17" t="s">
        <v>16</v>
      </c>
      <c r="G31" s="17"/>
      <c r="H31" s="17"/>
      <c r="I31" s="18">
        <v>43559</v>
      </c>
      <c r="J31" s="17">
        <f t="shared" si="0"/>
        <v>2</v>
      </c>
      <c r="K31" s="99">
        <f t="shared" ref="K31:K32" si="17">IF(OR(F31="FPCO"),((M30+L31)/J31),K30)</f>
        <v>3647.2</v>
      </c>
      <c r="L31" s="99"/>
      <c r="M31" s="100">
        <f>K31*J31</f>
        <v>7294.4</v>
      </c>
    </row>
    <row r="32" spans="1:13" hidden="1" x14ac:dyDescent="0.25">
      <c r="A32" s="16" t="s">
        <v>33</v>
      </c>
      <c r="B32" s="17" t="s">
        <v>34</v>
      </c>
      <c r="C32" s="17" t="s">
        <v>29</v>
      </c>
      <c r="D32" s="17">
        <f t="shared" si="16"/>
        <v>2</v>
      </c>
      <c r="E32" s="17">
        <v>-2</v>
      </c>
      <c r="F32" s="17" t="s">
        <v>16</v>
      </c>
      <c r="G32" s="17"/>
      <c r="H32" s="17"/>
      <c r="I32" s="18">
        <v>43623</v>
      </c>
      <c r="J32" s="17">
        <f t="shared" si="0"/>
        <v>0</v>
      </c>
      <c r="K32" s="99">
        <f t="shared" si="17"/>
        <v>3647.2</v>
      </c>
      <c r="L32" s="99"/>
      <c r="M32" s="100">
        <f>K32*J32</f>
        <v>0</v>
      </c>
    </row>
    <row r="33" spans="1:13" x14ac:dyDescent="0.25">
      <c r="A33" s="16" t="s">
        <v>33</v>
      </c>
      <c r="B33" s="17" t="s">
        <v>34</v>
      </c>
      <c r="C33" s="17" t="s">
        <v>29</v>
      </c>
      <c r="D33" s="17">
        <f t="shared" si="16"/>
        <v>0</v>
      </c>
      <c r="E33" s="17">
        <v>6</v>
      </c>
      <c r="F33" s="17" t="s">
        <v>17</v>
      </c>
      <c r="G33" s="17" t="s">
        <v>18</v>
      </c>
      <c r="H33" s="17"/>
      <c r="I33" s="18">
        <v>43641</v>
      </c>
      <c r="J33" s="17">
        <f>D33+E33</f>
        <v>6</v>
      </c>
      <c r="K33" s="99">
        <f>((M32+L33)/J33)</f>
        <v>3828</v>
      </c>
      <c r="L33" s="99">
        <f>E33*3828</f>
        <v>22968</v>
      </c>
      <c r="M33" s="100">
        <f>J33*K33</f>
        <v>22968</v>
      </c>
    </row>
    <row r="34" spans="1:13" hidden="1" x14ac:dyDescent="0.25">
      <c r="A34" s="16" t="s">
        <v>33</v>
      </c>
      <c r="B34" s="17" t="s">
        <v>34</v>
      </c>
      <c r="C34" s="17" t="s">
        <v>29</v>
      </c>
      <c r="D34" s="17">
        <f t="shared" si="16"/>
        <v>6</v>
      </c>
      <c r="E34" s="17">
        <v>-6</v>
      </c>
      <c r="F34" s="17" t="s">
        <v>16</v>
      </c>
      <c r="G34" s="17"/>
      <c r="H34" s="17"/>
      <c r="I34" s="18">
        <v>43650</v>
      </c>
      <c r="J34" s="17">
        <f>D34+E34</f>
        <v>0</v>
      </c>
      <c r="K34" s="99">
        <f>IF(OR(F34="FPCO"),((M33+L34)/J34),K33)</f>
        <v>3828</v>
      </c>
      <c r="L34" s="99"/>
      <c r="M34" s="100">
        <f>K34*J34</f>
        <v>0</v>
      </c>
    </row>
    <row r="35" spans="1:13" x14ac:dyDescent="0.25">
      <c r="A35" s="16" t="s">
        <v>33</v>
      </c>
      <c r="B35" s="17" t="s">
        <v>34</v>
      </c>
      <c r="C35" s="17" t="s">
        <v>29</v>
      </c>
      <c r="D35" s="17">
        <f t="shared" si="16"/>
        <v>0</v>
      </c>
      <c r="E35" s="17">
        <v>3</v>
      </c>
      <c r="F35" s="17" t="s">
        <v>17</v>
      </c>
      <c r="G35" s="17" t="s">
        <v>18</v>
      </c>
      <c r="H35" s="17"/>
      <c r="I35" s="18">
        <v>43852</v>
      </c>
      <c r="J35" s="17">
        <f>D35+E35</f>
        <v>3</v>
      </c>
      <c r="K35" s="99">
        <f>((M34+L35)/J35)</f>
        <v>3828</v>
      </c>
      <c r="L35" s="99">
        <f>E35*3828</f>
        <v>11484</v>
      </c>
      <c r="M35" s="100">
        <f>J35*K35</f>
        <v>11484</v>
      </c>
    </row>
    <row r="36" spans="1:13" hidden="1" x14ac:dyDescent="0.25">
      <c r="A36" s="40" t="s">
        <v>33</v>
      </c>
      <c r="B36" s="41" t="s">
        <v>34</v>
      </c>
      <c r="C36" s="41" t="s">
        <v>29</v>
      </c>
      <c r="D36" s="41">
        <f t="shared" si="16"/>
        <v>3</v>
      </c>
      <c r="E36" s="41">
        <v>-3</v>
      </c>
      <c r="F36" s="41" t="s">
        <v>16</v>
      </c>
      <c r="G36" s="41"/>
      <c r="H36" s="41"/>
      <c r="I36" s="42">
        <v>44160</v>
      </c>
      <c r="J36" s="41">
        <f>D36+E36</f>
        <v>0</v>
      </c>
      <c r="K36" s="99">
        <f>IF(OR(F36="FPCO"),((M35+L36)/J36),K35)</f>
        <v>3828</v>
      </c>
      <c r="L36" s="99"/>
      <c r="M36" s="100">
        <f>K36*J36</f>
        <v>0</v>
      </c>
    </row>
    <row r="37" spans="1:13" hidden="1" x14ac:dyDescent="0.25">
      <c r="A37" s="1" t="s">
        <v>37</v>
      </c>
      <c r="B37" s="2" t="s">
        <v>38</v>
      </c>
      <c r="C37" s="2" t="s">
        <v>29</v>
      </c>
      <c r="D37" s="2">
        <v>9</v>
      </c>
      <c r="E37" s="2"/>
      <c r="F37" s="2" t="s">
        <v>14</v>
      </c>
      <c r="G37" s="2"/>
      <c r="H37" s="2"/>
      <c r="I37" s="43">
        <v>43100</v>
      </c>
      <c r="J37" s="2">
        <f t="shared" ref="J37:J60" si="18">D37+E37</f>
        <v>9</v>
      </c>
      <c r="K37" s="106">
        <f>M37/J37</f>
        <v>80483.666666666672</v>
      </c>
      <c r="L37" s="106"/>
      <c r="M37" s="107">
        <v>724353</v>
      </c>
    </row>
    <row r="38" spans="1:13" x14ac:dyDescent="0.25">
      <c r="A38" s="16" t="s">
        <v>37</v>
      </c>
      <c r="B38" s="17" t="s">
        <v>38</v>
      </c>
      <c r="C38" s="17" t="s">
        <v>29</v>
      </c>
      <c r="D38" s="17">
        <f t="shared" ref="D38:D44" si="19">J37</f>
        <v>9</v>
      </c>
      <c r="E38" s="17">
        <v>5</v>
      </c>
      <c r="F38" s="17" t="s">
        <v>17</v>
      </c>
      <c r="G38" s="17" t="s">
        <v>18</v>
      </c>
      <c r="H38" s="17"/>
      <c r="I38" s="18">
        <v>43249</v>
      </c>
      <c r="J38" s="17">
        <f t="shared" si="18"/>
        <v>14</v>
      </c>
      <c r="K38" s="99">
        <f>((M37+L38)/J38)</f>
        <v>80002</v>
      </c>
      <c r="L38" s="99">
        <f>E38*79135</f>
        <v>395675</v>
      </c>
      <c r="M38" s="100">
        <f>J38*K38</f>
        <v>1120028</v>
      </c>
    </row>
    <row r="39" spans="1:13" x14ac:dyDescent="0.25">
      <c r="A39" s="16" t="s">
        <v>37</v>
      </c>
      <c r="B39" s="17" t="s">
        <v>38</v>
      </c>
      <c r="C39" s="17" t="s">
        <v>29</v>
      </c>
      <c r="D39" s="17">
        <f t="shared" si="19"/>
        <v>14</v>
      </c>
      <c r="E39" s="17">
        <v>1</v>
      </c>
      <c r="F39" s="17" t="s">
        <v>17</v>
      </c>
      <c r="G39" s="17" t="s">
        <v>18</v>
      </c>
      <c r="H39" s="17"/>
      <c r="I39" s="18">
        <v>43453</v>
      </c>
      <c r="J39" s="17">
        <f t="shared" si="18"/>
        <v>15</v>
      </c>
      <c r="K39" s="99">
        <f>((M38+L39)/J39)</f>
        <v>80030.652991452997</v>
      </c>
      <c r="L39" s="99">
        <f>E39*80431.7948717949</f>
        <v>80431.794871794904</v>
      </c>
      <c r="M39" s="100">
        <f>J39*K39</f>
        <v>1200459.794871795</v>
      </c>
    </row>
    <row r="40" spans="1:13" hidden="1" x14ac:dyDescent="0.25">
      <c r="A40" s="16" t="s">
        <v>37</v>
      </c>
      <c r="B40" s="17" t="s">
        <v>38</v>
      </c>
      <c r="C40" s="17" t="s">
        <v>29</v>
      </c>
      <c r="D40" s="17">
        <f t="shared" si="19"/>
        <v>15</v>
      </c>
      <c r="E40" s="17">
        <v>-6</v>
      </c>
      <c r="F40" s="17" t="s">
        <v>16</v>
      </c>
      <c r="G40" s="17"/>
      <c r="H40" s="17"/>
      <c r="I40" s="18">
        <v>43462</v>
      </c>
      <c r="J40" s="17">
        <f t="shared" si="18"/>
        <v>9</v>
      </c>
      <c r="K40" s="99">
        <f>IF(OR(F40="FPCO"),((M39+L40)/J40),K39)</f>
        <v>80030.652991452997</v>
      </c>
      <c r="L40" s="99"/>
      <c r="M40" s="100">
        <f>K40*J40</f>
        <v>720275.87692307692</v>
      </c>
    </row>
    <row r="41" spans="1:13" hidden="1" x14ac:dyDescent="0.25">
      <c r="A41" s="16" t="s">
        <v>37</v>
      </c>
      <c r="B41" s="17" t="s">
        <v>38</v>
      </c>
      <c r="C41" s="17" t="s">
        <v>29</v>
      </c>
      <c r="D41" s="17">
        <f t="shared" si="19"/>
        <v>9</v>
      </c>
      <c r="E41" s="17">
        <v>-6</v>
      </c>
      <c r="F41" s="17" t="s">
        <v>16</v>
      </c>
      <c r="G41" s="17"/>
      <c r="H41" s="17"/>
      <c r="I41" s="18">
        <v>43564</v>
      </c>
      <c r="J41" s="17">
        <f t="shared" si="18"/>
        <v>3</v>
      </c>
      <c r="K41" s="99">
        <f t="shared" ref="K41:K44" si="20">IF(OR(F41="FPCO"),((M40+L41)/J41),K40)</f>
        <v>80030.652991452997</v>
      </c>
      <c r="L41" s="99"/>
      <c r="M41" s="100">
        <f>K41*J41</f>
        <v>240091.95897435897</v>
      </c>
    </row>
    <row r="42" spans="1:13" hidden="1" x14ac:dyDescent="0.25">
      <c r="A42" s="16" t="s">
        <v>37</v>
      </c>
      <c r="B42" s="17" t="s">
        <v>38</v>
      </c>
      <c r="C42" s="17" t="s">
        <v>29</v>
      </c>
      <c r="D42" s="17">
        <f t="shared" si="19"/>
        <v>3</v>
      </c>
      <c r="E42" s="17">
        <v>-1</v>
      </c>
      <c r="F42" s="17" t="s">
        <v>16</v>
      </c>
      <c r="G42" s="17"/>
      <c r="H42" s="17"/>
      <c r="I42" s="18">
        <v>43809</v>
      </c>
      <c r="J42" s="17">
        <f t="shared" si="18"/>
        <v>2</v>
      </c>
      <c r="K42" s="99">
        <f t="shared" si="20"/>
        <v>80030.652991452997</v>
      </c>
      <c r="L42" s="99"/>
      <c r="M42" s="100">
        <f>K42*J42</f>
        <v>160061.30598290599</v>
      </c>
    </row>
    <row r="43" spans="1:13" hidden="1" x14ac:dyDescent="0.25">
      <c r="A43" s="16" t="s">
        <v>37</v>
      </c>
      <c r="B43" s="17" t="s">
        <v>38</v>
      </c>
      <c r="C43" s="17" t="s">
        <v>29</v>
      </c>
      <c r="D43" s="17">
        <f t="shared" si="19"/>
        <v>2</v>
      </c>
      <c r="E43" s="17">
        <v>-1</v>
      </c>
      <c r="F43" s="17" t="s">
        <v>16</v>
      </c>
      <c r="G43" s="17"/>
      <c r="H43" s="17"/>
      <c r="I43" s="18">
        <v>43858</v>
      </c>
      <c r="J43" s="17">
        <f t="shared" si="18"/>
        <v>1</v>
      </c>
      <c r="K43" s="99">
        <f t="shared" si="20"/>
        <v>80030.652991452997</v>
      </c>
      <c r="L43" s="99"/>
      <c r="M43" s="100">
        <f>K43*J43</f>
        <v>80030.652991452997</v>
      </c>
    </row>
    <row r="44" spans="1:13" hidden="1" x14ac:dyDescent="0.25">
      <c r="A44" s="40" t="s">
        <v>37</v>
      </c>
      <c r="B44" s="41" t="s">
        <v>38</v>
      </c>
      <c r="C44" s="41" t="s">
        <v>29</v>
      </c>
      <c r="D44" s="17">
        <f t="shared" si="19"/>
        <v>1</v>
      </c>
      <c r="E44" s="41">
        <v>-1</v>
      </c>
      <c r="F44" s="41" t="s">
        <v>16</v>
      </c>
      <c r="G44" s="41"/>
      <c r="H44" s="41"/>
      <c r="I44" s="42">
        <v>44063</v>
      </c>
      <c r="J44" s="41">
        <f t="shared" si="18"/>
        <v>0</v>
      </c>
      <c r="K44" s="99">
        <f t="shared" si="20"/>
        <v>80030.652991452997</v>
      </c>
      <c r="L44" s="99"/>
      <c r="M44" s="100">
        <f>K44*J44</f>
        <v>0</v>
      </c>
    </row>
    <row r="45" spans="1:13" hidden="1" x14ac:dyDescent="0.25">
      <c r="A45" s="1" t="s">
        <v>39</v>
      </c>
      <c r="B45" s="2" t="s">
        <v>40</v>
      </c>
      <c r="C45" s="2" t="s">
        <v>29</v>
      </c>
      <c r="D45" s="2">
        <v>18</v>
      </c>
      <c r="E45" s="2"/>
      <c r="F45" s="2" t="s">
        <v>14</v>
      </c>
      <c r="G45" s="2"/>
      <c r="H45" s="2"/>
      <c r="I45" s="43">
        <v>43100</v>
      </c>
      <c r="J45" s="2">
        <f t="shared" si="18"/>
        <v>18</v>
      </c>
      <c r="K45" s="106">
        <f>M45/J45</f>
        <v>375.11111111111109</v>
      </c>
      <c r="L45" s="106"/>
      <c r="M45" s="107">
        <v>6752</v>
      </c>
    </row>
    <row r="46" spans="1:13" x14ac:dyDescent="0.25">
      <c r="A46" s="16" t="s">
        <v>39</v>
      </c>
      <c r="B46" s="17" t="s">
        <v>40</v>
      </c>
      <c r="C46" s="17" t="s">
        <v>29</v>
      </c>
      <c r="D46" s="17">
        <f t="shared" ref="D46:D52" si="21">J45</f>
        <v>18</v>
      </c>
      <c r="E46" s="17">
        <v>1</v>
      </c>
      <c r="F46" s="17" t="s">
        <v>17</v>
      </c>
      <c r="G46" s="17" t="s">
        <v>18</v>
      </c>
      <c r="H46" s="17"/>
      <c r="I46" s="18">
        <v>43286</v>
      </c>
      <c r="J46" s="17">
        <f t="shared" si="18"/>
        <v>19</v>
      </c>
      <c r="K46" s="99">
        <f>((M45+L46)/J46)</f>
        <v>556.84210526315792</v>
      </c>
      <c r="L46" s="99">
        <f>E46*3828</f>
        <v>3828</v>
      </c>
      <c r="M46" s="100">
        <f>J46*K46</f>
        <v>10580</v>
      </c>
    </row>
    <row r="47" spans="1:13" x14ac:dyDescent="0.25">
      <c r="A47" s="16" t="s">
        <v>39</v>
      </c>
      <c r="B47" s="17" t="s">
        <v>40</v>
      </c>
      <c r="C47" s="17" t="s">
        <v>29</v>
      </c>
      <c r="D47" s="17">
        <f t="shared" si="21"/>
        <v>19</v>
      </c>
      <c r="E47" s="17">
        <v>5</v>
      </c>
      <c r="F47" s="17" t="s">
        <v>17</v>
      </c>
      <c r="G47" s="17" t="s">
        <v>18</v>
      </c>
      <c r="H47" s="17"/>
      <c r="I47" s="18">
        <v>43298</v>
      </c>
      <c r="J47" s="17">
        <f t="shared" si="18"/>
        <v>24</v>
      </c>
      <c r="K47" s="99">
        <f t="shared" ref="K47:K49" si="22">((M46+L47)/J47)</f>
        <v>1238.3333333333333</v>
      </c>
      <c r="L47" s="99">
        <f t="shared" ref="L47:L49" si="23">E47*3828</f>
        <v>19140</v>
      </c>
      <c r="M47" s="100">
        <f>J47*K47</f>
        <v>29720</v>
      </c>
    </row>
    <row r="48" spans="1:13" x14ac:dyDescent="0.25">
      <c r="A48" s="16" t="s">
        <v>39</v>
      </c>
      <c r="B48" s="17" t="s">
        <v>40</v>
      </c>
      <c r="C48" s="17" t="s">
        <v>29</v>
      </c>
      <c r="D48" s="17">
        <f t="shared" si="21"/>
        <v>24</v>
      </c>
      <c r="E48" s="17">
        <v>1</v>
      </c>
      <c r="F48" s="17" t="s">
        <v>17</v>
      </c>
      <c r="G48" s="17" t="s">
        <v>18</v>
      </c>
      <c r="H48" s="17"/>
      <c r="I48" s="18">
        <v>43453</v>
      </c>
      <c r="J48" s="17">
        <f t="shared" si="18"/>
        <v>25</v>
      </c>
      <c r="K48" s="99">
        <f t="shared" si="22"/>
        <v>1341.92</v>
      </c>
      <c r="L48" s="99">
        <f t="shared" si="23"/>
        <v>3828</v>
      </c>
      <c r="M48" s="100">
        <f>J48*K48</f>
        <v>33548</v>
      </c>
    </row>
    <row r="49" spans="1:13" x14ac:dyDescent="0.25">
      <c r="A49" s="16" t="s">
        <v>39</v>
      </c>
      <c r="B49" s="17" t="s">
        <v>40</v>
      </c>
      <c r="C49" s="17" t="s">
        <v>29</v>
      </c>
      <c r="D49" s="17">
        <f t="shared" si="21"/>
        <v>25</v>
      </c>
      <c r="E49" s="17">
        <v>5</v>
      </c>
      <c r="F49" s="17" t="s">
        <v>17</v>
      </c>
      <c r="G49" s="17" t="s">
        <v>18</v>
      </c>
      <c r="H49" s="17"/>
      <c r="I49" s="18">
        <v>43453</v>
      </c>
      <c r="J49" s="17">
        <f t="shared" si="18"/>
        <v>30</v>
      </c>
      <c r="K49" s="99">
        <f t="shared" si="22"/>
        <v>1756.2666666666667</v>
      </c>
      <c r="L49" s="99">
        <f t="shared" si="23"/>
        <v>19140</v>
      </c>
      <c r="M49" s="100">
        <f>J49*K49</f>
        <v>52688</v>
      </c>
    </row>
    <row r="50" spans="1:13" hidden="1" x14ac:dyDescent="0.25">
      <c r="A50" s="16" t="s">
        <v>39</v>
      </c>
      <c r="B50" s="17" t="s">
        <v>40</v>
      </c>
      <c r="C50" s="17" t="s">
        <v>29</v>
      </c>
      <c r="D50" s="17">
        <f t="shared" si="21"/>
        <v>30</v>
      </c>
      <c r="E50" s="17">
        <v>-1</v>
      </c>
      <c r="F50" s="17" t="s">
        <v>16</v>
      </c>
      <c r="G50" s="17"/>
      <c r="H50" s="17"/>
      <c r="I50" s="18">
        <v>43462</v>
      </c>
      <c r="J50" s="17">
        <f t="shared" si="18"/>
        <v>29</v>
      </c>
      <c r="K50" s="99">
        <f t="shared" ref="K50:K55" si="24">IF(OR(F50="FPCO"),((M49+L50)/J50),K49)</f>
        <v>1756.2666666666667</v>
      </c>
      <c r="L50" s="99"/>
      <c r="M50" s="100">
        <f t="shared" ref="M50:M55" si="25">K50*J50</f>
        <v>50931.73333333333</v>
      </c>
    </row>
    <row r="51" spans="1:13" hidden="1" x14ac:dyDescent="0.25">
      <c r="A51" s="16" t="s">
        <v>39</v>
      </c>
      <c r="B51" s="17" t="s">
        <v>40</v>
      </c>
      <c r="C51" s="17" t="s">
        <v>29</v>
      </c>
      <c r="D51" s="17">
        <f t="shared" si="21"/>
        <v>29</v>
      </c>
      <c r="E51" s="17">
        <v>-2</v>
      </c>
      <c r="F51" s="17" t="s">
        <v>16</v>
      </c>
      <c r="G51" s="17"/>
      <c r="H51" s="17"/>
      <c r="I51" s="18">
        <v>43494</v>
      </c>
      <c r="J51" s="17">
        <f t="shared" si="18"/>
        <v>27</v>
      </c>
      <c r="K51" s="99">
        <f t="shared" si="24"/>
        <v>1756.2666666666667</v>
      </c>
      <c r="L51" s="99"/>
      <c r="M51" s="100">
        <f t="shared" si="25"/>
        <v>47419.199999999997</v>
      </c>
    </row>
    <row r="52" spans="1:13" hidden="1" x14ac:dyDescent="0.25">
      <c r="A52" s="16" t="s">
        <v>39</v>
      </c>
      <c r="B52" s="17" t="s">
        <v>40</v>
      </c>
      <c r="C52" s="17" t="s">
        <v>29</v>
      </c>
      <c r="D52" s="17">
        <f t="shared" si="21"/>
        <v>27</v>
      </c>
      <c r="E52" s="17">
        <v>-9</v>
      </c>
      <c r="F52" s="17" t="s">
        <v>16</v>
      </c>
      <c r="G52" s="17"/>
      <c r="H52" s="17"/>
      <c r="I52" s="18">
        <v>43528</v>
      </c>
      <c r="J52" s="17">
        <f t="shared" si="18"/>
        <v>18</v>
      </c>
      <c r="K52" s="99">
        <f t="shared" si="24"/>
        <v>1756.2666666666667</v>
      </c>
      <c r="L52" s="99"/>
      <c r="M52" s="100">
        <f t="shared" si="25"/>
        <v>31612.799999999999</v>
      </c>
    </row>
    <row r="53" spans="1:13" hidden="1" x14ac:dyDescent="0.25">
      <c r="A53" s="16" t="s">
        <v>39</v>
      </c>
      <c r="B53" s="17" t="s">
        <v>40</v>
      </c>
      <c r="C53" s="17" t="s">
        <v>29</v>
      </c>
      <c r="D53" s="17">
        <f t="shared" ref="D53:D60" si="26">J52</f>
        <v>18</v>
      </c>
      <c r="E53" s="17">
        <v>-9</v>
      </c>
      <c r="F53" s="17" t="s">
        <v>16</v>
      </c>
      <c r="G53" s="17"/>
      <c r="H53" s="17"/>
      <c r="I53" s="18">
        <v>43564</v>
      </c>
      <c r="J53" s="17">
        <f t="shared" si="18"/>
        <v>9</v>
      </c>
      <c r="K53" s="99">
        <f t="shared" si="24"/>
        <v>1756.2666666666667</v>
      </c>
      <c r="L53" s="99"/>
      <c r="M53" s="100">
        <f t="shared" si="25"/>
        <v>15806.4</v>
      </c>
    </row>
    <row r="54" spans="1:13" hidden="1" x14ac:dyDescent="0.25">
      <c r="A54" s="16" t="s">
        <v>39</v>
      </c>
      <c r="B54" s="17" t="s">
        <v>40</v>
      </c>
      <c r="C54" s="17" t="s">
        <v>29</v>
      </c>
      <c r="D54" s="17">
        <f t="shared" si="26"/>
        <v>9</v>
      </c>
      <c r="E54" s="17">
        <v>-2</v>
      </c>
      <c r="F54" s="17" t="s">
        <v>16</v>
      </c>
      <c r="G54" s="17"/>
      <c r="H54" s="17"/>
      <c r="I54" s="18">
        <v>43564</v>
      </c>
      <c r="J54" s="17">
        <f t="shared" si="18"/>
        <v>7</v>
      </c>
      <c r="K54" s="99">
        <f t="shared" si="24"/>
        <v>1756.2666666666667</v>
      </c>
      <c r="L54" s="99"/>
      <c r="M54" s="100">
        <f t="shared" si="25"/>
        <v>12293.866666666667</v>
      </c>
    </row>
    <row r="55" spans="1:13" hidden="1" x14ac:dyDescent="0.25">
      <c r="A55" s="16" t="s">
        <v>39</v>
      </c>
      <c r="B55" s="17" t="s">
        <v>40</v>
      </c>
      <c r="C55" s="17" t="s">
        <v>29</v>
      </c>
      <c r="D55" s="17">
        <f t="shared" si="26"/>
        <v>7</v>
      </c>
      <c r="E55" s="17">
        <v>-7</v>
      </c>
      <c r="F55" s="17" t="s">
        <v>16</v>
      </c>
      <c r="G55" s="17"/>
      <c r="H55" s="17"/>
      <c r="I55" s="18">
        <v>43564</v>
      </c>
      <c r="J55" s="17">
        <f t="shared" si="18"/>
        <v>0</v>
      </c>
      <c r="K55" s="99">
        <f t="shared" si="24"/>
        <v>1756.2666666666667</v>
      </c>
      <c r="L55" s="99"/>
      <c r="M55" s="100">
        <f t="shared" si="25"/>
        <v>0</v>
      </c>
    </row>
    <row r="56" spans="1:13" ht="15.75" thickBot="1" x14ac:dyDescent="0.3">
      <c r="A56" s="16" t="s">
        <v>39</v>
      </c>
      <c r="B56" s="17" t="s">
        <v>40</v>
      </c>
      <c r="C56" s="17" t="s">
        <v>29</v>
      </c>
      <c r="D56" s="17">
        <f t="shared" si="26"/>
        <v>0</v>
      </c>
      <c r="E56" s="17">
        <v>10</v>
      </c>
      <c r="F56" s="17" t="s">
        <v>17</v>
      </c>
      <c r="G56" s="17" t="s">
        <v>22</v>
      </c>
      <c r="H56" s="17"/>
      <c r="I56" s="18">
        <v>43731</v>
      </c>
      <c r="J56" s="17">
        <f t="shared" si="18"/>
        <v>10</v>
      </c>
      <c r="K56" s="99">
        <f>((M55+L56)/J56)</f>
        <v>3828</v>
      </c>
      <c r="L56" s="99">
        <f>E56*3828</f>
        <v>38280</v>
      </c>
      <c r="M56" s="100">
        <f>J56*K56</f>
        <v>38280</v>
      </c>
    </row>
    <row r="57" spans="1:13" ht="15.75" hidden="1" thickBot="1" x14ac:dyDescent="0.3">
      <c r="A57" s="16" t="s">
        <v>39</v>
      </c>
      <c r="B57" s="17" t="s">
        <v>40</v>
      </c>
      <c r="C57" s="17" t="s">
        <v>29</v>
      </c>
      <c r="D57" s="17">
        <f t="shared" si="26"/>
        <v>10</v>
      </c>
      <c r="E57" s="17">
        <v>-1</v>
      </c>
      <c r="F57" s="17" t="s">
        <v>16</v>
      </c>
      <c r="G57" s="17"/>
      <c r="H57" s="17"/>
      <c r="I57" s="18">
        <v>43747</v>
      </c>
      <c r="J57" s="17">
        <f t="shared" si="18"/>
        <v>9</v>
      </c>
      <c r="K57" s="99">
        <f t="shared" ref="K57:K60" si="27">IF(OR(F57="FPCO"),((M56+L57)/J57),K56)</f>
        <v>3828</v>
      </c>
      <c r="L57" s="99"/>
      <c r="M57" s="100">
        <f>K57*J57</f>
        <v>34452</v>
      </c>
    </row>
    <row r="58" spans="1:13" ht="15.75" hidden="1" thickBot="1" x14ac:dyDescent="0.3">
      <c r="A58" s="16" t="s">
        <v>39</v>
      </c>
      <c r="B58" s="17" t="s">
        <v>40</v>
      </c>
      <c r="C58" s="17" t="s">
        <v>29</v>
      </c>
      <c r="D58" s="17">
        <f t="shared" si="26"/>
        <v>9</v>
      </c>
      <c r="E58" s="17">
        <v>-3</v>
      </c>
      <c r="F58" s="17" t="s">
        <v>16</v>
      </c>
      <c r="G58" s="17"/>
      <c r="H58" s="17"/>
      <c r="I58" s="18">
        <v>43768</v>
      </c>
      <c r="J58" s="17">
        <f t="shared" si="18"/>
        <v>6</v>
      </c>
      <c r="K58" s="99">
        <f t="shared" si="27"/>
        <v>3828</v>
      </c>
      <c r="L58" s="99"/>
      <c r="M58" s="100">
        <f>K58*J58</f>
        <v>22968</v>
      </c>
    </row>
    <row r="59" spans="1:13" ht="15.75" hidden="1" thickBot="1" x14ac:dyDescent="0.3">
      <c r="A59" s="16" t="s">
        <v>39</v>
      </c>
      <c r="B59" s="17" t="s">
        <v>40</v>
      </c>
      <c r="C59" s="17" t="s">
        <v>29</v>
      </c>
      <c r="D59" s="17">
        <f t="shared" si="26"/>
        <v>6</v>
      </c>
      <c r="E59" s="17">
        <v>-2</v>
      </c>
      <c r="F59" s="17" t="s">
        <v>16</v>
      </c>
      <c r="G59" s="17"/>
      <c r="H59" s="17"/>
      <c r="I59" s="18">
        <v>43781</v>
      </c>
      <c r="J59" s="17">
        <f t="shared" si="18"/>
        <v>4</v>
      </c>
      <c r="K59" s="99">
        <f t="shared" si="27"/>
        <v>3828</v>
      </c>
      <c r="L59" s="99"/>
      <c r="M59" s="100">
        <f>K59*J59</f>
        <v>15312</v>
      </c>
    </row>
    <row r="60" spans="1:13" ht="15.75" hidden="1" thickBot="1" x14ac:dyDescent="0.3">
      <c r="A60" s="40" t="s">
        <v>39</v>
      </c>
      <c r="B60" s="41" t="s">
        <v>40</v>
      </c>
      <c r="C60" s="41" t="s">
        <v>29</v>
      </c>
      <c r="D60" s="17">
        <f t="shared" si="26"/>
        <v>4</v>
      </c>
      <c r="E60" s="41">
        <v>-4</v>
      </c>
      <c r="F60" s="41" t="s">
        <v>16</v>
      </c>
      <c r="G60" s="41"/>
      <c r="H60" s="41"/>
      <c r="I60" s="42">
        <v>43826</v>
      </c>
      <c r="J60" s="41">
        <f t="shared" si="18"/>
        <v>0</v>
      </c>
      <c r="K60" s="99">
        <f t="shared" si="27"/>
        <v>3828</v>
      </c>
      <c r="L60" s="99"/>
      <c r="M60" s="100">
        <f>K60*J60</f>
        <v>0</v>
      </c>
    </row>
    <row r="61" spans="1:13" x14ac:dyDescent="0.25">
      <c r="A61" s="1" t="s">
        <v>41</v>
      </c>
      <c r="B61" s="2" t="s">
        <v>42</v>
      </c>
      <c r="C61" s="2" t="s">
        <v>29</v>
      </c>
      <c r="D61" s="2"/>
      <c r="E61" s="2">
        <v>2</v>
      </c>
      <c r="F61" s="2" t="s">
        <v>17</v>
      </c>
      <c r="G61" s="2" t="s">
        <v>18</v>
      </c>
      <c r="H61" s="2"/>
      <c r="I61" s="43">
        <v>43494</v>
      </c>
      <c r="J61" s="2">
        <f>D61+E61</f>
        <v>2</v>
      </c>
      <c r="K61" s="92">
        <v>105564</v>
      </c>
      <c r="L61" s="92">
        <f>K61*E61</f>
        <v>211128</v>
      </c>
      <c r="M61" s="101">
        <f>J61*K61</f>
        <v>211128</v>
      </c>
    </row>
    <row r="62" spans="1:13" x14ac:dyDescent="0.25">
      <c r="A62" s="16" t="s">
        <v>41</v>
      </c>
      <c r="B62" s="17" t="s">
        <v>42</v>
      </c>
      <c r="C62" s="17" t="s">
        <v>29</v>
      </c>
      <c r="D62" s="17">
        <f t="shared" ref="D62:D73" si="28">J61</f>
        <v>2</v>
      </c>
      <c r="E62" s="17">
        <v>1000</v>
      </c>
      <c r="F62" s="17" t="s">
        <v>17</v>
      </c>
      <c r="G62" s="17" t="s">
        <v>18</v>
      </c>
      <c r="H62" s="17"/>
      <c r="I62" s="18">
        <v>43529</v>
      </c>
      <c r="J62" s="17">
        <f t="shared" ref="J62:J73" si="29">D62+E62</f>
        <v>1002</v>
      </c>
      <c r="K62" s="99">
        <f>((M61+L62)/J62)</f>
        <v>474.03346094738026</v>
      </c>
      <c r="L62" s="99">
        <f>E62*263.853527869275</f>
        <v>263853.52786927501</v>
      </c>
      <c r="M62" s="100">
        <f t="shared" ref="M62:M73" si="30">K62*J62</f>
        <v>474981.52786927501</v>
      </c>
    </row>
    <row r="63" spans="1:13" hidden="1" x14ac:dyDescent="0.25">
      <c r="A63" s="16" t="s">
        <v>41</v>
      </c>
      <c r="B63" s="17" t="s">
        <v>42</v>
      </c>
      <c r="C63" s="17" t="s">
        <v>29</v>
      </c>
      <c r="D63" s="17">
        <f t="shared" si="28"/>
        <v>1002</v>
      </c>
      <c r="E63" s="17">
        <v>-1000</v>
      </c>
      <c r="F63" s="17" t="s">
        <v>16</v>
      </c>
      <c r="G63" s="17"/>
      <c r="H63" s="17"/>
      <c r="I63" s="18">
        <v>43538</v>
      </c>
      <c r="J63" s="17">
        <f t="shared" si="29"/>
        <v>2</v>
      </c>
      <c r="K63" s="99">
        <f t="shared" ref="K63:K64" si="31">IF(OR(F63="FPCO"),((M62+L63)/J63),K62)</f>
        <v>474.03346094738026</v>
      </c>
      <c r="L63" s="99"/>
      <c r="M63" s="100">
        <f t="shared" si="30"/>
        <v>948.06692189476053</v>
      </c>
    </row>
    <row r="64" spans="1:13" hidden="1" x14ac:dyDescent="0.25">
      <c r="A64" s="16" t="s">
        <v>41</v>
      </c>
      <c r="B64" s="17" t="s">
        <v>42</v>
      </c>
      <c r="C64" s="17" t="s">
        <v>29</v>
      </c>
      <c r="D64" s="17">
        <f t="shared" si="28"/>
        <v>2</v>
      </c>
      <c r="E64" s="17">
        <v>-1</v>
      </c>
      <c r="F64" s="17" t="s">
        <v>16</v>
      </c>
      <c r="G64" s="17"/>
      <c r="H64" s="17"/>
      <c r="I64" s="18">
        <v>43564</v>
      </c>
      <c r="J64" s="17">
        <f t="shared" si="29"/>
        <v>1</v>
      </c>
      <c r="K64" s="99">
        <f t="shared" si="31"/>
        <v>474.03346094738026</v>
      </c>
      <c r="L64" s="99"/>
      <c r="M64" s="100">
        <f t="shared" si="30"/>
        <v>474.03346094738026</v>
      </c>
    </row>
    <row r="65" spans="1:13" x14ac:dyDescent="0.25">
      <c r="A65" s="16" t="s">
        <v>41</v>
      </c>
      <c r="B65" s="17" t="s">
        <v>42</v>
      </c>
      <c r="C65" s="17" t="s">
        <v>29</v>
      </c>
      <c r="D65" s="17">
        <f t="shared" si="28"/>
        <v>1</v>
      </c>
      <c r="E65" s="17">
        <v>500</v>
      </c>
      <c r="F65" s="17" t="s">
        <v>17</v>
      </c>
      <c r="G65" s="17" t="s">
        <v>18</v>
      </c>
      <c r="H65" s="17"/>
      <c r="I65" s="18">
        <v>43581</v>
      </c>
      <c r="J65" s="17">
        <f t="shared" si="29"/>
        <v>501</v>
      </c>
      <c r="K65" s="99">
        <f t="shared" ref="K65:K66" si="32">((M64+L65)/J65)</f>
        <v>264.27304869378224</v>
      </c>
      <c r="L65" s="99">
        <f>E65*263.853527869275</f>
        <v>131926.76393463751</v>
      </c>
      <c r="M65" s="100">
        <f t="shared" si="30"/>
        <v>132400.7973955849</v>
      </c>
    </row>
    <row r="66" spans="1:13" x14ac:dyDescent="0.25">
      <c r="A66" s="16" t="s">
        <v>41</v>
      </c>
      <c r="B66" s="17" t="s">
        <v>42</v>
      </c>
      <c r="C66" s="17" t="s">
        <v>29</v>
      </c>
      <c r="D66" s="17">
        <f t="shared" si="28"/>
        <v>501</v>
      </c>
      <c r="E66" s="17">
        <v>2000</v>
      </c>
      <c r="F66" s="17" t="s">
        <v>17</v>
      </c>
      <c r="G66" s="17" t="s">
        <v>18</v>
      </c>
      <c r="H66" s="17"/>
      <c r="I66" s="18">
        <v>43581</v>
      </c>
      <c r="J66" s="17">
        <f t="shared" si="29"/>
        <v>2501</v>
      </c>
      <c r="K66" s="99">
        <f t="shared" si="32"/>
        <v>263.93756622716307</v>
      </c>
      <c r="L66" s="99">
        <f>E66*263.853527869275</f>
        <v>527707.05573855003</v>
      </c>
      <c r="M66" s="100">
        <f t="shared" si="30"/>
        <v>660107.8531341349</v>
      </c>
    </row>
    <row r="67" spans="1:13" hidden="1" x14ac:dyDescent="0.25">
      <c r="A67" s="16" t="s">
        <v>41</v>
      </c>
      <c r="B67" s="17" t="s">
        <v>42</v>
      </c>
      <c r="C67" s="17" t="s">
        <v>29</v>
      </c>
      <c r="D67" s="17">
        <f t="shared" si="28"/>
        <v>2501</v>
      </c>
      <c r="E67" s="17">
        <v>-300</v>
      </c>
      <c r="F67" s="17" t="s">
        <v>16</v>
      </c>
      <c r="G67" s="17"/>
      <c r="H67" s="17"/>
      <c r="I67" s="18">
        <v>43589</v>
      </c>
      <c r="J67" s="17">
        <f t="shared" si="29"/>
        <v>2201</v>
      </c>
      <c r="K67" s="99">
        <f t="shared" ref="K67:K73" si="33">IF(OR(F67="FPCO"),((M66+L67)/J67),K66)</f>
        <v>263.93756622716307</v>
      </c>
      <c r="L67" s="99"/>
      <c r="M67" s="100">
        <f t="shared" si="30"/>
        <v>580926.58326598594</v>
      </c>
    </row>
    <row r="68" spans="1:13" hidden="1" x14ac:dyDescent="0.25">
      <c r="A68" s="16" t="s">
        <v>41</v>
      </c>
      <c r="B68" s="17" t="s">
        <v>42</v>
      </c>
      <c r="C68" s="17" t="s">
        <v>29</v>
      </c>
      <c r="D68" s="17">
        <f t="shared" si="28"/>
        <v>2201</v>
      </c>
      <c r="E68" s="17">
        <v>-100</v>
      </c>
      <c r="F68" s="17" t="s">
        <v>16</v>
      </c>
      <c r="G68" s="17"/>
      <c r="H68" s="17"/>
      <c r="I68" s="18">
        <v>43591</v>
      </c>
      <c r="J68" s="17">
        <f t="shared" si="29"/>
        <v>2101</v>
      </c>
      <c r="K68" s="99">
        <f t="shared" si="33"/>
        <v>263.93756622716307</v>
      </c>
      <c r="L68" s="99"/>
      <c r="M68" s="100">
        <f t="shared" si="30"/>
        <v>554532.82664326963</v>
      </c>
    </row>
    <row r="69" spans="1:13" hidden="1" x14ac:dyDescent="0.25">
      <c r="A69" s="16" t="s">
        <v>41</v>
      </c>
      <c r="B69" s="17" t="s">
        <v>42</v>
      </c>
      <c r="C69" s="17" t="s">
        <v>29</v>
      </c>
      <c r="D69" s="17">
        <f t="shared" si="28"/>
        <v>2101</v>
      </c>
      <c r="E69" s="17">
        <v>-1</v>
      </c>
      <c r="F69" s="17" t="s">
        <v>16</v>
      </c>
      <c r="G69" s="17"/>
      <c r="H69" s="17"/>
      <c r="I69" s="18">
        <v>43599</v>
      </c>
      <c r="J69" s="17">
        <f t="shared" si="29"/>
        <v>2100</v>
      </c>
      <c r="K69" s="99">
        <f t="shared" si="33"/>
        <v>263.93756622716307</v>
      </c>
      <c r="L69" s="99"/>
      <c r="M69" s="100">
        <f t="shared" si="30"/>
        <v>554268.88907704246</v>
      </c>
    </row>
    <row r="70" spans="1:13" hidden="1" x14ac:dyDescent="0.25">
      <c r="A70" s="16" t="s">
        <v>41</v>
      </c>
      <c r="B70" s="17" t="s">
        <v>42</v>
      </c>
      <c r="C70" s="17" t="s">
        <v>29</v>
      </c>
      <c r="D70" s="17">
        <f t="shared" si="28"/>
        <v>2100</v>
      </c>
      <c r="E70" s="17">
        <v>-100</v>
      </c>
      <c r="F70" s="17" t="s">
        <v>16</v>
      </c>
      <c r="G70" s="17"/>
      <c r="H70" s="17"/>
      <c r="I70" s="18">
        <v>43621</v>
      </c>
      <c r="J70" s="17">
        <f t="shared" si="29"/>
        <v>2000</v>
      </c>
      <c r="K70" s="99">
        <f t="shared" si="33"/>
        <v>263.93756622716307</v>
      </c>
      <c r="L70" s="99"/>
      <c r="M70" s="100">
        <f t="shared" si="30"/>
        <v>527875.13245432614</v>
      </c>
    </row>
    <row r="71" spans="1:13" hidden="1" x14ac:dyDescent="0.25">
      <c r="A71" s="16" t="s">
        <v>41</v>
      </c>
      <c r="B71" s="17" t="s">
        <v>42</v>
      </c>
      <c r="C71" s="17" t="s">
        <v>29</v>
      </c>
      <c r="D71" s="17">
        <f t="shared" si="28"/>
        <v>2000</v>
      </c>
      <c r="E71" s="17">
        <v>-1000</v>
      </c>
      <c r="F71" s="17" t="s">
        <v>16</v>
      </c>
      <c r="G71" s="17"/>
      <c r="H71" s="17"/>
      <c r="I71" s="18">
        <v>43626</v>
      </c>
      <c r="J71" s="17">
        <f t="shared" si="29"/>
        <v>1000</v>
      </c>
      <c r="K71" s="99">
        <f t="shared" si="33"/>
        <v>263.93756622716307</v>
      </c>
      <c r="L71" s="99"/>
      <c r="M71" s="100">
        <f t="shared" si="30"/>
        <v>263937.56622716307</v>
      </c>
    </row>
    <row r="72" spans="1:13" hidden="1" x14ac:dyDescent="0.25">
      <c r="A72" s="16" t="s">
        <v>41</v>
      </c>
      <c r="B72" s="17" t="s">
        <v>42</v>
      </c>
      <c r="C72" s="17" t="s">
        <v>29</v>
      </c>
      <c r="D72" s="17">
        <f t="shared" si="28"/>
        <v>1000</v>
      </c>
      <c r="E72" s="17">
        <v>-500</v>
      </c>
      <c r="F72" s="17" t="s">
        <v>16</v>
      </c>
      <c r="G72" s="17"/>
      <c r="H72" s="17"/>
      <c r="I72" s="18">
        <v>43628</v>
      </c>
      <c r="J72" s="17">
        <f t="shared" si="29"/>
        <v>500</v>
      </c>
      <c r="K72" s="99">
        <f t="shared" si="33"/>
        <v>263.93756622716307</v>
      </c>
      <c r="L72" s="99"/>
      <c r="M72" s="100">
        <f t="shared" si="30"/>
        <v>131968.78311358154</v>
      </c>
    </row>
    <row r="73" spans="1:13" ht="30" x14ac:dyDescent="0.25">
      <c r="A73" s="40" t="s">
        <v>41</v>
      </c>
      <c r="B73" s="41" t="s">
        <v>42</v>
      </c>
      <c r="C73" s="41" t="s">
        <v>29</v>
      </c>
      <c r="D73" s="41">
        <f t="shared" si="28"/>
        <v>500</v>
      </c>
      <c r="E73" s="41">
        <v>-500</v>
      </c>
      <c r="F73" s="41" t="s">
        <v>17</v>
      </c>
      <c r="G73" s="41"/>
      <c r="H73" s="41" t="s">
        <v>21</v>
      </c>
      <c r="I73" s="42">
        <v>43628</v>
      </c>
      <c r="J73" s="41">
        <f t="shared" si="29"/>
        <v>0</v>
      </c>
      <c r="K73" s="99">
        <f t="shared" si="33"/>
        <v>263.93756622716307</v>
      </c>
      <c r="L73" s="99"/>
      <c r="M73" s="100">
        <f t="shared" si="30"/>
        <v>0</v>
      </c>
    </row>
    <row r="74" spans="1:13" hidden="1" x14ac:dyDescent="0.25">
      <c r="A74" s="1" t="s">
        <v>51</v>
      </c>
      <c r="B74" s="2" t="s">
        <v>52</v>
      </c>
      <c r="C74" s="2" t="s">
        <v>29</v>
      </c>
      <c r="D74" s="2">
        <v>18</v>
      </c>
      <c r="E74" s="2"/>
      <c r="F74" s="2" t="s">
        <v>14</v>
      </c>
      <c r="G74" s="2"/>
      <c r="H74" s="2"/>
      <c r="I74" s="43">
        <v>43100</v>
      </c>
      <c r="J74" s="2">
        <f t="shared" ref="J74:J108" si="34">D74+E74</f>
        <v>18</v>
      </c>
      <c r="K74" s="106">
        <f>M74/J74</f>
        <v>73224.666666666672</v>
      </c>
      <c r="L74" s="106"/>
      <c r="M74" s="107">
        <v>1318044</v>
      </c>
    </row>
    <row r="75" spans="1:13" x14ac:dyDescent="0.25">
      <c r="A75" s="16" t="s">
        <v>51</v>
      </c>
      <c r="B75" s="17" t="s">
        <v>52</v>
      </c>
      <c r="C75" s="17" t="s">
        <v>29</v>
      </c>
      <c r="D75" s="17">
        <f t="shared" ref="D75:D81" si="35">J74</f>
        <v>18</v>
      </c>
      <c r="E75" s="17">
        <v>10</v>
      </c>
      <c r="F75" s="17" t="s">
        <v>17</v>
      </c>
      <c r="G75" s="17" t="s">
        <v>18</v>
      </c>
      <c r="H75" s="17"/>
      <c r="I75" s="18">
        <v>43256</v>
      </c>
      <c r="J75" s="17">
        <f t="shared" si="34"/>
        <v>28</v>
      </c>
      <c r="K75" s="99">
        <f>((M74+L75)/J75)</f>
        <v>76398</v>
      </c>
      <c r="L75" s="99">
        <f>E75*82110</f>
        <v>821100</v>
      </c>
      <c r="M75" s="100">
        <f>J75*K75</f>
        <v>2139144</v>
      </c>
    </row>
    <row r="76" spans="1:13" x14ac:dyDescent="0.25">
      <c r="A76" s="16" t="s">
        <v>51</v>
      </c>
      <c r="B76" s="17" t="s">
        <v>52</v>
      </c>
      <c r="C76" s="17" t="s">
        <v>29</v>
      </c>
      <c r="D76" s="17">
        <f t="shared" si="35"/>
        <v>28</v>
      </c>
      <c r="E76" s="17">
        <v>1</v>
      </c>
      <c r="F76" s="17" t="s">
        <v>17</v>
      </c>
      <c r="G76" s="17" t="s">
        <v>18</v>
      </c>
      <c r="H76" s="17"/>
      <c r="I76" s="18">
        <v>43286</v>
      </c>
      <c r="J76" s="17">
        <f t="shared" si="34"/>
        <v>29</v>
      </c>
      <c r="K76" s="99">
        <f t="shared" ref="K76:K78" si="36">((M75+L76)/J76)</f>
        <v>76594.965517241377</v>
      </c>
      <c r="L76" s="99">
        <f>E76*82110</f>
        <v>82110</v>
      </c>
      <c r="M76" s="100">
        <f>J76*K76</f>
        <v>2221254</v>
      </c>
    </row>
    <row r="77" spans="1:13" x14ac:dyDescent="0.25">
      <c r="A77" s="16" t="s">
        <v>51</v>
      </c>
      <c r="B77" s="17" t="s">
        <v>52</v>
      </c>
      <c r="C77" s="17" t="s">
        <v>29</v>
      </c>
      <c r="D77" s="17">
        <f t="shared" si="35"/>
        <v>29</v>
      </c>
      <c r="E77" s="17">
        <v>1</v>
      </c>
      <c r="F77" s="17" t="s">
        <v>17</v>
      </c>
      <c r="G77" s="17" t="s">
        <v>18</v>
      </c>
      <c r="H77" s="17"/>
      <c r="I77" s="18">
        <v>43453</v>
      </c>
      <c r="J77" s="17">
        <f t="shared" si="34"/>
        <v>30</v>
      </c>
      <c r="K77" s="99">
        <f>((M76+L77)/J77)</f>
        <v>76776.025378787876</v>
      </c>
      <c r="L77" s="99">
        <f>E77*82026.7613636364</f>
        <v>82026.761363636397</v>
      </c>
      <c r="M77" s="100">
        <f>J77*K77</f>
        <v>2303280.7613636362</v>
      </c>
    </row>
    <row r="78" spans="1:13" x14ac:dyDescent="0.25">
      <c r="A78" s="16" t="s">
        <v>51</v>
      </c>
      <c r="B78" s="17" t="s">
        <v>52</v>
      </c>
      <c r="C78" s="17" t="s">
        <v>29</v>
      </c>
      <c r="D78" s="17">
        <f t="shared" si="35"/>
        <v>30</v>
      </c>
      <c r="E78" s="17">
        <v>5</v>
      </c>
      <c r="F78" s="17" t="s">
        <v>17</v>
      </c>
      <c r="G78" s="17" t="s">
        <v>18</v>
      </c>
      <c r="H78" s="17"/>
      <c r="I78" s="18">
        <v>43453</v>
      </c>
      <c r="J78" s="17">
        <f t="shared" si="34"/>
        <v>35</v>
      </c>
      <c r="K78" s="99">
        <f t="shared" si="36"/>
        <v>77526.130519480517</v>
      </c>
      <c r="L78" s="99">
        <f>E78*82026.7613636364</f>
        <v>410133.806818182</v>
      </c>
      <c r="M78" s="100">
        <f>J78*K78</f>
        <v>2713414.5681818179</v>
      </c>
    </row>
    <row r="79" spans="1:13" hidden="1" x14ac:dyDescent="0.25">
      <c r="A79" s="16" t="s">
        <v>51</v>
      </c>
      <c r="B79" s="17" t="s">
        <v>52</v>
      </c>
      <c r="C79" s="17" t="s">
        <v>29</v>
      </c>
      <c r="D79" s="17">
        <f t="shared" si="35"/>
        <v>35</v>
      </c>
      <c r="E79" s="17">
        <v>-5</v>
      </c>
      <c r="F79" s="17" t="s">
        <v>16</v>
      </c>
      <c r="G79" s="17"/>
      <c r="H79" s="17"/>
      <c r="I79" s="18">
        <v>43462</v>
      </c>
      <c r="J79" s="17">
        <f t="shared" si="34"/>
        <v>30</v>
      </c>
      <c r="K79" s="99">
        <f t="shared" ref="K79" si="37">IF(OR(F79="FPCO"),((M78+L79)/J79),K78)</f>
        <v>77526.130519480517</v>
      </c>
      <c r="L79" s="99"/>
      <c r="M79" s="100">
        <f>K79*J79</f>
        <v>2325783.9155844157</v>
      </c>
    </row>
    <row r="80" spans="1:13" x14ac:dyDescent="0.25">
      <c r="A80" s="16" t="s">
        <v>51</v>
      </c>
      <c r="B80" s="17" t="s">
        <v>52</v>
      </c>
      <c r="C80" s="17" t="s">
        <v>29</v>
      </c>
      <c r="D80" s="17">
        <f t="shared" si="35"/>
        <v>30</v>
      </c>
      <c r="E80" s="17">
        <v>5</v>
      </c>
      <c r="F80" s="17" t="s">
        <v>17</v>
      </c>
      <c r="G80" s="17" t="s">
        <v>18</v>
      </c>
      <c r="H80" s="17"/>
      <c r="I80" s="18">
        <v>43488</v>
      </c>
      <c r="J80" s="17">
        <f t="shared" si="34"/>
        <v>35</v>
      </c>
      <c r="K80" s="99">
        <f>((M79+L80)/J80)</f>
        <v>78169.077782931359</v>
      </c>
      <c r="L80" s="99">
        <f>E80*82026.7613636364</f>
        <v>410133.806818182</v>
      </c>
      <c r="M80" s="100">
        <f>J80*K80</f>
        <v>2735917.7224025978</v>
      </c>
    </row>
    <row r="81" spans="1:13" hidden="1" x14ac:dyDescent="0.25">
      <c r="A81" s="16" t="s">
        <v>51</v>
      </c>
      <c r="B81" s="17" t="s">
        <v>52</v>
      </c>
      <c r="C81" s="17" t="s">
        <v>29</v>
      </c>
      <c r="D81" s="17">
        <f t="shared" si="35"/>
        <v>35</v>
      </c>
      <c r="E81" s="17">
        <v>-2</v>
      </c>
      <c r="F81" s="17" t="s">
        <v>16</v>
      </c>
      <c r="G81" s="17"/>
      <c r="H81" s="17"/>
      <c r="I81" s="18">
        <v>43494</v>
      </c>
      <c r="J81" s="17">
        <f t="shared" si="34"/>
        <v>33</v>
      </c>
      <c r="K81" s="99">
        <f t="shared" ref="K81" si="38">IF(OR(F81="FPCO"),((M80+L81)/J81),K80)</f>
        <v>78169.077782931359</v>
      </c>
      <c r="L81" s="99"/>
      <c r="M81" s="100">
        <f>K81*J81</f>
        <v>2579579.5668367348</v>
      </c>
    </row>
    <row r="82" spans="1:13" x14ac:dyDescent="0.25">
      <c r="A82" s="16" t="s">
        <v>51</v>
      </c>
      <c r="B82" s="17" t="s">
        <v>52</v>
      </c>
      <c r="C82" s="17" t="s">
        <v>29</v>
      </c>
      <c r="D82" s="17">
        <f t="shared" ref="D82:D99" si="39">J81</f>
        <v>33</v>
      </c>
      <c r="E82" s="17">
        <v>10</v>
      </c>
      <c r="F82" s="17" t="s">
        <v>17</v>
      </c>
      <c r="G82" s="17" t="s">
        <v>18</v>
      </c>
      <c r="H82" s="17"/>
      <c r="I82" s="18">
        <v>43511</v>
      </c>
      <c r="J82" s="17">
        <f t="shared" si="34"/>
        <v>43</v>
      </c>
      <c r="K82" s="99">
        <f>((M81+L82)/J82)</f>
        <v>79066.213499374382</v>
      </c>
      <c r="L82" s="99">
        <f>E82*82026.7613636364</f>
        <v>820267.613636364</v>
      </c>
      <c r="M82" s="100">
        <f>J82*K82</f>
        <v>3399847.1804730985</v>
      </c>
    </row>
    <row r="83" spans="1:13" hidden="1" x14ac:dyDescent="0.25">
      <c r="A83" s="16" t="s">
        <v>51</v>
      </c>
      <c r="B83" s="17" t="s">
        <v>52</v>
      </c>
      <c r="C83" s="17" t="s">
        <v>29</v>
      </c>
      <c r="D83" s="17">
        <f t="shared" si="39"/>
        <v>43</v>
      </c>
      <c r="E83" s="17">
        <v>-10</v>
      </c>
      <c r="F83" s="17" t="s">
        <v>16</v>
      </c>
      <c r="G83" s="17"/>
      <c r="H83" s="17"/>
      <c r="I83" s="18">
        <v>43528</v>
      </c>
      <c r="J83" s="17">
        <f t="shared" si="34"/>
        <v>33</v>
      </c>
      <c r="K83" s="99">
        <f t="shared" ref="K83:K93" si="40">IF(OR(F83="FPCO"),((M82+L83)/J83),K82)</f>
        <v>79066.213499374382</v>
      </c>
      <c r="L83" s="99"/>
      <c r="M83" s="100">
        <f t="shared" ref="M83:M93" si="41">K83*J83</f>
        <v>2609185.0454793544</v>
      </c>
    </row>
    <row r="84" spans="1:13" hidden="1" x14ac:dyDescent="0.25">
      <c r="A84" s="16" t="s">
        <v>51</v>
      </c>
      <c r="B84" s="17" t="s">
        <v>52</v>
      </c>
      <c r="C84" s="17" t="s">
        <v>29</v>
      </c>
      <c r="D84" s="17">
        <f t="shared" si="39"/>
        <v>33</v>
      </c>
      <c r="E84" s="17">
        <v>-2</v>
      </c>
      <c r="F84" s="17" t="s">
        <v>16</v>
      </c>
      <c r="G84" s="17"/>
      <c r="H84" s="17"/>
      <c r="I84" s="18">
        <v>43538</v>
      </c>
      <c r="J84" s="17">
        <f t="shared" si="34"/>
        <v>31</v>
      </c>
      <c r="K84" s="99">
        <f t="shared" si="40"/>
        <v>79066.213499374382</v>
      </c>
      <c r="L84" s="99"/>
      <c r="M84" s="100">
        <f t="shared" si="41"/>
        <v>2451052.618480606</v>
      </c>
    </row>
    <row r="85" spans="1:13" hidden="1" x14ac:dyDescent="0.25">
      <c r="A85" s="16" t="s">
        <v>51</v>
      </c>
      <c r="B85" s="17" t="s">
        <v>52</v>
      </c>
      <c r="C85" s="17" t="s">
        <v>29</v>
      </c>
      <c r="D85" s="17">
        <f t="shared" si="39"/>
        <v>31</v>
      </c>
      <c r="E85" s="17">
        <v>-1</v>
      </c>
      <c r="F85" s="17" t="s">
        <v>16</v>
      </c>
      <c r="G85" s="17"/>
      <c r="H85" s="17"/>
      <c r="I85" s="18">
        <v>43538</v>
      </c>
      <c r="J85" s="17">
        <f t="shared" si="34"/>
        <v>30</v>
      </c>
      <c r="K85" s="99">
        <f t="shared" si="40"/>
        <v>79066.213499374382</v>
      </c>
      <c r="L85" s="99"/>
      <c r="M85" s="100">
        <f t="shared" si="41"/>
        <v>2371986.4049812313</v>
      </c>
    </row>
    <row r="86" spans="1:13" hidden="1" x14ac:dyDescent="0.25">
      <c r="A86" s="16" t="s">
        <v>51</v>
      </c>
      <c r="B86" s="17" t="s">
        <v>52</v>
      </c>
      <c r="C86" s="17" t="s">
        <v>29</v>
      </c>
      <c r="D86" s="17">
        <f t="shared" si="39"/>
        <v>30</v>
      </c>
      <c r="E86" s="17">
        <v>-10</v>
      </c>
      <c r="F86" s="17" t="s">
        <v>16</v>
      </c>
      <c r="G86" s="17"/>
      <c r="H86" s="17"/>
      <c r="I86" s="18">
        <v>43564</v>
      </c>
      <c r="J86" s="17">
        <f t="shared" si="34"/>
        <v>20</v>
      </c>
      <c r="K86" s="99">
        <f t="shared" si="40"/>
        <v>79066.213499374382</v>
      </c>
      <c r="L86" s="99"/>
      <c r="M86" s="100">
        <f t="shared" si="41"/>
        <v>1581324.2699874877</v>
      </c>
    </row>
    <row r="87" spans="1:13" hidden="1" x14ac:dyDescent="0.25">
      <c r="A87" s="16" t="s">
        <v>51</v>
      </c>
      <c r="B87" s="17" t="s">
        <v>52</v>
      </c>
      <c r="C87" s="17" t="s">
        <v>29</v>
      </c>
      <c r="D87" s="17">
        <f t="shared" si="39"/>
        <v>20</v>
      </c>
      <c r="E87" s="17">
        <v>-9</v>
      </c>
      <c r="F87" s="17" t="s">
        <v>16</v>
      </c>
      <c r="G87" s="17"/>
      <c r="H87" s="17"/>
      <c r="I87" s="18">
        <v>43564</v>
      </c>
      <c r="J87" s="17">
        <f t="shared" si="34"/>
        <v>11</v>
      </c>
      <c r="K87" s="99">
        <f t="shared" si="40"/>
        <v>79066.213499374382</v>
      </c>
      <c r="L87" s="99"/>
      <c r="M87" s="100">
        <f t="shared" si="41"/>
        <v>869728.34849311819</v>
      </c>
    </row>
    <row r="88" spans="1:13" hidden="1" x14ac:dyDescent="0.25">
      <c r="A88" s="16" t="s">
        <v>51</v>
      </c>
      <c r="B88" s="17" t="s">
        <v>52</v>
      </c>
      <c r="C88" s="17" t="s">
        <v>29</v>
      </c>
      <c r="D88" s="17">
        <f t="shared" si="39"/>
        <v>11</v>
      </c>
      <c r="E88" s="17">
        <v>-2</v>
      </c>
      <c r="F88" s="17" t="s">
        <v>16</v>
      </c>
      <c r="G88" s="17"/>
      <c r="H88" s="17"/>
      <c r="I88" s="18">
        <v>43599</v>
      </c>
      <c r="J88" s="17">
        <f t="shared" si="34"/>
        <v>9</v>
      </c>
      <c r="K88" s="99">
        <f t="shared" si="40"/>
        <v>79066.213499374382</v>
      </c>
      <c r="L88" s="99"/>
      <c r="M88" s="100">
        <f t="shared" si="41"/>
        <v>711595.9214943694</v>
      </c>
    </row>
    <row r="89" spans="1:13" hidden="1" x14ac:dyDescent="0.25">
      <c r="A89" s="16" t="s">
        <v>51</v>
      </c>
      <c r="B89" s="17" t="s">
        <v>52</v>
      </c>
      <c r="C89" s="17" t="s">
        <v>29</v>
      </c>
      <c r="D89" s="17">
        <f t="shared" si="39"/>
        <v>9</v>
      </c>
      <c r="E89" s="17">
        <v>-3</v>
      </c>
      <c r="F89" s="17" t="s">
        <v>16</v>
      </c>
      <c r="G89" s="17"/>
      <c r="H89" s="17"/>
      <c r="I89" s="18">
        <v>43629</v>
      </c>
      <c r="J89" s="17">
        <f t="shared" si="34"/>
        <v>6</v>
      </c>
      <c r="K89" s="99">
        <f t="shared" si="40"/>
        <v>79066.213499374382</v>
      </c>
      <c r="L89" s="99"/>
      <c r="M89" s="100">
        <f t="shared" si="41"/>
        <v>474397.28099624626</v>
      </c>
    </row>
    <row r="90" spans="1:13" hidden="1" x14ac:dyDescent="0.25">
      <c r="A90" s="16" t="s">
        <v>51</v>
      </c>
      <c r="B90" s="17" t="s">
        <v>52</v>
      </c>
      <c r="C90" s="17" t="s">
        <v>29</v>
      </c>
      <c r="D90" s="17">
        <f t="shared" si="39"/>
        <v>6</v>
      </c>
      <c r="E90" s="17">
        <v>-1</v>
      </c>
      <c r="F90" s="17" t="s">
        <v>16</v>
      </c>
      <c r="G90" s="17"/>
      <c r="H90" s="17"/>
      <c r="I90" s="18">
        <v>43650</v>
      </c>
      <c r="J90" s="17">
        <f t="shared" si="34"/>
        <v>5</v>
      </c>
      <c r="K90" s="99">
        <f t="shared" si="40"/>
        <v>79066.213499374382</v>
      </c>
      <c r="L90" s="99"/>
      <c r="M90" s="100">
        <f t="shared" si="41"/>
        <v>395331.06749687192</v>
      </c>
    </row>
    <row r="91" spans="1:13" hidden="1" x14ac:dyDescent="0.25">
      <c r="A91" s="16" t="s">
        <v>51</v>
      </c>
      <c r="B91" s="17" t="s">
        <v>52</v>
      </c>
      <c r="C91" s="17" t="s">
        <v>29</v>
      </c>
      <c r="D91" s="17">
        <f t="shared" si="39"/>
        <v>5</v>
      </c>
      <c r="E91" s="17">
        <v>-3</v>
      </c>
      <c r="F91" s="17" t="s">
        <v>16</v>
      </c>
      <c r="G91" s="17"/>
      <c r="H91" s="17"/>
      <c r="I91" s="18">
        <v>43651</v>
      </c>
      <c r="J91" s="17">
        <f t="shared" si="34"/>
        <v>2</v>
      </c>
      <c r="K91" s="99">
        <f t="shared" si="40"/>
        <v>79066.213499374382</v>
      </c>
      <c r="L91" s="99"/>
      <c r="M91" s="100">
        <f t="shared" si="41"/>
        <v>158132.42699874876</v>
      </c>
    </row>
    <row r="92" spans="1:13" hidden="1" x14ac:dyDescent="0.25">
      <c r="A92" s="16" t="s">
        <v>51</v>
      </c>
      <c r="B92" s="17" t="s">
        <v>52</v>
      </c>
      <c r="C92" s="17" t="s">
        <v>29</v>
      </c>
      <c r="D92" s="17">
        <f t="shared" si="39"/>
        <v>2</v>
      </c>
      <c r="E92" s="17">
        <v>-1</v>
      </c>
      <c r="F92" s="17" t="s">
        <v>16</v>
      </c>
      <c r="G92" s="17"/>
      <c r="H92" s="17"/>
      <c r="I92" s="18">
        <v>43686</v>
      </c>
      <c r="J92" s="17">
        <f t="shared" si="34"/>
        <v>1</v>
      </c>
      <c r="K92" s="99">
        <f t="shared" si="40"/>
        <v>79066.213499374382</v>
      </c>
      <c r="L92" s="99"/>
      <c r="M92" s="100">
        <f t="shared" si="41"/>
        <v>79066.213499374382</v>
      </c>
    </row>
    <row r="93" spans="1:13" hidden="1" x14ac:dyDescent="0.25">
      <c r="A93" s="16" t="s">
        <v>51</v>
      </c>
      <c r="B93" s="17" t="s">
        <v>52</v>
      </c>
      <c r="C93" s="17" t="s">
        <v>29</v>
      </c>
      <c r="D93" s="17">
        <f t="shared" si="39"/>
        <v>1</v>
      </c>
      <c r="E93" s="17">
        <v>-1</v>
      </c>
      <c r="F93" s="17" t="s">
        <v>16</v>
      </c>
      <c r="G93" s="17"/>
      <c r="H93" s="17"/>
      <c r="I93" s="18">
        <v>43726</v>
      </c>
      <c r="J93" s="17">
        <f t="shared" si="34"/>
        <v>0</v>
      </c>
      <c r="K93" s="99">
        <f t="shared" si="40"/>
        <v>79066.213499374382</v>
      </c>
      <c r="L93" s="99"/>
      <c r="M93" s="100">
        <f t="shared" si="41"/>
        <v>0</v>
      </c>
    </row>
    <row r="94" spans="1:13" x14ac:dyDescent="0.25">
      <c r="A94" s="16" t="s">
        <v>51</v>
      </c>
      <c r="B94" s="17" t="s">
        <v>52</v>
      </c>
      <c r="C94" s="17" t="s">
        <v>29</v>
      </c>
      <c r="D94" s="17">
        <f t="shared" si="39"/>
        <v>0</v>
      </c>
      <c r="E94" s="17">
        <v>10</v>
      </c>
      <c r="F94" s="17" t="s">
        <v>17</v>
      </c>
      <c r="G94" s="17" t="s">
        <v>22</v>
      </c>
      <c r="H94" s="17"/>
      <c r="I94" s="18">
        <v>43731</v>
      </c>
      <c r="J94" s="17">
        <f t="shared" si="34"/>
        <v>10</v>
      </c>
      <c r="K94" s="99">
        <f t="shared" ref="K94:K95" si="42">((M93+L94)/J94)</f>
        <v>53244.871794871797</v>
      </c>
      <c r="L94" s="99">
        <f>E94*53244.8717948718</f>
        <v>532448.717948718</v>
      </c>
      <c r="M94" s="100">
        <f>J94*K94</f>
        <v>532448.717948718</v>
      </c>
    </row>
    <row r="95" spans="1:13" x14ac:dyDescent="0.25">
      <c r="A95" s="16" t="s">
        <v>51</v>
      </c>
      <c r="B95" s="17" t="s">
        <v>52</v>
      </c>
      <c r="C95" s="17" t="s">
        <v>29</v>
      </c>
      <c r="D95" s="17">
        <f t="shared" si="39"/>
        <v>10</v>
      </c>
      <c r="E95" s="17">
        <v>1</v>
      </c>
      <c r="F95" s="17" t="s">
        <v>17</v>
      </c>
      <c r="G95" s="17" t="s">
        <v>18</v>
      </c>
      <c r="H95" s="17"/>
      <c r="I95" s="18">
        <v>43738</v>
      </c>
      <c r="J95" s="17">
        <f t="shared" si="34"/>
        <v>11</v>
      </c>
      <c r="K95" s="99">
        <f t="shared" si="42"/>
        <v>53244.871794871797</v>
      </c>
      <c r="L95" s="99">
        <f>E95*53244.8717948718</f>
        <v>53244.871794871797</v>
      </c>
      <c r="M95" s="100">
        <f>J95*K95</f>
        <v>585693.58974358975</v>
      </c>
    </row>
    <row r="96" spans="1:13" hidden="1" x14ac:dyDescent="0.25">
      <c r="A96" s="16" t="s">
        <v>51</v>
      </c>
      <c r="B96" s="17" t="s">
        <v>52</v>
      </c>
      <c r="C96" s="17" t="s">
        <v>29</v>
      </c>
      <c r="D96" s="17">
        <f t="shared" si="39"/>
        <v>11</v>
      </c>
      <c r="E96" s="17">
        <v>-2</v>
      </c>
      <c r="F96" s="17" t="s">
        <v>16</v>
      </c>
      <c r="G96" s="17"/>
      <c r="H96" s="17"/>
      <c r="I96" s="18">
        <v>43747</v>
      </c>
      <c r="J96" s="17">
        <f t="shared" si="34"/>
        <v>9</v>
      </c>
      <c r="K96" s="99">
        <f t="shared" ref="K96:K99" si="43">IF(OR(F96="FPCO"),((M95+L96)/J96),K95)</f>
        <v>53244.871794871797</v>
      </c>
      <c r="L96" s="99"/>
      <c r="M96" s="100">
        <f>K96*J96</f>
        <v>479203.84615384619</v>
      </c>
    </row>
    <row r="97" spans="1:13" hidden="1" x14ac:dyDescent="0.25">
      <c r="A97" s="16" t="s">
        <v>51</v>
      </c>
      <c r="B97" s="17" t="s">
        <v>52</v>
      </c>
      <c r="C97" s="17" t="s">
        <v>29</v>
      </c>
      <c r="D97" s="17">
        <f t="shared" si="39"/>
        <v>9</v>
      </c>
      <c r="E97" s="17">
        <v>-5</v>
      </c>
      <c r="F97" s="17" t="s">
        <v>16</v>
      </c>
      <c r="G97" s="17"/>
      <c r="H97" s="17"/>
      <c r="I97" s="18">
        <v>43768</v>
      </c>
      <c r="J97" s="17">
        <f t="shared" si="34"/>
        <v>4</v>
      </c>
      <c r="K97" s="99">
        <f t="shared" si="43"/>
        <v>53244.871794871797</v>
      </c>
      <c r="L97" s="99"/>
      <c r="M97" s="100">
        <f>K97*J97</f>
        <v>212979.48717948719</v>
      </c>
    </row>
    <row r="98" spans="1:13" hidden="1" x14ac:dyDescent="0.25">
      <c r="A98" s="16" t="s">
        <v>51</v>
      </c>
      <c r="B98" s="17" t="s">
        <v>52</v>
      </c>
      <c r="C98" s="17" t="s">
        <v>29</v>
      </c>
      <c r="D98" s="17">
        <f t="shared" si="39"/>
        <v>4</v>
      </c>
      <c r="E98" s="17">
        <v>-1</v>
      </c>
      <c r="F98" s="17" t="s">
        <v>16</v>
      </c>
      <c r="G98" s="17"/>
      <c r="H98" s="17"/>
      <c r="I98" s="18">
        <v>43809</v>
      </c>
      <c r="J98" s="17">
        <f t="shared" si="34"/>
        <v>3</v>
      </c>
      <c r="K98" s="99">
        <f t="shared" si="43"/>
        <v>53244.871794871797</v>
      </c>
      <c r="L98" s="99"/>
      <c r="M98" s="100">
        <f>K98*J98</f>
        <v>159734.61538461538</v>
      </c>
    </row>
    <row r="99" spans="1:13" hidden="1" x14ac:dyDescent="0.25">
      <c r="A99" s="40" t="s">
        <v>51</v>
      </c>
      <c r="B99" s="41" t="s">
        <v>52</v>
      </c>
      <c r="C99" s="41" t="s">
        <v>29</v>
      </c>
      <c r="D99" s="17">
        <f t="shared" si="39"/>
        <v>3</v>
      </c>
      <c r="E99" s="41">
        <v>-3</v>
      </c>
      <c r="F99" s="41" t="s">
        <v>16</v>
      </c>
      <c r="G99" s="41"/>
      <c r="H99" s="41"/>
      <c r="I99" s="42">
        <v>43826</v>
      </c>
      <c r="J99" s="41">
        <f t="shared" si="34"/>
        <v>0</v>
      </c>
      <c r="K99" s="99">
        <f t="shared" si="43"/>
        <v>53244.871794871797</v>
      </c>
      <c r="L99" s="99"/>
      <c r="M99" s="100">
        <f>K99*J99</f>
        <v>0</v>
      </c>
    </row>
    <row r="100" spans="1:13" hidden="1" x14ac:dyDescent="0.25">
      <c r="A100" s="1" t="s">
        <v>60</v>
      </c>
      <c r="B100" s="2" t="s">
        <v>61</v>
      </c>
      <c r="C100" s="2" t="s">
        <v>29</v>
      </c>
      <c r="D100" s="2">
        <v>4</v>
      </c>
      <c r="E100" s="2"/>
      <c r="F100" s="2" t="s">
        <v>14</v>
      </c>
      <c r="G100" s="2"/>
      <c r="H100" s="2"/>
      <c r="I100" s="43">
        <v>43100</v>
      </c>
      <c r="J100" s="2">
        <f t="shared" si="34"/>
        <v>4</v>
      </c>
      <c r="K100" s="106">
        <f>M100/J100</f>
        <v>41650</v>
      </c>
      <c r="L100" s="106"/>
      <c r="M100" s="107">
        <v>166600</v>
      </c>
    </row>
    <row r="101" spans="1:13" x14ac:dyDescent="0.25">
      <c r="A101" s="16" t="s">
        <v>60</v>
      </c>
      <c r="B101" s="17" t="s">
        <v>61</v>
      </c>
      <c r="C101" s="17" t="s">
        <v>29</v>
      </c>
      <c r="D101" s="17">
        <f t="shared" ref="D101:D108" si="44">J100</f>
        <v>4</v>
      </c>
      <c r="E101" s="17">
        <v>1</v>
      </c>
      <c r="F101" s="17" t="s">
        <v>17</v>
      </c>
      <c r="G101" s="17" t="s">
        <v>18</v>
      </c>
      <c r="H101" s="17"/>
      <c r="I101" s="18">
        <v>43453</v>
      </c>
      <c r="J101" s="17">
        <f t="shared" si="34"/>
        <v>5</v>
      </c>
      <c r="K101" s="99">
        <f>((M100+L101)/J101)</f>
        <v>40936</v>
      </c>
      <c r="L101" s="99">
        <f>E101*38080</f>
        <v>38080</v>
      </c>
      <c r="M101" s="100">
        <f>J101*K101</f>
        <v>204680</v>
      </c>
    </row>
    <row r="102" spans="1:13" x14ac:dyDescent="0.25">
      <c r="A102" s="16" t="s">
        <v>60</v>
      </c>
      <c r="B102" s="17" t="s">
        <v>61</v>
      </c>
      <c r="C102" s="17" t="s">
        <v>29</v>
      </c>
      <c r="D102" s="17">
        <f t="shared" si="44"/>
        <v>5</v>
      </c>
      <c r="E102" s="17">
        <v>1</v>
      </c>
      <c r="F102" s="17" t="s">
        <v>17</v>
      </c>
      <c r="G102" s="17" t="s">
        <v>18</v>
      </c>
      <c r="H102" s="17"/>
      <c r="I102" s="18">
        <v>43453</v>
      </c>
      <c r="J102" s="17">
        <f t="shared" si="34"/>
        <v>6</v>
      </c>
      <c r="K102" s="99">
        <f>((M101+L102)/J102)</f>
        <v>40460</v>
      </c>
      <c r="L102" s="99">
        <f>E102*38080</f>
        <v>38080</v>
      </c>
      <c r="M102" s="100">
        <f>J102*K102</f>
        <v>242760</v>
      </c>
    </row>
    <row r="103" spans="1:13" hidden="1" x14ac:dyDescent="0.25">
      <c r="A103" s="16" t="s">
        <v>60</v>
      </c>
      <c r="B103" s="17" t="s">
        <v>61</v>
      </c>
      <c r="C103" s="17" t="s">
        <v>29</v>
      </c>
      <c r="D103" s="17">
        <f t="shared" si="44"/>
        <v>6</v>
      </c>
      <c r="E103" s="17">
        <v>-2</v>
      </c>
      <c r="F103" s="17" t="s">
        <v>16</v>
      </c>
      <c r="G103" s="17"/>
      <c r="H103" s="17"/>
      <c r="I103" s="18">
        <v>43494</v>
      </c>
      <c r="J103" s="17">
        <f t="shared" si="34"/>
        <v>4</v>
      </c>
      <c r="K103" s="99">
        <f t="shared" ref="K103:K106" si="45">IF(OR(F103="FPCO"),((M102+L103)/J103),K102)</f>
        <v>40460</v>
      </c>
      <c r="L103" s="99"/>
      <c r="M103" s="100">
        <f>K103*J103</f>
        <v>161840</v>
      </c>
    </row>
    <row r="104" spans="1:13" hidden="1" x14ac:dyDescent="0.25">
      <c r="A104" s="16" t="s">
        <v>60</v>
      </c>
      <c r="B104" s="17" t="s">
        <v>61</v>
      </c>
      <c r="C104" s="17" t="s">
        <v>29</v>
      </c>
      <c r="D104" s="17">
        <f t="shared" si="44"/>
        <v>4</v>
      </c>
      <c r="E104" s="17">
        <v>-1</v>
      </c>
      <c r="F104" s="17" t="s">
        <v>16</v>
      </c>
      <c r="G104" s="17"/>
      <c r="H104" s="17"/>
      <c r="I104" s="18">
        <v>43538</v>
      </c>
      <c r="J104" s="17">
        <f t="shared" si="34"/>
        <v>3</v>
      </c>
      <c r="K104" s="99">
        <f t="shared" si="45"/>
        <v>40460</v>
      </c>
      <c r="L104" s="99"/>
      <c r="M104" s="100">
        <f>K104*J104</f>
        <v>121380</v>
      </c>
    </row>
    <row r="105" spans="1:13" hidden="1" x14ac:dyDescent="0.25">
      <c r="A105" s="16" t="s">
        <v>60</v>
      </c>
      <c r="B105" s="17" t="s">
        <v>61</v>
      </c>
      <c r="C105" s="17" t="s">
        <v>29</v>
      </c>
      <c r="D105" s="17">
        <f t="shared" si="44"/>
        <v>3</v>
      </c>
      <c r="E105" s="17">
        <v>-1</v>
      </c>
      <c r="F105" s="17" t="s">
        <v>16</v>
      </c>
      <c r="G105" s="17"/>
      <c r="H105" s="17"/>
      <c r="I105" s="18">
        <v>43559</v>
      </c>
      <c r="J105" s="17">
        <f t="shared" si="34"/>
        <v>2</v>
      </c>
      <c r="K105" s="99">
        <f t="shared" si="45"/>
        <v>40460</v>
      </c>
      <c r="L105" s="99"/>
      <c r="M105" s="100">
        <f>K105*J105</f>
        <v>80920</v>
      </c>
    </row>
    <row r="106" spans="1:13" hidden="1" x14ac:dyDescent="0.25">
      <c r="A106" s="16" t="s">
        <v>60</v>
      </c>
      <c r="B106" s="17" t="s">
        <v>61</v>
      </c>
      <c r="C106" s="17" t="s">
        <v>29</v>
      </c>
      <c r="D106" s="17">
        <f t="shared" si="44"/>
        <v>2</v>
      </c>
      <c r="E106" s="17">
        <v>-2</v>
      </c>
      <c r="F106" s="17" t="s">
        <v>16</v>
      </c>
      <c r="G106" s="17"/>
      <c r="H106" s="17"/>
      <c r="I106" s="18">
        <v>43559</v>
      </c>
      <c r="J106" s="17">
        <f t="shared" si="34"/>
        <v>0</v>
      </c>
      <c r="K106" s="99">
        <f t="shared" si="45"/>
        <v>40460</v>
      </c>
      <c r="L106" s="99"/>
      <c r="M106" s="100">
        <f>K106*J106</f>
        <v>0</v>
      </c>
    </row>
    <row r="107" spans="1:13" ht="30" x14ac:dyDescent="0.25">
      <c r="A107" s="16" t="s">
        <v>60</v>
      </c>
      <c r="B107" s="17" t="s">
        <v>61</v>
      </c>
      <c r="C107" s="17" t="s">
        <v>29</v>
      </c>
      <c r="D107" s="17">
        <f t="shared" si="44"/>
        <v>0</v>
      </c>
      <c r="E107" s="17">
        <v>1</v>
      </c>
      <c r="F107" s="17" t="s">
        <v>17</v>
      </c>
      <c r="G107" s="17" t="s">
        <v>21</v>
      </c>
      <c r="H107" s="17"/>
      <c r="I107" s="18">
        <v>43627</v>
      </c>
      <c r="J107" s="17">
        <f t="shared" si="34"/>
        <v>1</v>
      </c>
      <c r="K107" s="99">
        <f>((M106+L107)/J107)</f>
        <v>38945.4545454545</v>
      </c>
      <c r="L107" s="99">
        <f>E107*38945.4545454545</f>
        <v>38945.4545454545</v>
      </c>
      <c r="M107" s="100">
        <f>J107*K107</f>
        <v>38945.4545454545</v>
      </c>
    </row>
    <row r="108" spans="1:13" hidden="1" x14ac:dyDescent="0.25">
      <c r="A108" s="40" t="s">
        <v>60</v>
      </c>
      <c r="B108" s="41" t="s">
        <v>61</v>
      </c>
      <c r="C108" s="41" t="s">
        <v>29</v>
      </c>
      <c r="D108" s="17">
        <f t="shared" si="44"/>
        <v>1</v>
      </c>
      <c r="E108" s="41">
        <v>-1</v>
      </c>
      <c r="F108" s="41" t="s">
        <v>16</v>
      </c>
      <c r="G108" s="41"/>
      <c r="H108" s="41"/>
      <c r="I108" s="42">
        <v>43629</v>
      </c>
      <c r="J108" s="41">
        <f t="shared" si="34"/>
        <v>0</v>
      </c>
      <c r="K108" s="99">
        <f t="shared" ref="K108" si="46">IF(OR(F108="FPCO"),((M107+L108)/J108),K107)</f>
        <v>38945.4545454545</v>
      </c>
      <c r="L108" s="99"/>
      <c r="M108" s="100">
        <f>K108*J108</f>
        <v>0</v>
      </c>
    </row>
    <row r="109" spans="1:13" hidden="1" x14ac:dyDescent="0.25">
      <c r="A109" s="1" t="s">
        <v>62</v>
      </c>
      <c r="B109" s="2" t="s">
        <v>63</v>
      </c>
      <c r="C109" s="2" t="s">
        <v>29</v>
      </c>
      <c r="D109" s="2">
        <v>2</v>
      </c>
      <c r="E109" s="2"/>
      <c r="F109" s="2" t="s">
        <v>14</v>
      </c>
      <c r="G109" s="2"/>
      <c r="H109" s="2"/>
      <c r="I109" s="43">
        <v>43100</v>
      </c>
      <c r="J109" s="2">
        <f t="shared" ref="J109:J119" si="47">D109+E109</f>
        <v>2</v>
      </c>
      <c r="K109" s="106">
        <f>M109/J109</f>
        <v>7967</v>
      </c>
      <c r="L109" s="106"/>
      <c r="M109" s="107">
        <v>15934</v>
      </c>
    </row>
    <row r="110" spans="1:13" hidden="1" x14ac:dyDescent="0.25">
      <c r="A110" s="16" t="s">
        <v>62</v>
      </c>
      <c r="B110" s="17" t="s">
        <v>63</v>
      </c>
      <c r="C110" s="17" t="s">
        <v>29</v>
      </c>
      <c r="D110" s="17">
        <f>J109</f>
        <v>2</v>
      </c>
      <c r="E110" s="17">
        <v>-2</v>
      </c>
      <c r="F110" s="17" t="s">
        <v>16</v>
      </c>
      <c r="G110" s="17"/>
      <c r="H110" s="17"/>
      <c r="I110" s="18">
        <v>43599</v>
      </c>
      <c r="J110" s="17">
        <f t="shared" si="47"/>
        <v>0</v>
      </c>
      <c r="K110" s="99">
        <f t="shared" ref="K110" si="48">IF(OR(F110="FPCO"),((M109+L110)/J110),K109)</f>
        <v>7967</v>
      </c>
      <c r="L110" s="99"/>
      <c r="M110" s="100">
        <f>K110*J110</f>
        <v>0</v>
      </c>
    </row>
    <row r="111" spans="1:13" x14ac:dyDescent="0.25">
      <c r="A111" s="16" t="s">
        <v>62</v>
      </c>
      <c r="B111" s="17" t="s">
        <v>63</v>
      </c>
      <c r="C111" s="17" t="s">
        <v>29</v>
      </c>
      <c r="D111" s="17">
        <f>J110</f>
        <v>0</v>
      </c>
      <c r="E111" s="17">
        <v>4</v>
      </c>
      <c r="F111" s="17" t="s">
        <v>17</v>
      </c>
      <c r="G111" s="17" t="s">
        <v>26</v>
      </c>
      <c r="H111" s="17"/>
      <c r="I111" s="18">
        <v>43852</v>
      </c>
      <c r="J111" s="17">
        <f t="shared" si="47"/>
        <v>4</v>
      </c>
      <c r="K111" s="99">
        <f>((M110+L111)/J111)</f>
        <v>4965.2631578947403</v>
      </c>
      <c r="L111" s="99">
        <f>E111*4965.26315789474</f>
        <v>19861.052631578961</v>
      </c>
      <c r="M111" s="100">
        <f>J111*K111</f>
        <v>19861.052631578961</v>
      </c>
    </row>
    <row r="112" spans="1:13" hidden="1" x14ac:dyDescent="0.25">
      <c r="A112" s="40" t="s">
        <v>62</v>
      </c>
      <c r="B112" s="41" t="s">
        <v>63</v>
      </c>
      <c r="C112" s="41" t="s">
        <v>29</v>
      </c>
      <c r="D112" s="41">
        <f>J111</f>
        <v>4</v>
      </c>
      <c r="E112" s="41">
        <v>-4</v>
      </c>
      <c r="F112" s="41" t="s">
        <v>16</v>
      </c>
      <c r="G112" s="41"/>
      <c r="H112" s="41"/>
      <c r="I112" s="42">
        <v>44160</v>
      </c>
      <c r="J112" s="41">
        <f t="shared" si="47"/>
        <v>0</v>
      </c>
      <c r="K112" s="99">
        <f t="shared" ref="K112" si="49">IF(OR(F112="FPCO"),((M111+L112)/J112),K111)</f>
        <v>4965.2631578947403</v>
      </c>
      <c r="L112" s="99"/>
      <c r="M112" s="100">
        <f>K112*J112</f>
        <v>0</v>
      </c>
    </row>
    <row r="113" spans="1:13" hidden="1" x14ac:dyDescent="0.25">
      <c r="A113" s="1" t="s">
        <v>66</v>
      </c>
      <c r="B113" s="2" t="s">
        <v>67</v>
      </c>
      <c r="C113" s="2" t="s">
        <v>29</v>
      </c>
      <c r="D113" s="2">
        <v>2</v>
      </c>
      <c r="E113" s="2"/>
      <c r="F113" s="2" t="s">
        <v>14</v>
      </c>
      <c r="G113" s="2"/>
      <c r="H113" s="2"/>
      <c r="I113" s="43">
        <v>43100</v>
      </c>
      <c r="J113" s="2">
        <f t="shared" si="47"/>
        <v>2</v>
      </c>
      <c r="K113" s="106">
        <f>M113/J113</f>
        <v>65748</v>
      </c>
      <c r="L113" s="106"/>
      <c r="M113" s="107">
        <v>131496</v>
      </c>
    </row>
    <row r="114" spans="1:13" ht="15.75" thickBot="1" x14ac:dyDescent="0.3">
      <c r="A114" s="16" t="s">
        <v>66</v>
      </c>
      <c r="B114" s="17" t="s">
        <v>67</v>
      </c>
      <c r="C114" s="17" t="s">
        <v>29</v>
      </c>
      <c r="D114" s="17">
        <f t="shared" ref="D114:D119" si="50">J113</f>
        <v>2</v>
      </c>
      <c r="E114" s="17">
        <v>1</v>
      </c>
      <c r="F114" s="17" t="s">
        <v>17</v>
      </c>
      <c r="G114" s="17" t="s">
        <v>18</v>
      </c>
      <c r="H114" s="17"/>
      <c r="I114" s="18">
        <v>43453</v>
      </c>
      <c r="J114" s="17">
        <f t="shared" si="47"/>
        <v>3</v>
      </c>
      <c r="K114" s="99">
        <f>((M113+L114)/J114)</f>
        <v>67023.645487129368</v>
      </c>
      <c r="L114" s="99">
        <f>E114*69574.9364613881</f>
        <v>69574.936461388104</v>
      </c>
      <c r="M114" s="100">
        <f>J114*K114</f>
        <v>201070.9364613881</v>
      </c>
    </row>
    <row r="115" spans="1:13" ht="15.75" hidden="1" thickBot="1" x14ac:dyDescent="0.3">
      <c r="A115" s="16" t="s">
        <v>66</v>
      </c>
      <c r="B115" s="17" t="s">
        <v>67</v>
      </c>
      <c r="C115" s="17" t="s">
        <v>29</v>
      </c>
      <c r="D115" s="17">
        <f t="shared" si="50"/>
        <v>3</v>
      </c>
      <c r="E115" s="17">
        <v>-1</v>
      </c>
      <c r="F115" s="17" t="s">
        <v>16</v>
      </c>
      <c r="G115" s="17"/>
      <c r="H115" s="17"/>
      <c r="I115" s="18">
        <v>43528</v>
      </c>
      <c r="J115" s="17">
        <f t="shared" si="47"/>
        <v>2</v>
      </c>
      <c r="K115" s="99">
        <f t="shared" ref="K115:K117" si="51">IF(OR(F115="FPCO"),((M114+L115)/J115),K114)</f>
        <v>67023.645487129368</v>
      </c>
      <c r="L115" s="99"/>
      <c r="M115" s="100">
        <f>K115*J115</f>
        <v>134047.29097425874</v>
      </c>
    </row>
    <row r="116" spans="1:13" ht="15.75" hidden="1" thickBot="1" x14ac:dyDescent="0.3">
      <c r="A116" s="16" t="s">
        <v>66</v>
      </c>
      <c r="B116" s="17" t="s">
        <v>67</v>
      </c>
      <c r="C116" s="17" t="s">
        <v>29</v>
      </c>
      <c r="D116" s="17">
        <f t="shared" si="50"/>
        <v>2</v>
      </c>
      <c r="E116" s="17">
        <v>-1</v>
      </c>
      <c r="F116" s="17" t="s">
        <v>16</v>
      </c>
      <c r="G116" s="17"/>
      <c r="H116" s="17"/>
      <c r="I116" s="18">
        <v>43564</v>
      </c>
      <c r="J116" s="17">
        <f t="shared" si="47"/>
        <v>1</v>
      </c>
      <c r="K116" s="99">
        <f t="shared" si="51"/>
        <v>67023.645487129368</v>
      </c>
      <c r="L116" s="99"/>
      <c r="M116" s="100">
        <f>K116*J116</f>
        <v>67023.645487129368</v>
      </c>
    </row>
    <row r="117" spans="1:13" ht="15.75" hidden="1" thickBot="1" x14ac:dyDescent="0.3">
      <c r="A117" s="40" t="s">
        <v>66</v>
      </c>
      <c r="B117" s="41" t="s">
        <v>67</v>
      </c>
      <c r="C117" s="41" t="s">
        <v>29</v>
      </c>
      <c r="D117" s="41">
        <f t="shared" si="50"/>
        <v>1</v>
      </c>
      <c r="E117" s="41">
        <v>-1</v>
      </c>
      <c r="F117" s="41" t="s">
        <v>16</v>
      </c>
      <c r="G117" s="41"/>
      <c r="H117" s="41"/>
      <c r="I117" s="42">
        <v>43564</v>
      </c>
      <c r="J117" s="41">
        <f t="shared" si="47"/>
        <v>0</v>
      </c>
      <c r="K117" s="99">
        <f t="shared" si="51"/>
        <v>67023.645487129368</v>
      </c>
      <c r="L117" s="99"/>
      <c r="M117" s="100">
        <f>K117*J117</f>
        <v>0</v>
      </c>
    </row>
    <row r="118" spans="1:13" ht="15.75" thickBot="1" x14ac:dyDescent="0.3">
      <c r="A118" s="1" t="s">
        <v>75</v>
      </c>
      <c r="B118" s="2" t="s">
        <v>76</v>
      </c>
      <c r="C118" s="2" t="s">
        <v>29</v>
      </c>
      <c r="D118" s="2">
        <f t="shared" si="50"/>
        <v>0</v>
      </c>
      <c r="E118" s="2">
        <v>1</v>
      </c>
      <c r="F118" s="2" t="s">
        <v>17</v>
      </c>
      <c r="G118" s="2" t="s">
        <v>18</v>
      </c>
      <c r="H118" s="2"/>
      <c r="I118" s="43">
        <v>43227</v>
      </c>
      <c r="J118" s="2">
        <f t="shared" si="47"/>
        <v>1</v>
      </c>
      <c r="K118" s="106">
        <v>6991.5</v>
      </c>
      <c r="L118" s="106">
        <f>K118*E118</f>
        <v>6991.5</v>
      </c>
      <c r="M118" s="107">
        <f>J118*K118</f>
        <v>6991.5</v>
      </c>
    </row>
    <row r="119" spans="1:13" ht="15.75" hidden="1" thickBot="1" x14ac:dyDescent="0.3">
      <c r="A119" s="40" t="s">
        <v>75</v>
      </c>
      <c r="B119" s="41" t="s">
        <v>76</v>
      </c>
      <c r="C119" s="41" t="s">
        <v>29</v>
      </c>
      <c r="D119" s="41">
        <f t="shared" si="50"/>
        <v>1</v>
      </c>
      <c r="E119" s="41">
        <v>-1</v>
      </c>
      <c r="F119" s="41" t="s">
        <v>16</v>
      </c>
      <c r="G119" s="41"/>
      <c r="H119" s="41"/>
      <c r="I119" s="42">
        <v>43462</v>
      </c>
      <c r="J119" s="41">
        <f t="shared" si="47"/>
        <v>0</v>
      </c>
      <c r="K119" s="99">
        <f t="shared" ref="K119" si="52">IF(OR(F119="FPCO"),((M118+L119)/J119),K118)</f>
        <v>6991.5</v>
      </c>
      <c r="L119" s="99"/>
      <c r="M119" s="100">
        <f>K119*J119</f>
        <v>0</v>
      </c>
    </row>
    <row r="120" spans="1:13" x14ac:dyDescent="0.25">
      <c r="A120" s="1" t="s">
        <v>83</v>
      </c>
      <c r="B120" s="2" t="s">
        <v>84</v>
      </c>
      <c r="C120" s="2" t="s">
        <v>29</v>
      </c>
      <c r="D120" s="2">
        <f t="shared" ref="D120:D126" si="53">J119</f>
        <v>0</v>
      </c>
      <c r="E120" s="2">
        <v>1</v>
      </c>
      <c r="F120" s="2" t="s">
        <v>17</v>
      </c>
      <c r="G120" s="2" t="s">
        <v>18</v>
      </c>
      <c r="H120" s="2"/>
      <c r="I120" s="43">
        <v>43251</v>
      </c>
      <c r="J120" s="2">
        <f t="shared" ref="J120:J149" si="54">D120+E120</f>
        <v>1</v>
      </c>
      <c r="K120" s="106">
        <v>68812.318181818206</v>
      </c>
      <c r="L120" s="106">
        <f>K120*E120</f>
        <v>68812.318181818206</v>
      </c>
      <c r="M120" s="107">
        <f>J120*K120</f>
        <v>68812.318181818206</v>
      </c>
    </row>
    <row r="121" spans="1:13" x14ac:dyDescent="0.25">
      <c r="A121" s="16" t="s">
        <v>83</v>
      </c>
      <c r="B121" s="17" t="s">
        <v>84</v>
      </c>
      <c r="C121" s="17" t="s">
        <v>29</v>
      </c>
      <c r="D121" s="17">
        <f t="shared" si="53"/>
        <v>1</v>
      </c>
      <c r="E121" s="17">
        <v>1</v>
      </c>
      <c r="F121" s="17" t="s">
        <v>17</v>
      </c>
      <c r="G121" s="17" t="s">
        <v>18</v>
      </c>
      <c r="H121" s="17"/>
      <c r="I121" s="18">
        <v>43420</v>
      </c>
      <c r="J121" s="17">
        <f t="shared" si="54"/>
        <v>2</v>
      </c>
      <c r="K121" s="99">
        <f t="shared" ref="K121:K124" si="55">((M120+L121)/J121)</f>
        <v>68766.881449631444</v>
      </c>
      <c r="L121" s="99">
        <f>E121*68721.4447174447</f>
        <v>68721.444717444698</v>
      </c>
      <c r="M121" s="100">
        <f>J121*K121</f>
        <v>137533.76289926289</v>
      </c>
    </row>
    <row r="122" spans="1:13" x14ac:dyDescent="0.25">
      <c r="A122" s="16" t="s">
        <v>83</v>
      </c>
      <c r="B122" s="17" t="s">
        <v>84</v>
      </c>
      <c r="C122" s="17" t="s">
        <v>29</v>
      </c>
      <c r="D122" s="17">
        <f t="shared" si="53"/>
        <v>2</v>
      </c>
      <c r="E122" s="17">
        <v>1</v>
      </c>
      <c r="F122" s="17" t="s">
        <v>17</v>
      </c>
      <c r="G122" s="17" t="s">
        <v>18</v>
      </c>
      <c r="H122" s="17"/>
      <c r="I122" s="18">
        <v>43430</v>
      </c>
      <c r="J122" s="17">
        <f t="shared" si="54"/>
        <v>3</v>
      </c>
      <c r="K122" s="99">
        <f t="shared" si="55"/>
        <v>68751.735872235862</v>
      </c>
      <c r="L122" s="99">
        <f t="shared" ref="L122:L124" si="56">E122*68721.4447174447</f>
        <v>68721.444717444698</v>
      </c>
      <c r="M122" s="100">
        <f>J122*K122</f>
        <v>206255.2076167076</v>
      </c>
    </row>
    <row r="123" spans="1:13" x14ac:dyDescent="0.25">
      <c r="A123" s="16" t="s">
        <v>83</v>
      </c>
      <c r="B123" s="17" t="s">
        <v>84</v>
      </c>
      <c r="C123" s="17" t="s">
        <v>29</v>
      </c>
      <c r="D123" s="17">
        <f t="shared" si="53"/>
        <v>3</v>
      </c>
      <c r="E123" s="17">
        <v>1</v>
      </c>
      <c r="F123" s="17" t="s">
        <v>17</v>
      </c>
      <c r="G123" s="17" t="s">
        <v>18</v>
      </c>
      <c r="H123" s="17"/>
      <c r="I123" s="18">
        <v>43434</v>
      </c>
      <c r="J123" s="17">
        <f t="shared" si="54"/>
        <v>4</v>
      </c>
      <c r="K123" s="99">
        <f t="shared" si="55"/>
        <v>68744.163083538078</v>
      </c>
      <c r="L123" s="99">
        <f t="shared" si="56"/>
        <v>68721.444717444698</v>
      </c>
      <c r="M123" s="100">
        <f>J123*K123</f>
        <v>274976.65233415231</v>
      </c>
    </row>
    <row r="124" spans="1:13" x14ac:dyDescent="0.25">
      <c r="A124" s="16" t="s">
        <v>83</v>
      </c>
      <c r="B124" s="17" t="s">
        <v>84</v>
      </c>
      <c r="C124" s="17" t="s">
        <v>29</v>
      </c>
      <c r="D124" s="17">
        <f t="shared" si="53"/>
        <v>4</v>
      </c>
      <c r="E124" s="17">
        <v>1</v>
      </c>
      <c r="F124" s="17" t="s">
        <v>17</v>
      </c>
      <c r="G124" s="17" t="s">
        <v>18</v>
      </c>
      <c r="H124" s="17"/>
      <c r="I124" s="18">
        <v>43434</v>
      </c>
      <c r="J124" s="17">
        <f t="shared" si="54"/>
        <v>5</v>
      </c>
      <c r="K124" s="99">
        <f t="shared" si="55"/>
        <v>68739.619410319399</v>
      </c>
      <c r="L124" s="99">
        <f t="shared" si="56"/>
        <v>68721.444717444698</v>
      </c>
      <c r="M124" s="100">
        <f>J124*K124</f>
        <v>343698.09705159697</v>
      </c>
    </row>
    <row r="125" spans="1:13" hidden="1" x14ac:dyDescent="0.25">
      <c r="A125" s="16" t="s">
        <v>83</v>
      </c>
      <c r="B125" s="17" t="s">
        <v>84</v>
      </c>
      <c r="C125" s="17" t="s">
        <v>29</v>
      </c>
      <c r="D125" s="17">
        <f t="shared" si="53"/>
        <v>5</v>
      </c>
      <c r="E125" s="17">
        <v>-2</v>
      </c>
      <c r="F125" s="17" t="s">
        <v>16</v>
      </c>
      <c r="G125" s="17"/>
      <c r="H125" s="17"/>
      <c r="I125" s="18">
        <v>43462</v>
      </c>
      <c r="J125" s="17">
        <f t="shared" si="54"/>
        <v>3</v>
      </c>
      <c r="K125" s="99">
        <f t="shared" ref="K125:K126" si="57">IF(OR(F125="FPCO"),((M124+L125)/J125),K124)</f>
        <v>68739.619410319399</v>
      </c>
      <c r="L125" s="99"/>
      <c r="M125" s="100">
        <f>K125*J125</f>
        <v>206218.8582309582</v>
      </c>
    </row>
    <row r="126" spans="1:13" hidden="1" x14ac:dyDescent="0.25">
      <c r="A126" s="16" t="s">
        <v>83</v>
      </c>
      <c r="B126" s="17" t="s">
        <v>84</v>
      </c>
      <c r="C126" s="17" t="s">
        <v>29</v>
      </c>
      <c r="D126" s="17">
        <f t="shared" si="53"/>
        <v>3</v>
      </c>
      <c r="E126" s="17">
        <v>-3</v>
      </c>
      <c r="F126" s="17" t="s">
        <v>16</v>
      </c>
      <c r="G126" s="17"/>
      <c r="H126" s="17"/>
      <c r="I126" s="18">
        <v>43462</v>
      </c>
      <c r="J126" s="17">
        <f t="shared" si="54"/>
        <v>0</v>
      </c>
      <c r="K126" s="99">
        <f t="shared" si="57"/>
        <v>68739.619410319399</v>
      </c>
      <c r="L126" s="99"/>
      <c r="M126" s="100">
        <f>K126*J126</f>
        <v>0</v>
      </c>
    </row>
    <row r="127" spans="1:13" x14ac:dyDescent="0.25">
      <c r="A127" s="16" t="s">
        <v>83</v>
      </c>
      <c r="B127" s="17" t="s">
        <v>84</v>
      </c>
      <c r="C127" s="17" t="s">
        <v>29</v>
      </c>
      <c r="D127" s="17">
        <f t="shared" ref="D127:D134" si="58">J126</f>
        <v>0</v>
      </c>
      <c r="E127" s="17">
        <v>1</v>
      </c>
      <c r="F127" s="17" t="s">
        <v>17</v>
      </c>
      <c r="G127" s="17" t="s">
        <v>18</v>
      </c>
      <c r="H127" s="17"/>
      <c r="I127" s="18">
        <v>43529</v>
      </c>
      <c r="J127" s="17">
        <f t="shared" si="54"/>
        <v>1</v>
      </c>
      <c r="K127" s="99">
        <f t="shared" ref="K127:K128" si="59">((M126+L127)/J127)</f>
        <v>68721.444717444698</v>
      </c>
      <c r="L127" s="99">
        <f>E127*68721.4447174447</f>
        <v>68721.444717444698</v>
      </c>
      <c r="M127" s="100">
        <f>J127*K127</f>
        <v>68721.444717444698</v>
      </c>
    </row>
    <row r="128" spans="1:13" ht="30" x14ac:dyDescent="0.25">
      <c r="A128" s="16" t="s">
        <v>83</v>
      </c>
      <c r="B128" s="17" t="s">
        <v>84</v>
      </c>
      <c r="C128" s="17" t="s">
        <v>29</v>
      </c>
      <c r="D128" s="17">
        <f t="shared" si="58"/>
        <v>1</v>
      </c>
      <c r="E128" s="17">
        <v>1</v>
      </c>
      <c r="F128" s="17" t="s">
        <v>17</v>
      </c>
      <c r="G128" s="17" t="s">
        <v>25</v>
      </c>
      <c r="H128" s="17"/>
      <c r="I128" s="18">
        <v>43543</v>
      </c>
      <c r="J128" s="17">
        <f t="shared" si="54"/>
        <v>2</v>
      </c>
      <c r="K128" s="99">
        <f t="shared" si="59"/>
        <v>66291.083538083549</v>
      </c>
      <c r="L128" s="99">
        <f>E128*63860.7223587224</f>
        <v>63860.7223587224</v>
      </c>
      <c r="M128" s="100">
        <f>J128*K128</f>
        <v>132582.1670761671</v>
      </c>
    </row>
    <row r="129" spans="1:13" hidden="1" x14ac:dyDescent="0.25">
      <c r="A129" s="16" t="s">
        <v>83</v>
      </c>
      <c r="B129" s="17" t="s">
        <v>84</v>
      </c>
      <c r="C129" s="17" t="s">
        <v>29</v>
      </c>
      <c r="D129" s="17">
        <f t="shared" si="58"/>
        <v>2</v>
      </c>
      <c r="E129" s="17">
        <v>-1</v>
      </c>
      <c r="F129" s="17" t="s">
        <v>16</v>
      </c>
      <c r="G129" s="17"/>
      <c r="H129" s="17"/>
      <c r="I129" s="18">
        <v>43559</v>
      </c>
      <c r="J129" s="17">
        <f t="shared" si="54"/>
        <v>1</v>
      </c>
      <c r="K129" s="99">
        <f t="shared" ref="K129" si="60">IF(OR(F129="FPCO"),((M128+L129)/J129),K128)</f>
        <v>66291.083538083549</v>
      </c>
      <c r="L129" s="99"/>
      <c r="M129" s="100">
        <f>K129*J129</f>
        <v>66291.083538083549</v>
      </c>
    </row>
    <row r="130" spans="1:13" x14ac:dyDescent="0.25">
      <c r="A130" s="16" t="s">
        <v>83</v>
      </c>
      <c r="B130" s="17" t="s">
        <v>84</v>
      </c>
      <c r="C130" s="17" t="s">
        <v>29</v>
      </c>
      <c r="D130" s="17">
        <f t="shared" si="58"/>
        <v>1</v>
      </c>
      <c r="E130" s="17">
        <v>1</v>
      </c>
      <c r="F130" s="17" t="s">
        <v>17</v>
      </c>
      <c r="G130" s="17" t="s">
        <v>18</v>
      </c>
      <c r="H130" s="17"/>
      <c r="I130" s="18">
        <v>43581</v>
      </c>
      <c r="J130" s="17">
        <f t="shared" si="54"/>
        <v>2</v>
      </c>
      <c r="K130" s="99">
        <f>((M129+L130)/J130)</f>
        <v>65075.902948402974</v>
      </c>
      <c r="L130" s="99">
        <f>E130*63860.7223587224</f>
        <v>63860.7223587224</v>
      </c>
      <c r="M130" s="100">
        <f>J130*K130</f>
        <v>130151.80589680595</v>
      </c>
    </row>
    <row r="131" spans="1:13" hidden="1" x14ac:dyDescent="0.25">
      <c r="A131" s="16" t="s">
        <v>83</v>
      </c>
      <c r="B131" s="17" t="s">
        <v>84</v>
      </c>
      <c r="C131" s="17" t="s">
        <v>29</v>
      </c>
      <c r="D131" s="17">
        <f t="shared" si="58"/>
        <v>2</v>
      </c>
      <c r="E131" s="17">
        <v>-1</v>
      </c>
      <c r="F131" s="17" t="s">
        <v>16</v>
      </c>
      <c r="G131" s="17"/>
      <c r="H131" s="17"/>
      <c r="I131" s="18">
        <v>43589</v>
      </c>
      <c r="J131" s="17">
        <f t="shared" si="54"/>
        <v>1</v>
      </c>
      <c r="K131" s="99">
        <f t="shared" ref="K131" si="61">IF(OR(F131="FPCO"),((M130+L131)/J131),K130)</f>
        <v>65075.902948402974</v>
      </c>
      <c r="L131" s="99"/>
      <c r="M131" s="100">
        <f>K131*J131</f>
        <v>65075.902948402974</v>
      </c>
    </row>
    <row r="132" spans="1:13" ht="15.75" thickBot="1" x14ac:dyDescent="0.3">
      <c r="A132" s="16" t="s">
        <v>83</v>
      </c>
      <c r="B132" s="17" t="s">
        <v>84</v>
      </c>
      <c r="C132" s="17" t="s">
        <v>29</v>
      </c>
      <c r="D132" s="17">
        <f t="shared" si="58"/>
        <v>1</v>
      </c>
      <c r="E132" s="17">
        <v>1</v>
      </c>
      <c r="F132" s="17" t="s">
        <v>17</v>
      </c>
      <c r="G132" s="17" t="s">
        <v>18</v>
      </c>
      <c r="H132" s="17"/>
      <c r="I132" s="18">
        <v>43614</v>
      </c>
      <c r="J132" s="17">
        <f t="shared" si="54"/>
        <v>2</v>
      </c>
      <c r="K132" s="99">
        <f>((M131+L132)/J132)</f>
        <v>64468.312653562687</v>
      </c>
      <c r="L132" s="99">
        <f>E132*63860.7223587224</f>
        <v>63860.7223587224</v>
      </c>
      <c r="M132" s="100">
        <f>J132*K132</f>
        <v>128936.62530712537</v>
      </c>
    </row>
    <row r="133" spans="1:13" ht="15.75" hidden="1" thickBot="1" x14ac:dyDescent="0.3">
      <c r="A133" s="16" t="s">
        <v>83</v>
      </c>
      <c r="B133" s="17" t="s">
        <v>84</v>
      </c>
      <c r="C133" s="17" t="s">
        <v>29</v>
      </c>
      <c r="D133" s="17">
        <f t="shared" si="58"/>
        <v>2</v>
      </c>
      <c r="E133" s="17">
        <v>-1</v>
      </c>
      <c r="F133" s="17" t="s">
        <v>16</v>
      </c>
      <c r="G133" s="17"/>
      <c r="H133" s="17"/>
      <c r="I133" s="18">
        <v>43616</v>
      </c>
      <c r="J133" s="17">
        <f t="shared" si="54"/>
        <v>1</v>
      </c>
      <c r="K133" s="99">
        <f t="shared" ref="K133:K134" si="62">IF(OR(F133="FPCO"),((M132+L133)/J133),K132)</f>
        <v>64468.312653562687</v>
      </c>
      <c r="L133" s="99"/>
      <c r="M133" s="100">
        <f>K133*J133</f>
        <v>64468.312653562687</v>
      </c>
    </row>
    <row r="134" spans="1:13" ht="15.75" hidden="1" thickBot="1" x14ac:dyDescent="0.3">
      <c r="A134" s="40" t="s">
        <v>83</v>
      </c>
      <c r="B134" s="41" t="s">
        <v>84</v>
      </c>
      <c r="C134" s="41" t="s">
        <v>29</v>
      </c>
      <c r="D134" s="41">
        <f t="shared" si="58"/>
        <v>1</v>
      </c>
      <c r="E134" s="41">
        <v>-1</v>
      </c>
      <c r="F134" s="41" t="s">
        <v>16</v>
      </c>
      <c r="G134" s="41"/>
      <c r="H134" s="41"/>
      <c r="I134" s="42">
        <v>43616</v>
      </c>
      <c r="J134" s="41">
        <f t="shared" si="54"/>
        <v>0</v>
      </c>
      <c r="K134" s="99">
        <f t="shared" si="62"/>
        <v>64468.312653562687</v>
      </c>
      <c r="L134" s="99"/>
      <c r="M134" s="100">
        <f>K134*J134</f>
        <v>0</v>
      </c>
    </row>
    <row r="135" spans="1:13" ht="15.75" thickBot="1" x14ac:dyDescent="0.3">
      <c r="A135" s="1" t="s">
        <v>87</v>
      </c>
      <c r="B135" s="2" t="s">
        <v>88</v>
      </c>
      <c r="C135" s="2" t="s">
        <v>29</v>
      </c>
      <c r="D135" s="2">
        <f>J134</f>
        <v>0</v>
      </c>
      <c r="E135" s="2">
        <v>3</v>
      </c>
      <c r="F135" s="2" t="s">
        <v>17</v>
      </c>
      <c r="G135" s="2" t="s">
        <v>18</v>
      </c>
      <c r="H135" s="2"/>
      <c r="I135" s="43">
        <v>43706</v>
      </c>
      <c r="J135" s="2">
        <f t="shared" si="54"/>
        <v>3</v>
      </c>
      <c r="K135" s="106">
        <v>67099.833333333358</v>
      </c>
      <c r="L135" s="106">
        <f>K135*E135</f>
        <v>201299.50000000006</v>
      </c>
      <c r="M135" s="107">
        <f>J135*K135</f>
        <v>201299.50000000006</v>
      </c>
    </row>
    <row r="136" spans="1:13" ht="15.75" hidden="1" thickBot="1" x14ac:dyDescent="0.3">
      <c r="A136" s="16" t="s">
        <v>87</v>
      </c>
      <c r="B136" s="17" t="s">
        <v>88</v>
      </c>
      <c r="C136" s="17" t="s">
        <v>29</v>
      </c>
      <c r="D136" s="17">
        <f>J135</f>
        <v>3</v>
      </c>
      <c r="E136" s="17">
        <v>-1</v>
      </c>
      <c r="F136" s="17" t="s">
        <v>16</v>
      </c>
      <c r="G136" s="17"/>
      <c r="H136" s="17"/>
      <c r="I136" s="18">
        <v>43781</v>
      </c>
      <c r="J136" s="17">
        <f t="shared" si="54"/>
        <v>2</v>
      </c>
      <c r="K136" s="99">
        <f t="shared" ref="K136:K137" si="63">IF(OR(F136="FPCO"),((M135+L136)/J136),K135)</f>
        <v>67099.833333333358</v>
      </c>
      <c r="L136" s="99"/>
      <c r="M136" s="100">
        <f t="shared" ref="M136:M149" si="64">K136*J136</f>
        <v>134199.66666666672</v>
      </c>
    </row>
    <row r="137" spans="1:13" ht="15.75" hidden="1" thickBot="1" x14ac:dyDescent="0.3">
      <c r="A137" s="40" t="s">
        <v>87</v>
      </c>
      <c r="B137" s="41" t="s">
        <v>88</v>
      </c>
      <c r="C137" s="41" t="s">
        <v>29</v>
      </c>
      <c r="D137" s="41">
        <f>J136</f>
        <v>2</v>
      </c>
      <c r="E137" s="41">
        <v>-2</v>
      </c>
      <c r="F137" s="41" t="s">
        <v>16</v>
      </c>
      <c r="G137" s="41"/>
      <c r="H137" s="41"/>
      <c r="I137" s="42">
        <v>44026</v>
      </c>
      <c r="J137" s="41">
        <f t="shared" si="54"/>
        <v>0</v>
      </c>
      <c r="K137" s="99">
        <f t="shared" si="63"/>
        <v>67099.833333333358</v>
      </c>
      <c r="L137" s="99"/>
      <c r="M137" s="100">
        <f t="shared" si="64"/>
        <v>0</v>
      </c>
    </row>
    <row r="138" spans="1:13" x14ac:dyDescent="0.25">
      <c r="A138" s="1" t="s">
        <v>89</v>
      </c>
      <c r="B138" s="2" t="s">
        <v>90</v>
      </c>
      <c r="C138" s="2" t="s">
        <v>29</v>
      </c>
      <c r="D138" s="2">
        <f>J137</f>
        <v>0</v>
      </c>
      <c r="E138" s="2">
        <v>10</v>
      </c>
      <c r="F138" s="2" t="s">
        <v>17</v>
      </c>
      <c r="G138" s="2" t="s">
        <v>18</v>
      </c>
      <c r="H138" s="2"/>
      <c r="I138" s="43">
        <v>43581</v>
      </c>
      <c r="J138" s="2">
        <f t="shared" si="54"/>
        <v>10</v>
      </c>
      <c r="K138" s="92">
        <v>24518.18181818182</v>
      </c>
      <c r="L138" s="92">
        <f>K138*E138</f>
        <v>245181.81818181821</v>
      </c>
      <c r="M138" s="101">
        <f t="shared" si="64"/>
        <v>245181.81818181821</v>
      </c>
    </row>
    <row r="139" spans="1:13" x14ac:dyDescent="0.25">
      <c r="A139" s="16" t="s">
        <v>89</v>
      </c>
      <c r="B139" s="17" t="s">
        <v>90</v>
      </c>
      <c r="C139" s="17" t="s">
        <v>29</v>
      </c>
      <c r="D139" s="17">
        <f>J138</f>
        <v>10</v>
      </c>
      <c r="E139" s="17">
        <v>55</v>
      </c>
      <c r="F139" s="17" t="s">
        <v>17</v>
      </c>
      <c r="G139" s="17" t="s">
        <v>18</v>
      </c>
      <c r="H139" s="17"/>
      <c r="I139" s="18">
        <v>43609</v>
      </c>
      <c r="J139" s="17">
        <f t="shared" si="54"/>
        <v>65</v>
      </c>
      <c r="K139" s="99">
        <f>((M138+L139)/J139)</f>
        <v>24518.181818181802</v>
      </c>
      <c r="L139" s="99">
        <f>E139*24518.1818181818</f>
        <v>1348499.9999999991</v>
      </c>
      <c r="M139" s="100">
        <f t="shared" si="64"/>
        <v>1593681.8181818172</v>
      </c>
    </row>
    <row r="140" spans="1:13" hidden="1" x14ac:dyDescent="0.25">
      <c r="A140" s="16" t="s">
        <v>89</v>
      </c>
      <c r="B140" s="17" t="s">
        <v>90</v>
      </c>
      <c r="C140" s="17" t="s">
        <v>29</v>
      </c>
      <c r="D140" s="17">
        <f t="shared" ref="D140:D149" si="65">J139</f>
        <v>65</v>
      </c>
      <c r="E140" s="17">
        <v>-20</v>
      </c>
      <c r="F140" s="17" t="s">
        <v>16</v>
      </c>
      <c r="G140" s="17"/>
      <c r="H140" s="17"/>
      <c r="I140" s="18">
        <v>43623</v>
      </c>
      <c r="J140" s="17">
        <f t="shared" si="54"/>
        <v>45</v>
      </c>
      <c r="K140" s="99">
        <f t="shared" ref="K140:K149" si="66">IF(OR(F140="FPCO"),((M139+L140)/J140),K139)</f>
        <v>24518.181818181802</v>
      </c>
      <c r="L140" s="99"/>
      <c r="M140" s="100">
        <f t="shared" si="64"/>
        <v>1103318.1818181812</v>
      </c>
    </row>
    <row r="141" spans="1:13" hidden="1" x14ac:dyDescent="0.25">
      <c r="A141" s="16" t="s">
        <v>89</v>
      </c>
      <c r="B141" s="17" t="s">
        <v>90</v>
      </c>
      <c r="C141" s="17" t="s">
        <v>29</v>
      </c>
      <c r="D141" s="17">
        <f t="shared" si="65"/>
        <v>45</v>
      </c>
      <c r="E141" s="17">
        <v>-5</v>
      </c>
      <c r="F141" s="17" t="s">
        <v>16</v>
      </c>
      <c r="G141" s="17"/>
      <c r="H141" s="17"/>
      <c r="I141" s="18">
        <v>43634</v>
      </c>
      <c r="J141" s="17">
        <f t="shared" si="54"/>
        <v>40</v>
      </c>
      <c r="K141" s="99">
        <f t="shared" si="66"/>
        <v>24518.181818181802</v>
      </c>
      <c r="L141" s="99"/>
      <c r="M141" s="100">
        <f t="shared" si="64"/>
        <v>980727.27272727201</v>
      </c>
    </row>
    <row r="142" spans="1:13" hidden="1" x14ac:dyDescent="0.25">
      <c r="A142" s="16" t="s">
        <v>89</v>
      </c>
      <c r="B142" s="17" t="s">
        <v>90</v>
      </c>
      <c r="C142" s="17" t="s">
        <v>29</v>
      </c>
      <c r="D142" s="17">
        <f t="shared" si="65"/>
        <v>40</v>
      </c>
      <c r="E142" s="17">
        <v>-1</v>
      </c>
      <c r="F142" s="17" t="s">
        <v>16</v>
      </c>
      <c r="G142" s="17"/>
      <c r="H142" s="17"/>
      <c r="I142" s="18">
        <v>43650</v>
      </c>
      <c r="J142" s="17">
        <f t="shared" si="54"/>
        <v>39</v>
      </c>
      <c r="K142" s="99">
        <f t="shared" si="66"/>
        <v>24518.181818181802</v>
      </c>
      <c r="L142" s="99"/>
      <c r="M142" s="100">
        <f t="shared" si="64"/>
        <v>956209.09090909024</v>
      </c>
    </row>
    <row r="143" spans="1:13" hidden="1" x14ac:dyDescent="0.25">
      <c r="A143" s="16" t="s">
        <v>89</v>
      </c>
      <c r="B143" s="17" t="s">
        <v>90</v>
      </c>
      <c r="C143" s="17" t="s">
        <v>29</v>
      </c>
      <c r="D143" s="17">
        <f t="shared" si="65"/>
        <v>39</v>
      </c>
      <c r="E143" s="17">
        <v>-4</v>
      </c>
      <c r="F143" s="17" t="s">
        <v>16</v>
      </c>
      <c r="G143" s="17"/>
      <c r="H143" s="17"/>
      <c r="I143" s="18">
        <v>43651</v>
      </c>
      <c r="J143" s="17">
        <f t="shared" si="54"/>
        <v>35</v>
      </c>
      <c r="K143" s="99">
        <f t="shared" si="66"/>
        <v>24518.181818181802</v>
      </c>
      <c r="L143" s="99"/>
      <c r="M143" s="100">
        <f t="shared" si="64"/>
        <v>858136.36363636306</v>
      </c>
    </row>
    <row r="144" spans="1:13" hidden="1" x14ac:dyDescent="0.25">
      <c r="A144" s="16" t="s">
        <v>89</v>
      </c>
      <c r="B144" s="17" t="s">
        <v>90</v>
      </c>
      <c r="C144" s="17" t="s">
        <v>29</v>
      </c>
      <c r="D144" s="17">
        <f t="shared" si="65"/>
        <v>35</v>
      </c>
      <c r="E144" s="17">
        <v>-1</v>
      </c>
      <c r="F144" s="17" t="s">
        <v>16</v>
      </c>
      <c r="G144" s="17"/>
      <c r="H144" s="17"/>
      <c r="I144" s="18">
        <v>43664</v>
      </c>
      <c r="J144" s="17">
        <f t="shared" si="54"/>
        <v>34</v>
      </c>
      <c r="K144" s="99">
        <f t="shared" si="66"/>
        <v>24518.181818181802</v>
      </c>
      <c r="L144" s="99"/>
      <c r="M144" s="100">
        <f t="shared" si="64"/>
        <v>833618.1818181813</v>
      </c>
    </row>
    <row r="145" spans="1:13" hidden="1" x14ac:dyDescent="0.25">
      <c r="A145" s="16" t="s">
        <v>89</v>
      </c>
      <c r="B145" s="17" t="s">
        <v>90</v>
      </c>
      <c r="C145" s="17" t="s">
        <v>29</v>
      </c>
      <c r="D145" s="17">
        <f t="shared" si="65"/>
        <v>34</v>
      </c>
      <c r="E145" s="17">
        <v>-6</v>
      </c>
      <c r="F145" s="17" t="s">
        <v>16</v>
      </c>
      <c r="G145" s="17"/>
      <c r="H145" s="17"/>
      <c r="I145" s="18">
        <v>43669</v>
      </c>
      <c r="J145" s="17">
        <f t="shared" si="54"/>
        <v>28</v>
      </c>
      <c r="K145" s="99">
        <f t="shared" si="66"/>
        <v>24518.181818181802</v>
      </c>
      <c r="L145" s="99"/>
      <c r="M145" s="100">
        <f t="shared" si="64"/>
        <v>686509.09090909048</v>
      </c>
    </row>
    <row r="146" spans="1:13" ht="30" x14ac:dyDescent="0.25">
      <c r="A146" s="16" t="s">
        <v>89</v>
      </c>
      <c r="B146" s="17" t="s">
        <v>90</v>
      </c>
      <c r="C146" s="17" t="s">
        <v>29</v>
      </c>
      <c r="D146" s="17">
        <f t="shared" si="65"/>
        <v>28</v>
      </c>
      <c r="E146" s="17">
        <v>-10</v>
      </c>
      <c r="F146" s="17" t="s">
        <v>17</v>
      </c>
      <c r="G146" s="17"/>
      <c r="H146" s="17" t="s">
        <v>21</v>
      </c>
      <c r="I146" s="18">
        <v>43686</v>
      </c>
      <c r="J146" s="17">
        <f t="shared" si="54"/>
        <v>18</v>
      </c>
      <c r="K146" s="99">
        <f t="shared" si="66"/>
        <v>24518.181818181802</v>
      </c>
      <c r="L146" s="99"/>
      <c r="M146" s="100">
        <f t="shared" si="64"/>
        <v>441327.27272727242</v>
      </c>
    </row>
    <row r="147" spans="1:13" hidden="1" x14ac:dyDescent="0.25">
      <c r="A147" s="16" t="s">
        <v>89</v>
      </c>
      <c r="B147" s="17" t="s">
        <v>90</v>
      </c>
      <c r="C147" s="17" t="s">
        <v>29</v>
      </c>
      <c r="D147" s="17">
        <f t="shared" si="65"/>
        <v>18</v>
      </c>
      <c r="E147" s="17">
        <v>-3</v>
      </c>
      <c r="F147" s="17" t="s">
        <v>16</v>
      </c>
      <c r="G147" s="17"/>
      <c r="H147" s="17"/>
      <c r="I147" s="18">
        <v>43686</v>
      </c>
      <c r="J147" s="17">
        <f t="shared" si="54"/>
        <v>15</v>
      </c>
      <c r="K147" s="99">
        <f t="shared" si="66"/>
        <v>24518.181818181802</v>
      </c>
      <c r="L147" s="99"/>
      <c r="M147" s="100">
        <f t="shared" si="64"/>
        <v>367772.727272727</v>
      </c>
    </row>
    <row r="148" spans="1:13" hidden="1" x14ac:dyDescent="0.25">
      <c r="A148" s="16" t="s">
        <v>89</v>
      </c>
      <c r="B148" s="17" t="s">
        <v>90</v>
      </c>
      <c r="C148" s="17" t="s">
        <v>29</v>
      </c>
      <c r="D148" s="17">
        <f t="shared" si="65"/>
        <v>15</v>
      </c>
      <c r="E148" s="17">
        <v>-5</v>
      </c>
      <c r="F148" s="17" t="s">
        <v>16</v>
      </c>
      <c r="G148" s="17"/>
      <c r="H148" s="17"/>
      <c r="I148" s="18">
        <v>43706</v>
      </c>
      <c r="J148" s="17">
        <f t="shared" si="54"/>
        <v>10</v>
      </c>
      <c r="K148" s="99">
        <f t="shared" si="66"/>
        <v>24518.181818181802</v>
      </c>
      <c r="L148" s="99"/>
      <c r="M148" s="100">
        <f t="shared" si="64"/>
        <v>245181.818181818</v>
      </c>
    </row>
    <row r="149" spans="1:13" ht="15.75" hidden="1" thickBot="1" x14ac:dyDescent="0.3">
      <c r="A149" s="19" t="s">
        <v>89</v>
      </c>
      <c r="B149" s="41" t="s">
        <v>90</v>
      </c>
      <c r="C149" s="41" t="s">
        <v>29</v>
      </c>
      <c r="D149" s="41">
        <f t="shared" si="65"/>
        <v>10</v>
      </c>
      <c r="E149" s="41">
        <v>-10</v>
      </c>
      <c r="F149" s="41" t="s">
        <v>16</v>
      </c>
      <c r="G149" s="41"/>
      <c r="H149" s="41"/>
      <c r="I149" s="42">
        <v>43726</v>
      </c>
      <c r="J149" s="41">
        <f t="shared" si="54"/>
        <v>0</v>
      </c>
      <c r="K149" s="99">
        <f t="shared" si="66"/>
        <v>24518.181818181802</v>
      </c>
      <c r="L149" s="99"/>
      <c r="M149" s="100">
        <f t="shared" si="64"/>
        <v>0</v>
      </c>
    </row>
    <row r="150" spans="1:13" hidden="1" x14ac:dyDescent="0.25">
      <c r="A150" s="131" t="s">
        <v>97</v>
      </c>
      <c r="B150" s="2" t="s">
        <v>98</v>
      </c>
      <c r="C150" s="2" t="s">
        <v>29</v>
      </c>
      <c r="D150" s="2"/>
      <c r="E150" s="2">
        <v>3</v>
      </c>
      <c r="F150" s="2" t="s">
        <v>14</v>
      </c>
      <c r="G150" s="2"/>
      <c r="H150" s="2"/>
      <c r="I150" s="43">
        <v>43100</v>
      </c>
      <c r="J150" s="2">
        <f t="shared" ref="J150:J186" si="67">D150+E150</f>
        <v>3</v>
      </c>
      <c r="K150" s="106">
        <f>M150/J150</f>
        <v>101626</v>
      </c>
      <c r="L150" s="106"/>
      <c r="M150" s="107">
        <v>304878</v>
      </c>
    </row>
    <row r="151" spans="1:13" x14ac:dyDescent="0.25">
      <c r="A151" s="16" t="s">
        <v>97</v>
      </c>
      <c r="B151" s="17" t="s">
        <v>98</v>
      </c>
      <c r="C151" s="17" t="s">
        <v>29</v>
      </c>
      <c r="D151" s="17">
        <f t="shared" ref="D151:D163" si="68">J150</f>
        <v>3</v>
      </c>
      <c r="E151" s="17">
        <v>10</v>
      </c>
      <c r="F151" s="17" t="s">
        <v>17</v>
      </c>
      <c r="G151" s="17" t="s">
        <v>18</v>
      </c>
      <c r="H151" s="17"/>
      <c r="I151" s="18">
        <v>43195</v>
      </c>
      <c r="J151" s="17">
        <f t="shared" si="67"/>
        <v>13</v>
      </c>
      <c r="K151" s="99">
        <f>((M150+L151)/J151)</f>
        <v>101626</v>
      </c>
      <c r="L151" s="99">
        <f>E151*101626</f>
        <v>1016260</v>
      </c>
      <c r="M151" s="100">
        <f>J151*K151</f>
        <v>1321138</v>
      </c>
    </row>
    <row r="152" spans="1:13" x14ac:dyDescent="0.25">
      <c r="A152" s="16" t="s">
        <v>97</v>
      </c>
      <c r="B152" s="17" t="s">
        <v>98</v>
      </c>
      <c r="C152" s="17" t="s">
        <v>29</v>
      </c>
      <c r="D152" s="17">
        <f t="shared" si="68"/>
        <v>13</v>
      </c>
      <c r="E152" s="17">
        <v>3</v>
      </c>
      <c r="F152" s="17" t="s">
        <v>17</v>
      </c>
      <c r="G152" s="17" t="s">
        <v>18</v>
      </c>
      <c r="H152" s="17"/>
      <c r="I152" s="18">
        <v>43454</v>
      </c>
      <c r="J152" s="17">
        <f t="shared" si="67"/>
        <v>16</v>
      </c>
      <c r="K152" s="99">
        <f>((M151+L152)/J152)</f>
        <v>101626</v>
      </c>
      <c r="L152" s="99">
        <f>E152*101626</f>
        <v>304878</v>
      </c>
      <c r="M152" s="100">
        <f>J152*K152</f>
        <v>1626016</v>
      </c>
    </row>
    <row r="153" spans="1:13" hidden="1" x14ac:dyDescent="0.25">
      <c r="A153" s="16" t="s">
        <v>97</v>
      </c>
      <c r="B153" s="17" t="s">
        <v>98</v>
      </c>
      <c r="C153" s="17" t="s">
        <v>29</v>
      </c>
      <c r="D153" s="17">
        <f t="shared" si="68"/>
        <v>16</v>
      </c>
      <c r="E153" s="17">
        <v>-10</v>
      </c>
      <c r="F153" s="17" t="s">
        <v>16</v>
      </c>
      <c r="G153" s="17"/>
      <c r="H153" s="17"/>
      <c r="I153" s="18">
        <v>43462</v>
      </c>
      <c r="J153" s="17">
        <f t="shared" si="67"/>
        <v>6</v>
      </c>
      <c r="K153" s="99">
        <f t="shared" ref="K153:K155" si="69">IF(OR(F153="FPCO"),((M152+L153)/J153),K152)</f>
        <v>101626</v>
      </c>
      <c r="L153" s="99"/>
      <c r="M153" s="100">
        <f>K153*J153</f>
        <v>609756</v>
      </c>
    </row>
    <row r="154" spans="1:13" hidden="1" x14ac:dyDescent="0.25">
      <c r="A154" s="16" t="s">
        <v>97</v>
      </c>
      <c r="B154" s="17" t="s">
        <v>98</v>
      </c>
      <c r="C154" s="17" t="s">
        <v>29</v>
      </c>
      <c r="D154" s="17">
        <f t="shared" si="68"/>
        <v>6</v>
      </c>
      <c r="E154" s="17">
        <v>-3</v>
      </c>
      <c r="F154" s="17" t="s">
        <v>16</v>
      </c>
      <c r="G154" s="17"/>
      <c r="H154" s="17"/>
      <c r="I154" s="18">
        <v>43528</v>
      </c>
      <c r="J154" s="17">
        <f t="shared" si="67"/>
        <v>3</v>
      </c>
      <c r="K154" s="99">
        <f t="shared" si="69"/>
        <v>101626</v>
      </c>
      <c r="L154" s="99"/>
      <c r="M154" s="100">
        <f>K154*J154</f>
        <v>304878</v>
      </c>
    </row>
    <row r="155" spans="1:13" hidden="1" x14ac:dyDescent="0.25">
      <c r="A155" s="16" t="s">
        <v>97</v>
      </c>
      <c r="B155" s="17" t="s">
        <v>98</v>
      </c>
      <c r="C155" s="17" t="s">
        <v>29</v>
      </c>
      <c r="D155" s="17">
        <f t="shared" si="68"/>
        <v>3</v>
      </c>
      <c r="E155" s="17">
        <v>-3</v>
      </c>
      <c r="F155" s="17" t="s">
        <v>16</v>
      </c>
      <c r="G155" s="17"/>
      <c r="H155" s="17"/>
      <c r="I155" s="18">
        <v>43564</v>
      </c>
      <c r="J155" s="17">
        <f t="shared" si="67"/>
        <v>0</v>
      </c>
      <c r="K155" s="99">
        <f t="shared" si="69"/>
        <v>101626</v>
      </c>
      <c r="L155" s="99"/>
      <c r="M155" s="100">
        <f>K155*J155</f>
        <v>0</v>
      </c>
    </row>
    <row r="156" spans="1:13" x14ac:dyDescent="0.25">
      <c r="A156" s="16" t="s">
        <v>97</v>
      </c>
      <c r="B156" s="17" t="s">
        <v>98</v>
      </c>
      <c r="C156" s="17" t="s">
        <v>29</v>
      </c>
      <c r="D156" s="17">
        <f t="shared" si="68"/>
        <v>0</v>
      </c>
      <c r="E156" s="17">
        <v>2</v>
      </c>
      <c r="F156" s="17" t="s">
        <v>17</v>
      </c>
      <c r="G156" s="17" t="s">
        <v>18</v>
      </c>
      <c r="H156" s="17"/>
      <c r="I156" s="18">
        <v>43901</v>
      </c>
      <c r="J156" s="17">
        <f t="shared" si="67"/>
        <v>2</v>
      </c>
      <c r="K156" s="99">
        <f t="shared" ref="K156:K158" si="70">((M155+L156)/J156)</f>
        <v>18595.099999999999</v>
      </c>
      <c r="L156" s="99">
        <f>E156*18595.1</f>
        <v>37190.199999999997</v>
      </c>
      <c r="M156" s="100">
        <f>J156*K156</f>
        <v>37190.199999999997</v>
      </c>
    </row>
    <row r="157" spans="1:13" ht="30" x14ac:dyDescent="0.25">
      <c r="A157" s="16" t="s">
        <v>97</v>
      </c>
      <c r="B157" s="17" t="s">
        <v>98</v>
      </c>
      <c r="C157" s="17" t="s">
        <v>29</v>
      </c>
      <c r="D157" s="17">
        <f t="shared" si="68"/>
        <v>2</v>
      </c>
      <c r="E157" s="17">
        <v>6</v>
      </c>
      <c r="F157" s="17" t="s">
        <v>17</v>
      </c>
      <c r="G157" s="17" t="s">
        <v>25</v>
      </c>
      <c r="H157" s="17"/>
      <c r="I157" s="18">
        <v>43906</v>
      </c>
      <c r="J157" s="17">
        <f t="shared" si="67"/>
        <v>8</v>
      </c>
      <c r="K157" s="99">
        <f t="shared" si="70"/>
        <v>35578.693181818177</v>
      </c>
      <c r="L157" s="99">
        <f>E157*41239.8909090909</f>
        <v>247439.3454545454</v>
      </c>
      <c r="M157" s="100">
        <f>J157*K157</f>
        <v>284629.54545454541</v>
      </c>
    </row>
    <row r="158" spans="1:13" x14ac:dyDescent="0.25">
      <c r="A158" s="16" t="s">
        <v>97</v>
      </c>
      <c r="B158" s="17" t="s">
        <v>98</v>
      </c>
      <c r="C158" s="17" t="s">
        <v>29</v>
      </c>
      <c r="D158" s="17">
        <f t="shared" si="68"/>
        <v>8</v>
      </c>
      <c r="E158" s="17">
        <v>10</v>
      </c>
      <c r="F158" s="17" t="s">
        <v>17</v>
      </c>
      <c r="G158" s="17" t="s">
        <v>18</v>
      </c>
      <c r="H158" s="17"/>
      <c r="I158" s="18">
        <v>44112</v>
      </c>
      <c r="J158" s="17">
        <f t="shared" si="67"/>
        <v>18</v>
      </c>
      <c r="K158" s="99">
        <f t="shared" si="70"/>
        <v>26297.641414141413</v>
      </c>
      <c r="L158" s="99">
        <f>E158*18872.8</f>
        <v>188728</v>
      </c>
      <c r="M158" s="100">
        <f>J158*K158</f>
        <v>473357.54545454541</v>
      </c>
    </row>
    <row r="159" spans="1:13" hidden="1" x14ac:dyDescent="0.25">
      <c r="A159" s="40" t="s">
        <v>97</v>
      </c>
      <c r="B159" s="41" t="s">
        <v>98</v>
      </c>
      <c r="C159" s="41" t="s">
        <v>29</v>
      </c>
      <c r="D159" s="41">
        <f t="shared" si="68"/>
        <v>18</v>
      </c>
      <c r="E159" s="41">
        <v>-8</v>
      </c>
      <c r="F159" s="41" t="s">
        <v>16</v>
      </c>
      <c r="G159" s="41"/>
      <c r="H159" s="41"/>
      <c r="I159" s="42">
        <v>44160</v>
      </c>
      <c r="J159" s="41">
        <f t="shared" si="67"/>
        <v>10</v>
      </c>
      <c r="K159" s="99">
        <f t="shared" ref="K159" si="71">IF(OR(F159="FPCO"),((M158+L159)/J159),K158)</f>
        <v>26297.641414141413</v>
      </c>
      <c r="L159" s="99"/>
      <c r="M159" s="100">
        <f>K159*J159</f>
        <v>262976.4141414141</v>
      </c>
    </row>
    <row r="160" spans="1:13" hidden="1" x14ac:dyDescent="0.25">
      <c r="A160" s="1" t="s">
        <v>99</v>
      </c>
      <c r="B160" s="2" t="s">
        <v>100</v>
      </c>
      <c r="C160" s="2" t="s">
        <v>29</v>
      </c>
      <c r="D160" s="2">
        <f t="shared" si="68"/>
        <v>10</v>
      </c>
      <c r="E160" s="2"/>
      <c r="F160" s="2" t="s">
        <v>14</v>
      </c>
      <c r="G160" s="2"/>
      <c r="H160" s="2"/>
      <c r="I160" s="43">
        <v>43100</v>
      </c>
      <c r="J160" s="2">
        <f t="shared" si="67"/>
        <v>10</v>
      </c>
      <c r="K160" s="106">
        <f>M160/J160</f>
        <v>1078462</v>
      </c>
      <c r="L160" s="106"/>
      <c r="M160" s="107">
        <v>10784620</v>
      </c>
    </row>
    <row r="161" spans="1:13" x14ac:dyDescent="0.25">
      <c r="A161" s="16" t="s">
        <v>99</v>
      </c>
      <c r="B161" s="17" t="s">
        <v>100</v>
      </c>
      <c r="C161" s="17" t="s">
        <v>29</v>
      </c>
      <c r="D161" s="17">
        <f t="shared" si="68"/>
        <v>10</v>
      </c>
      <c r="E161" s="17">
        <v>10</v>
      </c>
      <c r="F161" s="17" t="s">
        <v>17</v>
      </c>
      <c r="G161" s="17" t="s">
        <v>18</v>
      </c>
      <c r="H161" s="17"/>
      <c r="I161" s="18">
        <v>43453</v>
      </c>
      <c r="J161" s="17">
        <f t="shared" si="67"/>
        <v>20</v>
      </c>
      <c r="K161" s="99">
        <f>((M160+L161)/J161)</f>
        <v>581027.76571428566</v>
      </c>
      <c r="L161" s="99">
        <f>E161*83593.5314285714</f>
        <v>835935.31428571395</v>
      </c>
      <c r="M161" s="100">
        <f>J161*K161</f>
        <v>11620555.314285714</v>
      </c>
    </row>
    <row r="162" spans="1:13" hidden="1" x14ac:dyDescent="0.25">
      <c r="A162" s="16" t="s">
        <v>99</v>
      </c>
      <c r="B162" s="17" t="s">
        <v>100</v>
      </c>
      <c r="C162" s="17" t="s">
        <v>29</v>
      </c>
      <c r="D162" s="17">
        <f t="shared" si="68"/>
        <v>20</v>
      </c>
      <c r="E162" s="17">
        <v>-10</v>
      </c>
      <c r="F162" s="17" t="s">
        <v>16</v>
      </c>
      <c r="G162" s="17"/>
      <c r="H162" s="17"/>
      <c r="I162" s="18">
        <v>43528</v>
      </c>
      <c r="J162" s="17">
        <f t="shared" si="67"/>
        <v>10</v>
      </c>
      <c r="K162" s="99">
        <f t="shared" ref="K162:K163" si="72">IF(OR(F162="FPCO"),((M161+L162)/J162),K161)</f>
        <v>581027.76571428566</v>
      </c>
      <c r="L162" s="99"/>
      <c r="M162" s="100">
        <f>K162*J162</f>
        <v>5810277.6571428571</v>
      </c>
    </row>
    <row r="163" spans="1:13" hidden="1" x14ac:dyDescent="0.25">
      <c r="A163" s="40" t="s">
        <v>99</v>
      </c>
      <c r="B163" s="41" t="s">
        <v>100</v>
      </c>
      <c r="C163" s="41" t="s">
        <v>29</v>
      </c>
      <c r="D163" s="41">
        <f t="shared" si="68"/>
        <v>10</v>
      </c>
      <c r="E163" s="41">
        <v>-10</v>
      </c>
      <c r="F163" s="41" t="s">
        <v>16</v>
      </c>
      <c r="G163" s="41"/>
      <c r="H163" s="41"/>
      <c r="I163" s="42">
        <v>43564</v>
      </c>
      <c r="J163" s="41">
        <f t="shared" si="67"/>
        <v>0</v>
      </c>
      <c r="K163" s="99">
        <f t="shared" si="72"/>
        <v>581027.76571428566</v>
      </c>
      <c r="L163" s="99"/>
      <c r="M163" s="100">
        <f>K163*J163</f>
        <v>0</v>
      </c>
    </row>
    <row r="164" spans="1:13" hidden="1" x14ac:dyDescent="0.25">
      <c r="A164" s="1" t="s">
        <v>101</v>
      </c>
      <c r="B164" s="2" t="s">
        <v>102</v>
      </c>
      <c r="C164" s="2" t="s">
        <v>29</v>
      </c>
      <c r="D164" s="2">
        <v>3</v>
      </c>
      <c r="E164" s="2"/>
      <c r="F164" s="2" t="s">
        <v>14</v>
      </c>
      <c r="G164" s="2"/>
      <c r="H164" s="2"/>
      <c r="I164" s="43">
        <v>43100</v>
      </c>
      <c r="J164" s="2">
        <f t="shared" si="67"/>
        <v>3</v>
      </c>
      <c r="K164" s="106">
        <f>M164/J164</f>
        <v>5844.333333333333</v>
      </c>
      <c r="L164" s="106"/>
      <c r="M164" s="107">
        <v>17533</v>
      </c>
    </row>
    <row r="165" spans="1:13" x14ac:dyDescent="0.25">
      <c r="A165" s="16" t="s">
        <v>101</v>
      </c>
      <c r="B165" s="17" t="s">
        <v>102</v>
      </c>
      <c r="C165" s="17" t="s">
        <v>29</v>
      </c>
      <c r="D165" s="17">
        <f t="shared" ref="D165:D172" si="73">J164</f>
        <v>3</v>
      </c>
      <c r="E165" s="17">
        <v>2</v>
      </c>
      <c r="F165" s="17" t="s">
        <v>17</v>
      </c>
      <c r="G165" s="17" t="s">
        <v>18</v>
      </c>
      <c r="H165" s="17"/>
      <c r="I165" s="18">
        <v>43291</v>
      </c>
      <c r="J165" s="17">
        <f t="shared" si="67"/>
        <v>5</v>
      </c>
      <c r="K165" s="99">
        <f>((M164+L165)/J165)</f>
        <v>5037.8</v>
      </c>
      <c r="L165" s="99">
        <f>E165*3828</f>
        <v>7656</v>
      </c>
      <c r="M165" s="100">
        <f>J165*K165</f>
        <v>25189</v>
      </c>
    </row>
    <row r="166" spans="1:13" hidden="1" x14ac:dyDescent="0.25">
      <c r="A166" s="16" t="s">
        <v>101</v>
      </c>
      <c r="B166" s="17" t="s">
        <v>102</v>
      </c>
      <c r="C166" s="17" t="s">
        <v>29</v>
      </c>
      <c r="D166" s="17">
        <f t="shared" si="73"/>
        <v>5</v>
      </c>
      <c r="E166" s="17">
        <v>-2</v>
      </c>
      <c r="F166" s="17" t="s">
        <v>16</v>
      </c>
      <c r="G166" s="17"/>
      <c r="H166" s="17"/>
      <c r="I166" s="18">
        <v>43528</v>
      </c>
      <c r="J166" s="17">
        <f t="shared" si="67"/>
        <v>3</v>
      </c>
      <c r="K166" s="99">
        <f t="shared" ref="K166:K172" si="74">IF(OR(F166="FPCO"),((M165+L166)/J166),K165)</f>
        <v>5037.8</v>
      </c>
      <c r="L166" s="99"/>
      <c r="M166" s="100">
        <f t="shared" ref="M166:M172" si="75">J166*K166</f>
        <v>15113.400000000001</v>
      </c>
    </row>
    <row r="167" spans="1:13" x14ac:dyDescent="0.25">
      <c r="A167" s="16" t="s">
        <v>101</v>
      </c>
      <c r="B167" s="17" t="s">
        <v>102</v>
      </c>
      <c r="C167" s="17" t="s">
        <v>29</v>
      </c>
      <c r="D167" s="17">
        <f t="shared" si="73"/>
        <v>3</v>
      </c>
      <c r="E167" s="17">
        <v>3</v>
      </c>
      <c r="F167" s="17" t="s">
        <v>17</v>
      </c>
      <c r="G167" s="17" t="s">
        <v>18</v>
      </c>
      <c r="H167" s="17"/>
      <c r="I167" s="18">
        <v>43529</v>
      </c>
      <c r="J167" s="17">
        <f t="shared" si="67"/>
        <v>6</v>
      </c>
      <c r="K167" s="99">
        <f>((M166+L167)/J167)</f>
        <v>4432.9000000000005</v>
      </c>
      <c r="L167" s="99">
        <f>E167*3828</f>
        <v>11484</v>
      </c>
      <c r="M167" s="100">
        <f>J167*K167</f>
        <v>26597.4</v>
      </c>
    </row>
    <row r="168" spans="1:13" hidden="1" x14ac:dyDescent="0.25">
      <c r="A168" s="16" t="s">
        <v>101</v>
      </c>
      <c r="B168" s="17" t="s">
        <v>102</v>
      </c>
      <c r="C168" s="17" t="s">
        <v>29</v>
      </c>
      <c r="D168" s="17">
        <f t="shared" si="73"/>
        <v>6</v>
      </c>
      <c r="E168" s="17">
        <v>-3</v>
      </c>
      <c r="F168" s="17" t="s">
        <v>16</v>
      </c>
      <c r="G168" s="17"/>
      <c r="H168" s="17"/>
      <c r="I168" s="18">
        <v>43538</v>
      </c>
      <c r="J168" s="17">
        <f t="shared" si="67"/>
        <v>3</v>
      </c>
      <c r="K168" s="99">
        <f t="shared" si="74"/>
        <v>4432.9000000000005</v>
      </c>
      <c r="L168" s="99"/>
      <c r="M168" s="100">
        <f t="shared" si="75"/>
        <v>13298.7</v>
      </c>
    </row>
    <row r="169" spans="1:13" ht="30" x14ac:dyDescent="0.25">
      <c r="A169" s="16" t="s">
        <v>101</v>
      </c>
      <c r="B169" s="17" t="s">
        <v>102</v>
      </c>
      <c r="C169" s="17" t="s">
        <v>29</v>
      </c>
      <c r="D169" s="17">
        <f t="shared" si="73"/>
        <v>3</v>
      </c>
      <c r="E169" s="17">
        <v>4</v>
      </c>
      <c r="F169" s="17" t="s">
        <v>17</v>
      </c>
      <c r="G169" s="17" t="s">
        <v>25</v>
      </c>
      <c r="H169" s="17"/>
      <c r="I169" s="18">
        <v>43543</v>
      </c>
      <c r="J169" s="17">
        <f t="shared" si="67"/>
        <v>7</v>
      </c>
      <c r="K169" s="99">
        <f>((M168+L169)/J169)</f>
        <v>2865.0034749034744</v>
      </c>
      <c r="L169" s="99">
        <f>E169*1689.08108108108</f>
        <v>6756.3243243243196</v>
      </c>
      <c r="M169" s="100">
        <f>J169*K169</f>
        <v>20055.02432432432</v>
      </c>
    </row>
    <row r="170" spans="1:13" hidden="1" x14ac:dyDescent="0.25">
      <c r="A170" s="16" t="s">
        <v>101</v>
      </c>
      <c r="B170" s="17" t="s">
        <v>102</v>
      </c>
      <c r="C170" s="17" t="s">
        <v>29</v>
      </c>
      <c r="D170" s="17">
        <f t="shared" si="73"/>
        <v>7</v>
      </c>
      <c r="E170" s="17">
        <v>-1</v>
      </c>
      <c r="F170" s="17" t="s">
        <v>16</v>
      </c>
      <c r="G170" s="17"/>
      <c r="H170" s="17"/>
      <c r="I170" s="18">
        <v>43564</v>
      </c>
      <c r="J170" s="17">
        <f t="shared" si="67"/>
        <v>6</v>
      </c>
      <c r="K170" s="99">
        <f t="shared" si="74"/>
        <v>2865.0034749034744</v>
      </c>
      <c r="L170" s="99"/>
      <c r="M170" s="100">
        <f t="shared" si="75"/>
        <v>17190.020849420845</v>
      </c>
    </row>
    <row r="171" spans="1:13" hidden="1" x14ac:dyDescent="0.25">
      <c r="A171" s="16" t="s">
        <v>101</v>
      </c>
      <c r="B171" s="17" t="s">
        <v>102</v>
      </c>
      <c r="C171" s="17" t="s">
        <v>29</v>
      </c>
      <c r="D171" s="17">
        <f t="shared" si="73"/>
        <v>6</v>
      </c>
      <c r="E171" s="17">
        <v>-2</v>
      </c>
      <c r="F171" s="17" t="s">
        <v>16</v>
      </c>
      <c r="G171" s="17"/>
      <c r="H171" s="17"/>
      <c r="I171" s="18">
        <v>43564</v>
      </c>
      <c r="J171" s="17">
        <f t="shared" si="67"/>
        <v>4</v>
      </c>
      <c r="K171" s="99">
        <f t="shared" si="74"/>
        <v>2865.0034749034744</v>
      </c>
      <c r="L171" s="99"/>
      <c r="M171" s="100">
        <f t="shared" si="75"/>
        <v>11460.013899613898</v>
      </c>
    </row>
    <row r="172" spans="1:13" hidden="1" x14ac:dyDescent="0.25">
      <c r="A172" s="40" t="s">
        <v>101</v>
      </c>
      <c r="B172" s="41" t="s">
        <v>102</v>
      </c>
      <c r="C172" s="41" t="s">
        <v>29</v>
      </c>
      <c r="D172" s="41">
        <f t="shared" si="73"/>
        <v>4</v>
      </c>
      <c r="E172" s="41">
        <v>-4</v>
      </c>
      <c r="F172" s="41" t="s">
        <v>16</v>
      </c>
      <c r="G172" s="41"/>
      <c r="H172" s="41"/>
      <c r="I172" s="42">
        <v>43589</v>
      </c>
      <c r="J172" s="41">
        <f t="shared" si="67"/>
        <v>0</v>
      </c>
      <c r="K172" s="99">
        <f t="shared" si="74"/>
        <v>2865.0034749034744</v>
      </c>
      <c r="L172" s="99"/>
      <c r="M172" s="100">
        <f t="shared" si="75"/>
        <v>0</v>
      </c>
    </row>
    <row r="173" spans="1:13" hidden="1" x14ac:dyDescent="0.25">
      <c r="A173" s="1" t="s">
        <v>109</v>
      </c>
      <c r="B173" s="2" t="s">
        <v>110</v>
      </c>
      <c r="C173" s="2" t="s">
        <v>29</v>
      </c>
      <c r="D173" s="2">
        <f t="shared" ref="D173:D178" si="76">J172</f>
        <v>0</v>
      </c>
      <c r="E173" s="2">
        <v>2</v>
      </c>
      <c r="F173" s="2" t="s">
        <v>14</v>
      </c>
      <c r="G173" s="2"/>
      <c r="H173" s="2"/>
      <c r="I173" s="43">
        <v>43100</v>
      </c>
      <c r="J173" s="2">
        <f t="shared" si="67"/>
        <v>2</v>
      </c>
      <c r="K173" s="106">
        <f>M173/J173</f>
        <v>236756</v>
      </c>
      <c r="L173" s="106"/>
      <c r="M173" s="107">
        <v>473512</v>
      </c>
    </row>
    <row r="174" spans="1:13" ht="15.75" thickBot="1" x14ac:dyDescent="0.3">
      <c r="A174" s="16" t="s">
        <v>109</v>
      </c>
      <c r="B174" s="17" t="s">
        <v>110</v>
      </c>
      <c r="C174" s="17" t="s">
        <v>29</v>
      </c>
      <c r="D174" s="17">
        <f t="shared" si="76"/>
        <v>2</v>
      </c>
      <c r="E174" s="17">
        <v>2</v>
      </c>
      <c r="F174" s="17" t="s">
        <v>17</v>
      </c>
      <c r="G174" s="17" t="s">
        <v>18</v>
      </c>
      <c r="H174" s="17"/>
      <c r="I174" s="18">
        <v>43249</v>
      </c>
      <c r="J174" s="17">
        <f t="shared" si="67"/>
        <v>4</v>
      </c>
      <c r="K174" s="99">
        <f>((M173+L174)/J174)</f>
        <v>236756</v>
      </c>
      <c r="L174" s="99">
        <f>E174*236756</f>
        <v>473512</v>
      </c>
      <c r="M174" s="100">
        <f>J174*K174</f>
        <v>947024</v>
      </c>
    </row>
    <row r="175" spans="1:13" ht="15.75" hidden="1" thickBot="1" x14ac:dyDescent="0.3">
      <c r="A175" s="16" t="s">
        <v>109</v>
      </c>
      <c r="B175" s="17" t="s">
        <v>110</v>
      </c>
      <c r="C175" s="17" t="s">
        <v>29</v>
      </c>
      <c r="D175" s="17">
        <f t="shared" si="76"/>
        <v>4</v>
      </c>
      <c r="E175" s="17">
        <v>-2</v>
      </c>
      <c r="F175" s="17" t="s">
        <v>16</v>
      </c>
      <c r="G175" s="17"/>
      <c r="H175" s="17"/>
      <c r="I175" s="18">
        <v>43462</v>
      </c>
      <c r="J175" s="17">
        <f t="shared" si="67"/>
        <v>2</v>
      </c>
      <c r="K175" s="99">
        <f t="shared" ref="K175:K176" si="77">IF(OR(F175="FPCO"),((M174+L175)/J175),K174)</f>
        <v>236756</v>
      </c>
      <c r="L175" s="99"/>
      <c r="M175" s="100">
        <f t="shared" ref="M175:M176" si="78">J175*K175</f>
        <v>473512</v>
      </c>
    </row>
    <row r="176" spans="1:13" ht="15.75" hidden="1" thickBot="1" x14ac:dyDescent="0.3">
      <c r="A176" s="40" t="s">
        <v>109</v>
      </c>
      <c r="B176" s="41" t="s">
        <v>110</v>
      </c>
      <c r="C176" s="41" t="s">
        <v>29</v>
      </c>
      <c r="D176" s="41">
        <f t="shared" si="76"/>
        <v>2</v>
      </c>
      <c r="E176" s="41">
        <v>-2</v>
      </c>
      <c r="F176" s="41" t="s">
        <v>16</v>
      </c>
      <c r="G176" s="41"/>
      <c r="H176" s="41"/>
      <c r="I176" s="42">
        <v>43564</v>
      </c>
      <c r="J176" s="41">
        <f t="shared" si="67"/>
        <v>0</v>
      </c>
      <c r="K176" s="99">
        <f t="shared" si="77"/>
        <v>236756</v>
      </c>
      <c r="L176" s="99"/>
      <c r="M176" s="100">
        <f t="shared" si="78"/>
        <v>0</v>
      </c>
    </row>
    <row r="177" spans="1:13" ht="15.75" hidden="1" thickBot="1" x14ac:dyDescent="0.3">
      <c r="A177" s="1" t="s">
        <v>111</v>
      </c>
      <c r="B177" s="2" t="s">
        <v>112</v>
      </c>
      <c r="C177" s="2" t="s">
        <v>29</v>
      </c>
      <c r="D177" s="2">
        <f t="shared" si="76"/>
        <v>0</v>
      </c>
      <c r="E177" s="2">
        <v>4</v>
      </c>
      <c r="F177" s="2" t="s">
        <v>14</v>
      </c>
      <c r="G177" s="2"/>
      <c r="H177" s="2"/>
      <c r="I177" s="43">
        <v>43100</v>
      </c>
      <c r="J177" s="2">
        <f t="shared" si="67"/>
        <v>4</v>
      </c>
      <c r="K177" s="106">
        <f>M177/J177</f>
        <v>742417</v>
      </c>
      <c r="L177" s="106"/>
      <c r="M177" s="107">
        <v>2969668</v>
      </c>
    </row>
    <row r="178" spans="1:13" ht="15.75" hidden="1" thickBot="1" x14ac:dyDescent="0.3">
      <c r="A178" s="16" t="s">
        <v>111</v>
      </c>
      <c r="B178" s="17" t="s">
        <v>112</v>
      </c>
      <c r="C178" s="17" t="s">
        <v>29</v>
      </c>
      <c r="D178" s="17">
        <f t="shared" si="76"/>
        <v>4</v>
      </c>
      <c r="E178" s="17">
        <v>-1</v>
      </c>
      <c r="F178" s="17" t="s">
        <v>16</v>
      </c>
      <c r="G178" s="17"/>
      <c r="H178" s="17"/>
      <c r="I178" s="18">
        <v>43634</v>
      </c>
      <c r="J178" s="17">
        <f t="shared" si="67"/>
        <v>3</v>
      </c>
      <c r="K178" s="99">
        <f t="shared" ref="K178:K180" si="79">IF(OR(F178="FPCO"),((M177+L178)/J178),K177)</f>
        <v>742417</v>
      </c>
      <c r="L178" s="99"/>
      <c r="M178" s="100">
        <f t="shared" ref="M178:M180" si="80">J178*K178</f>
        <v>2227251</v>
      </c>
    </row>
    <row r="179" spans="1:13" ht="15.75" hidden="1" thickBot="1" x14ac:dyDescent="0.3">
      <c r="A179" s="16" t="s">
        <v>111</v>
      </c>
      <c r="B179" s="17" t="s">
        <v>112</v>
      </c>
      <c r="C179" s="17" t="s">
        <v>29</v>
      </c>
      <c r="D179" s="17">
        <f>J178</f>
        <v>3</v>
      </c>
      <c r="E179" s="17">
        <v>-1</v>
      </c>
      <c r="F179" s="17" t="s">
        <v>16</v>
      </c>
      <c r="G179" s="17"/>
      <c r="H179" s="17"/>
      <c r="I179" s="18">
        <v>44140</v>
      </c>
      <c r="J179" s="17">
        <f t="shared" si="67"/>
        <v>2</v>
      </c>
      <c r="K179" s="99">
        <f t="shared" si="79"/>
        <v>742417</v>
      </c>
      <c r="L179" s="99"/>
      <c r="M179" s="100">
        <f t="shared" si="80"/>
        <v>1484834</v>
      </c>
    </row>
    <row r="180" spans="1:13" ht="15.75" hidden="1" thickBot="1" x14ac:dyDescent="0.3">
      <c r="A180" s="40" t="s">
        <v>111</v>
      </c>
      <c r="B180" s="41" t="s">
        <v>112</v>
      </c>
      <c r="C180" s="41" t="s">
        <v>29</v>
      </c>
      <c r="D180" s="41">
        <f>J179</f>
        <v>2</v>
      </c>
      <c r="E180" s="41">
        <v>-2</v>
      </c>
      <c r="F180" s="41" t="s">
        <v>16</v>
      </c>
      <c r="G180" s="41"/>
      <c r="H180" s="41"/>
      <c r="I180" s="42">
        <v>44140</v>
      </c>
      <c r="J180" s="41">
        <f t="shared" si="67"/>
        <v>0</v>
      </c>
      <c r="K180" s="99">
        <f t="shared" si="79"/>
        <v>742417</v>
      </c>
      <c r="L180" s="99"/>
      <c r="M180" s="100">
        <f t="shared" si="80"/>
        <v>0</v>
      </c>
    </row>
    <row r="181" spans="1:13" x14ac:dyDescent="0.25">
      <c r="A181" s="1" t="s">
        <v>121</v>
      </c>
      <c r="B181" s="2" t="s">
        <v>122</v>
      </c>
      <c r="C181" s="2" t="s">
        <v>29</v>
      </c>
      <c r="D181" s="2">
        <f t="shared" ref="D181:D186" si="81">J180</f>
        <v>0</v>
      </c>
      <c r="E181" s="2">
        <v>2</v>
      </c>
      <c r="F181" s="2" t="s">
        <v>17</v>
      </c>
      <c r="G181" s="2" t="s">
        <v>18</v>
      </c>
      <c r="H181" s="2"/>
      <c r="I181" s="43">
        <v>43195</v>
      </c>
      <c r="J181" s="2">
        <f t="shared" si="67"/>
        <v>2</v>
      </c>
      <c r="K181" s="106">
        <v>53550</v>
      </c>
      <c r="L181" s="106">
        <f>E181*K181</f>
        <v>107100</v>
      </c>
      <c r="M181" s="107">
        <f>K181*J181</f>
        <v>107100</v>
      </c>
    </row>
    <row r="182" spans="1:13" hidden="1" x14ac:dyDescent="0.25">
      <c r="A182" s="16" t="s">
        <v>121</v>
      </c>
      <c r="B182" s="17" t="s">
        <v>122</v>
      </c>
      <c r="C182" s="17" t="s">
        <v>29</v>
      </c>
      <c r="D182" s="17">
        <f t="shared" si="81"/>
        <v>2</v>
      </c>
      <c r="E182" s="17">
        <v>-2</v>
      </c>
      <c r="F182" s="17" t="s">
        <v>16</v>
      </c>
      <c r="G182" s="17"/>
      <c r="H182" s="17"/>
      <c r="I182" s="18">
        <v>43462</v>
      </c>
      <c r="J182" s="17">
        <f t="shared" si="67"/>
        <v>0</v>
      </c>
      <c r="K182" s="99">
        <f t="shared" ref="K182" si="82">IF(OR(F182="FPCO"),((M181+L182)/J182),K181)</f>
        <v>53550</v>
      </c>
      <c r="L182" s="99"/>
      <c r="M182" s="100">
        <f t="shared" ref="M182" si="83">J182*K182</f>
        <v>0</v>
      </c>
    </row>
    <row r="183" spans="1:13" ht="15.75" thickBot="1" x14ac:dyDescent="0.3">
      <c r="A183" s="16" t="s">
        <v>121</v>
      </c>
      <c r="B183" s="17" t="s">
        <v>122</v>
      </c>
      <c r="C183" s="17" t="s">
        <v>29</v>
      </c>
      <c r="D183" s="17">
        <f t="shared" si="81"/>
        <v>0</v>
      </c>
      <c r="E183" s="17">
        <v>4</v>
      </c>
      <c r="F183" s="17" t="s">
        <v>17</v>
      </c>
      <c r="G183" s="17" t="s">
        <v>18</v>
      </c>
      <c r="H183" s="17"/>
      <c r="I183" s="18">
        <v>43651</v>
      </c>
      <c r="J183" s="17">
        <f t="shared" si="67"/>
        <v>4</v>
      </c>
      <c r="K183" s="99">
        <f>((M182+L183)/J183)</f>
        <v>53550</v>
      </c>
      <c r="L183" s="99">
        <f>E183*53550</f>
        <v>214200</v>
      </c>
      <c r="M183" s="100">
        <f>J183*K183</f>
        <v>214200</v>
      </c>
    </row>
    <row r="184" spans="1:13" ht="15.75" hidden="1" thickBot="1" x14ac:dyDescent="0.3">
      <c r="A184" s="16" t="s">
        <v>121</v>
      </c>
      <c r="B184" s="17" t="s">
        <v>122</v>
      </c>
      <c r="C184" s="17" t="s">
        <v>29</v>
      </c>
      <c r="D184" s="17">
        <f t="shared" si="81"/>
        <v>4</v>
      </c>
      <c r="E184" s="17">
        <v>-2</v>
      </c>
      <c r="F184" s="17" t="s">
        <v>16</v>
      </c>
      <c r="G184" s="17"/>
      <c r="H184" s="17"/>
      <c r="I184" s="18">
        <v>43651</v>
      </c>
      <c r="J184" s="17">
        <f t="shared" si="67"/>
        <v>2</v>
      </c>
      <c r="K184" s="99">
        <f t="shared" ref="K184:K186" si="84">IF(OR(F184="FPCO"),((M183+L184)/J184),K183)</f>
        <v>53550</v>
      </c>
      <c r="L184" s="99"/>
      <c r="M184" s="100">
        <f t="shared" ref="M184:M186" si="85">J184*K184</f>
        <v>107100</v>
      </c>
    </row>
    <row r="185" spans="1:13" ht="15.75" hidden="1" thickBot="1" x14ac:dyDescent="0.3">
      <c r="A185" s="16" t="s">
        <v>121</v>
      </c>
      <c r="B185" s="17" t="s">
        <v>122</v>
      </c>
      <c r="C185" s="17" t="s">
        <v>29</v>
      </c>
      <c r="D185" s="17">
        <f t="shared" si="81"/>
        <v>2</v>
      </c>
      <c r="E185" s="17">
        <v>-1</v>
      </c>
      <c r="F185" s="17" t="s">
        <v>16</v>
      </c>
      <c r="G185" s="17"/>
      <c r="H185" s="17"/>
      <c r="I185" s="18">
        <v>43651</v>
      </c>
      <c r="J185" s="17">
        <f t="shared" si="67"/>
        <v>1</v>
      </c>
      <c r="K185" s="99">
        <f t="shared" si="84"/>
        <v>53550</v>
      </c>
      <c r="L185" s="99"/>
      <c r="M185" s="100">
        <f t="shared" si="85"/>
        <v>53550</v>
      </c>
    </row>
    <row r="186" spans="1:13" ht="15.75" hidden="1" thickBot="1" x14ac:dyDescent="0.3">
      <c r="A186" s="40" t="s">
        <v>121</v>
      </c>
      <c r="B186" s="41" t="s">
        <v>122</v>
      </c>
      <c r="C186" s="41" t="s">
        <v>29</v>
      </c>
      <c r="D186" s="41">
        <f t="shared" si="81"/>
        <v>1</v>
      </c>
      <c r="E186" s="41">
        <v>-1</v>
      </c>
      <c r="F186" s="41" t="s">
        <v>16</v>
      </c>
      <c r="G186" s="41"/>
      <c r="H186" s="41"/>
      <c r="I186" s="42">
        <v>44085</v>
      </c>
      <c r="J186" s="41">
        <f t="shared" si="67"/>
        <v>0</v>
      </c>
      <c r="K186" s="99">
        <f t="shared" si="84"/>
        <v>53550</v>
      </c>
      <c r="L186" s="99"/>
      <c r="M186" s="100">
        <f t="shared" si="85"/>
        <v>0</v>
      </c>
    </row>
    <row r="187" spans="1:13" ht="15.75" hidden="1" thickBot="1" x14ac:dyDescent="0.3">
      <c r="A187" s="1" t="s">
        <v>129</v>
      </c>
      <c r="B187" s="2" t="s">
        <v>130</v>
      </c>
      <c r="C187" s="2" t="s">
        <v>29</v>
      </c>
      <c r="D187" s="2">
        <f t="shared" ref="D187:D192" si="86">J186</f>
        <v>0</v>
      </c>
      <c r="E187" s="2">
        <v>1</v>
      </c>
      <c r="F187" s="2" t="s">
        <v>14</v>
      </c>
      <c r="G187" s="2"/>
      <c r="H187" s="2"/>
      <c r="I187" s="43">
        <v>43100</v>
      </c>
      <c r="J187" s="2">
        <f>D187+E187</f>
        <v>1</v>
      </c>
      <c r="K187" s="106">
        <f>M187/J187</f>
        <v>67830</v>
      </c>
      <c r="L187" s="106"/>
      <c r="M187" s="107">
        <v>67830</v>
      </c>
    </row>
    <row r="188" spans="1:13" ht="15.75" hidden="1" thickBot="1" x14ac:dyDescent="0.3">
      <c r="A188" s="40" t="s">
        <v>129</v>
      </c>
      <c r="B188" s="41" t="s">
        <v>130</v>
      </c>
      <c r="C188" s="41" t="s">
        <v>29</v>
      </c>
      <c r="D188" s="41">
        <f t="shared" si="86"/>
        <v>1</v>
      </c>
      <c r="E188" s="41">
        <v>-1</v>
      </c>
      <c r="F188" s="41" t="s">
        <v>16</v>
      </c>
      <c r="G188" s="41"/>
      <c r="H188" s="41"/>
      <c r="I188" s="42">
        <v>44036</v>
      </c>
      <c r="J188" s="41">
        <f>D188+E188</f>
        <v>0</v>
      </c>
      <c r="K188" s="99">
        <f t="shared" ref="K188" si="87">IF(OR(F188="FPCO"),((M187+L188)/J188),K187)</f>
        <v>67830</v>
      </c>
      <c r="L188" s="99"/>
      <c r="M188" s="100">
        <f t="shared" ref="M188" si="88">J188*K188</f>
        <v>0</v>
      </c>
    </row>
    <row r="189" spans="1:13" x14ac:dyDescent="0.25">
      <c r="A189" s="1" t="s">
        <v>131</v>
      </c>
      <c r="B189" s="2" t="s">
        <v>132</v>
      </c>
      <c r="C189" s="2" t="s">
        <v>29</v>
      </c>
      <c r="D189" s="2">
        <f t="shared" si="86"/>
        <v>0</v>
      </c>
      <c r="E189" s="2">
        <v>5000</v>
      </c>
      <c r="F189" s="2" t="s">
        <v>17</v>
      </c>
      <c r="G189" s="2" t="s">
        <v>18</v>
      </c>
      <c r="H189" s="2"/>
      <c r="I189" s="43">
        <v>43511</v>
      </c>
      <c r="J189" s="2">
        <f t="shared" ref="J189:J220" si="89">D189+E189</f>
        <v>5000</v>
      </c>
      <c r="K189" s="106">
        <v>166.28174264731493</v>
      </c>
      <c r="L189" s="106">
        <f>E189*K189</f>
        <v>831408.71323657467</v>
      </c>
      <c r="M189" s="107">
        <f>K189*J189</f>
        <v>831408.71323657467</v>
      </c>
    </row>
    <row r="190" spans="1:13" hidden="1" x14ac:dyDescent="0.25">
      <c r="A190" s="16" t="s">
        <v>131</v>
      </c>
      <c r="B190" s="17" t="s">
        <v>132</v>
      </c>
      <c r="C190" s="17" t="s">
        <v>29</v>
      </c>
      <c r="D190" s="17">
        <f t="shared" si="86"/>
        <v>5000</v>
      </c>
      <c r="E190" s="17">
        <v>-1000</v>
      </c>
      <c r="F190" s="17" t="s">
        <v>16</v>
      </c>
      <c r="G190" s="17"/>
      <c r="H190" s="17"/>
      <c r="I190" s="18">
        <v>43512</v>
      </c>
      <c r="J190" s="17">
        <f t="shared" si="89"/>
        <v>4000</v>
      </c>
      <c r="K190" s="99">
        <f t="shared" ref="K190" si="90">IF(OR(F190="FPCO"),((M189+L190)/J190),K189)</f>
        <v>166.28174264731493</v>
      </c>
      <c r="L190" s="99"/>
      <c r="M190" s="100">
        <f t="shared" ref="M190" si="91">J190*K190</f>
        <v>665126.97058925976</v>
      </c>
    </row>
    <row r="191" spans="1:13" x14ac:dyDescent="0.25">
      <c r="A191" s="16" t="s">
        <v>131</v>
      </c>
      <c r="B191" s="17" t="s">
        <v>132</v>
      </c>
      <c r="C191" s="17" t="s">
        <v>29</v>
      </c>
      <c r="D191" s="17">
        <f t="shared" si="86"/>
        <v>4000</v>
      </c>
      <c r="E191" s="17">
        <v>3000</v>
      </c>
      <c r="F191" s="17" t="s">
        <v>17</v>
      </c>
      <c r="G191" s="17" t="s">
        <v>18</v>
      </c>
      <c r="H191" s="17"/>
      <c r="I191" s="18">
        <v>43529</v>
      </c>
      <c r="J191" s="17">
        <f t="shared" si="89"/>
        <v>7000</v>
      </c>
      <c r="K191" s="99">
        <f>((M190+L191)/J191)</f>
        <v>166.28174264731499</v>
      </c>
      <c r="L191" s="99">
        <f>E191*166.281742647315</f>
        <v>498845.22794194502</v>
      </c>
      <c r="M191" s="100">
        <f>J191*K191</f>
        <v>1163972.1985312048</v>
      </c>
    </row>
    <row r="192" spans="1:13" hidden="1" x14ac:dyDescent="0.25">
      <c r="A192" s="16" t="s">
        <v>131</v>
      </c>
      <c r="B192" s="17" t="s">
        <v>132</v>
      </c>
      <c r="C192" s="17" t="s">
        <v>29</v>
      </c>
      <c r="D192" s="17">
        <f t="shared" si="86"/>
        <v>7000</v>
      </c>
      <c r="E192" s="17">
        <v>-3000</v>
      </c>
      <c r="F192" s="17" t="s">
        <v>16</v>
      </c>
      <c r="G192" s="17"/>
      <c r="H192" s="17"/>
      <c r="I192" s="18">
        <v>43538</v>
      </c>
      <c r="J192" s="17">
        <f t="shared" si="89"/>
        <v>4000</v>
      </c>
      <c r="K192" s="99">
        <f t="shared" ref="K192:K196" si="92">IF(OR(F192="FPCO"),((M191+L192)/J192),K191)</f>
        <v>166.28174264731499</v>
      </c>
      <c r="L192" s="99"/>
      <c r="M192" s="100">
        <f t="shared" ref="M192:M196" si="93">J192*K192</f>
        <v>665126.97058925999</v>
      </c>
    </row>
    <row r="193" spans="1:13" hidden="1" x14ac:dyDescent="0.25">
      <c r="A193" s="16" t="s">
        <v>131</v>
      </c>
      <c r="B193" s="17" t="s">
        <v>132</v>
      </c>
      <c r="C193" s="17" t="s">
        <v>29</v>
      </c>
      <c r="D193" s="17">
        <f t="shared" ref="D193:D199" si="94">J192</f>
        <v>4000</v>
      </c>
      <c r="E193" s="17">
        <v>-1000</v>
      </c>
      <c r="F193" s="17" t="s">
        <v>16</v>
      </c>
      <c r="G193" s="17"/>
      <c r="H193" s="17"/>
      <c r="I193" s="18">
        <v>43629</v>
      </c>
      <c r="J193" s="17">
        <f t="shared" si="89"/>
        <v>3000</v>
      </c>
      <c r="K193" s="99">
        <f t="shared" si="92"/>
        <v>166.28174264731499</v>
      </c>
      <c r="L193" s="99"/>
      <c r="M193" s="100">
        <f t="shared" si="93"/>
        <v>498845.22794194496</v>
      </c>
    </row>
    <row r="194" spans="1:13" hidden="1" x14ac:dyDescent="0.25">
      <c r="A194" s="16" t="s">
        <v>131</v>
      </c>
      <c r="B194" s="17" t="s">
        <v>132</v>
      </c>
      <c r="C194" s="17" t="s">
        <v>29</v>
      </c>
      <c r="D194" s="17">
        <f t="shared" si="94"/>
        <v>3000</v>
      </c>
      <c r="E194" s="17">
        <v>-1000</v>
      </c>
      <c r="F194" s="17" t="s">
        <v>16</v>
      </c>
      <c r="G194" s="17"/>
      <c r="H194" s="17"/>
      <c r="I194" s="18">
        <v>43671</v>
      </c>
      <c r="J194" s="17">
        <f t="shared" si="89"/>
        <v>2000</v>
      </c>
      <c r="K194" s="99">
        <f t="shared" si="92"/>
        <v>166.28174264731499</v>
      </c>
      <c r="L194" s="99"/>
      <c r="M194" s="100">
        <f t="shared" si="93"/>
        <v>332563.48529462999</v>
      </c>
    </row>
    <row r="195" spans="1:13" hidden="1" x14ac:dyDescent="0.25">
      <c r="A195" s="16" t="s">
        <v>131</v>
      </c>
      <c r="B195" s="17" t="s">
        <v>132</v>
      </c>
      <c r="C195" s="17" t="s">
        <v>29</v>
      </c>
      <c r="D195" s="17">
        <f t="shared" si="94"/>
        <v>2000</v>
      </c>
      <c r="E195" s="17">
        <v>-1000</v>
      </c>
      <c r="F195" s="17" t="s">
        <v>16</v>
      </c>
      <c r="G195" s="17"/>
      <c r="H195" s="17"/>
      <c r="I195" s="18">
        <v>43682</v>
      </c>
      <c r="J195" s="17">
        <f t="shared" si="89"/>
        <v>1000</v>
      </c>
      <c r="K195" s="99">
        <f t="shared" si="92"/>
        <v>166.28174264731499</v>
      </c>
      <c r="L195" s="99"/>
      <c r="M195" s="100">
        <f t="shared" si="93"/>
        <v>166281.742647315</v>
      </c>
    </row>
    <row r="196" spans="1:13" hidden="1" x14ac:dyDescent="0.25">
      <c r="A196" s="16" t="s">
        <v>131</v>
      </c>
      <c r="B196" s="17" t="s">
        <v>132</v>
      </c>
      <c r="C196" s="17" t="s">
        <v>29</v>
      </c>
      <c r="D196" s="17">
        <f t="shared" si="94"/>
        <v>1000</v>
      </c>
      <c r="E196" s="17">
        <v>-1000</v>
      </c>
      <c r="F196" s="17" t="s">
        <v>16</v>
      </c>
      <c r="G196" s="17"/>
      <c r="H196" s="17"/>
      <c r="I196" s="18">
        <v>43703</v>
      </c>
      <c r="J196" s="17">
        <f t="shared" si="89"/>
        <v>0</v>
      </c>
      <c r="K196" s="99">
        <f t="shared" si="92"/>
        <v>166.28174264731499</v>
      </c>
      <c r="L196" s="99"/>
      <c r="M196" s="100">
        <f t="shared" si="93"/>
        <v>0</v>
      </c>
    </row>
    <row r="197" spans="1:13" x14ac:dyDescent="0.25">
      <c r="A197" s="16" t="s">
        <v>131</v>
      </c>
      <c r="B197" s="17" t="s">
        <v>132</v>
      </c>
      <c r="C197" s="17" t="s">
        <v>29</v>
      </c>
      <c r="D197" s="17">
        <f t="shared" si="94"/>
        <v>0</v>
      </c>
      <c r="E197" s="17">
        <v>4000</v>
      </c>
      <c r="F197" s="17" t="s">
        <v>17</v>
      </c>
      <c r="G197" s="17" t="s">
        <v>18</v>
      </c>
      <c r="H197" s="17"/>
      <c r="I197" s="18">
        <v>43713</v>
      </c>
      <c r="J197" s="17">
        <f t="shared" si="89"/>
        <v>4000</v>
      </c>
      <c r="K197" s="99">
        <f>((M196+L197)/J197)</f>
        <v>143.00426281069301</v>
      </c>
      <c r="L197" s="99">
        <f>E197*143.004262810693</f>
        <v>572017.05124277202</v>
      </c>
      <c r="M197" s="100">
        <f>J197*K197</f>
        <v>572017.05124277202</v>
      </c>
    </row>
    <row r="198" spans="1:13" hidden="1" x14ac:dyDescent="0.25">
      <c r="A198" s="16" t="s">
        <v>131</v>
      </c>
      <c r="B198" s="17" t="s">
        <v>132</v>
      </c>
      <c r="C198" s="17" t="s">
        <v>29</v>
      </c>
      <c r="D198" s="17">
        <f t="shared" si="94"/>
        <v>4000</v>
      </c>
      <c r="E198" s="17">
        <v>-1000</v>
      </c>
      <c r="F198" s="17" t="s">
        <v>16</v>
      </c>
      <c r="G198" s="17"/>
      <c r="H198" s="17"/>
      <c r="I198" s="18">
        <v>43763</v>
      </c>
      <c r="J198" s="17">
        <f t="shared" si="89"/>
        <v>3000</v>
      </c>
      <c r="K198" s="99">
        <f t="shared" ref="K198:K199" si="95">IF(OR(F198="FPCO"),((M197+L198)/J198),K197)</f>
        <v>143.00426281069301</v>
      </c>
      <c r="L198" s="99"/>
      <c r="M198" s="100">
        <f t="shared" ref="M198:M199" si="96">J198*K198</f>
        <v>429012.78843207902</v>
      </c>
    </row>
    <row r="199" spans="1:13" hidden="1" x14ac:dyDescent="0.25">
      <c r="A199" s="40" t="s">
        <v>131</v>
      </c>
      <c r="B199" s="41" t="s">
        <v>132</v>
      </c>
      <c r="C199" s="41" t="s">
        <v>29</v>
      </c>
      <c r="D199" s="41">
        <f t="shared" si="94"/>
        <v>3000</v>
      </c>
      <c r="E199" s="41">
        <v>-1000</v>
      </c>
      <c r="F199" s="41" t="s">
        <v>16</v>
      </c>
      <c r="G199" s="41"/>
      <c r="H199" s="41"/>
      <c r="I199" s="42">
        <v>43769</v>
      </c>
      <c r="J199" s="41">
        <f t="shared" si="89"/>
        <v>2000</v>
      </c>
      <c r="K199" s="99">
        <f t="shared" si="95"/>
        <v>143.00426281069301</v>
      </c>
      <c r="L199" s="99"/>
      <c r="M199" s="100">
        <f t="shared" si="96"/>
        <v>286008.52562138601</v>
      </c>
    </row>
    <row r="200" spans="1:13" hidden="1" x14ac:dyDescent="0.25">
      <c r="A200" s="1" t="s">
        <v>133</v>
      </c>
      <c r="B200" s="2" t="s">
        <v>134</v>
      </c>
      <c r="C200" s="2" t="s">
        <v>29</v>
      </c>
      <c r="D200" s="2">
        <v>2</v>
      </c>
      <c r="E200" s="2"/>
      <c r="F200" s="2" t="s">
        <v>14</v>
      </c>
      <c r="G200" s="2"/>
      <c r="H200" s="2"/>
      <c r="I200" s="43">
        <v>43100</v>
      </c>
      <c r="J200" s="2">
        <f t="shared" si="89"/>
        <v>2</v>
      </c>
      <c r="K200" s="106">
        <f>M200/J200</f>
        <v>53853.5</v>
      </c>
      <c r="L200" s="106"/>
      <c r="M200" s="107">
        <v>107707</v>
      </c>
    </row>
    <row r="201" spans="1:13" x14ac:dyDescent="0.25">
      <c r="A201" s="16" t="s">
        <v>133</v>
      </c>
      <c r="B201" s="17" t="s">
        <v>134</v>
      </c>
      <c r="C201" s="17" t="s">
        <v>29</v>
      </c>
      <c r="D201" s="17">
        <f>J200</f>
        <v>2</v>
      </c>
      <c r="E201" s="17">
        <v>1</v>
      </c>
      <c r="F201" s="17" t="s">
        <v>17</v>
      </c>
      <c r="G201" s="17" t="s">
        <v>18</v>
      </c>
      <c r="H201" s="17"/>
      <c r="I201" s="18">
        <v>43207</v>
      </c>
      <c r="J201" s="17">
        <f t="shared" si="89"/>
        <v>3</v>
      </c>
      <c r="K201" s="99">
        <f>((M200+L201)/J201)</f>
        <v>36014.896501879157</v>
      </c>
      <c r="L201" s="99">
        <f>E201*337.689505637467</f>
        <v>337.68950563746699</v>
      </c>
      <c r="M201" s="100">
        <f>J201*K201</f>
        <v>108044.68950563748</v>
      </c>
    </row>
    <row r="202" spans="1:13" hidden="1" x14ac:dyDescent="0.25">
      <c r="A202" s="16" t="s">
        <v>133</v>
      </c>
      <c r="B202" s="17" t="s">
        <v>134</v>
      </c>
      <c r="C202" s="17" t="s">
        <v>29</v>
      </c>
      <c r="D202" s="17">
        <f>J201</f>
        <v>3</v>
      </c>
      <c r="E202" s="17">
        <v>-1</v>
      </c>
      <c r="F202" s="17" t="s">
        <v>16</v>
      </c>
      <c r="G202" s="17"/>
      <c r="H202" s="17"/>
      <c r="I202" s="18">
        <v>43528</v>
      </c>
      <c r="J202" s="17">
        <f t="shared" si="89"/>
        <v>2</v>
      </c>
      <c r="K202" s="99">
        <f t="shared" ref="K202:K204" si="97">IF(OR(F202="FPCO"),((M201+L202)/J202),K201)</f>
        <v>36014.896501879157</v>
      </c>
      <c r="L202" s="99"/>
      <c r="M202" s="100">
        <f t="shared" ref="M202:M204" si="98">J202*K202</f>
        <v>72029.793003758314</v>
      </c>
    </row>
    <row r="203" spans="1:13" hidden="1" x14ac:dyDescent="0.25">
      <c r="A203" s="16" t="s">
        <v>133</v>
      </c>
      <c r="B203" s="17" t="s">
        <v>134</v>
      </c>
      <c r="C203" s="17" t="s">
        <v>29</v>
      </c>
      <c r="D203" s="17">
        <f>J202</f>
        <v>2</v>
      </c>
      <c r="E203" s="17">
        <v>-1</v>
      </c>
      <c r="F203" s="17" t="s">
        <v>16</v>
      </c>
      <c r="G203" s="17"/>
      <c r="H203" s="17"/>
      <c r="I203" s="18">
        <v>43564</v>
      </c>
      <c r="J203" s="17">
        <f t="shared" si="89"/>
        <v>1</v>
      </c>
      <c r="K203" s="99">
        <f t="shared" si="97"/>
        <v>36014.896501879157</v>
      </c>
      <c r="L203" s="99"/>
      <c r="M203" s="100">
        <f t="shared" si="98"/>
        <v>36014.896501879157</v>
      </c>
    </row>
    <row r="204" spans="1:13" hidden="1" x14ac:dyDescent="0.25">
      <c r="A204" s="40" t="s">
        <v>133</v>
      </c>
      <c r="B204" s="41" t="s">
        <v>134</v>
      </c>
      <c r="C204" s="41" t="s">
        <v>29</v>
      </c>
      <c r="D204" s="41">
        <f>J203</f>
        <v>1</v>
      </c>
      <c r="E204" s="41">
        <v>-1</v>
      </c>
      <c r="F204" s="41" t="s">
        <v>16</v>
      </c>
      <c r="G204" s="41"/>
      <c r="H204" s="41"/>
      <c r="I204" s="42">
        <v>43623</v>
      </c>
      <c r="J204" s="41">
        <f t="shared" si="89"/>
        <v>0</v>
      </c>
      <c r="K204" s="99">
        <f t="shared" si="97"/>
        <v>36014.896501879157</v>
      </c>
      <c r="L204" s="99"/>
      <c r="M204" s="100">
        <f t="shared" si="98"/>
        <v>0</v>
      </c>
    </row>
    <row r="205" spans="1:13" hidden="1" x14ac:dyDescent="0.25">
      <c r="A205" s="1" t="s">
        <v>135</v>
      </c>
      <c r="B205" s="2" t="s">
        <v>136</v>
      </c>
      <c r="C205" s="2" t="s">
        <v>29</v>
      </c>
      <c r="D205" s="2">
        <v>28</v>
      </c>
      <c r="E205" s="2"/>
      <c r="F205" s="2" t="s">
        <v>14</v>
      </c>
      <c r="G205" s="2"/>
      <c r="H205" s="2"/>
      <c r="I205" s="43">
        <v>43100</v>
      </c>
      <c r="J205" s="2">
        <f t="shared" si="89"/>
        <v>28</v>
      </c>
      <c r="K205" s="106">
        <f>M205/J205</f>
        <v>39240</v>
      </c>
      <c r="L205" s="106"/>
      <c r="M205" s="107">
        <v>1098720</v>
      </c>
    </row>
    <row r="206" spans="1:13" x14ac:dyDescent="0.25">
      <c r="A206" s="16" t="s">
        <v>135</v>
      </c>
      <c r="B206" s="17" t="s">
        <v>136</v>
      </c>
      <c r="C206" s="17" t="s">
        <v>29</v>
      </c>
      <c r="D206" s="17">
        <f t="shared" ref="D206:D211" si="99">J205</f>
        <v>28</v>
      </c>
      <c r="E206" s="17">
        <v>4</v>
      </c>
      <c r="F206" s="17" t="s">
        <v>17</v>
      </c>
      <c r="G206" s="17" t="s">
        <v>18</v>
      </c>
      <c r="H206" s="17"/>
      <c r="I206" s="18">
        <v>43195</v>
      </c>
      <c r="J206" s="17">
        <f t="shared" si="89"/>
        <v>32</v>
      </c>
      <c r="K206" s="99">
        <f>((M205+L206)/J206)</f>
        <v>34855.830377991828</v>
      </c>
      <c r="L206" s="99">
        <f>E206*4166.64302393462</f>
        <v>16666.57209573848</v>
      </c>
      <c r="M206" s="100">
        <f>J206*K206</f>
        <v>1115386.5720957385</v>
      </c>
    </row>
    <row r="207" spans="1:13" x14ac:dyDescent="0.25">
      <c r="A207" s="16" t="s">
        <v>135</v>
      </c>
      <c r="B207" s="17" t="s">
        <v>136</v>
      </c>
      <c r="C207" s="17" t="s">
        <v>29</v>
      </c>
      <c r="D207" s="17">
        <f t="shared" si="99"/>
        <v>32</v>
      </c>
      <c r="E207" s="17">
        <v>9</v>
      </c>
      <c r="F207" s="17" t="s">
        <v>17</v>
      </c>
      <c r="G207" s="17" t="s">
        <v>18</v>
      </c>
      <c r="H207" s="17"/>
      <c r="I207" s="18">
        <v>43207</v>
      </c>
      <c r="J207" s="17">
        <f t="shared" si="89"/>
        <v>41</v>
      </c>
      <c r="K207" s="99">
        <f>((M206+L207)/J207)</f>
        <v>28119.179495393906</v>
      </c>
      <c r="L207" s="99">
        <f t="shared" ref="L207:L210" si="100">E207*4166.64302393462</f>
        <v>37499.787215411583</v>
      </c>
      <c r="M207" s="100">
        <f>J207*K207</f>
        <v>1152886.3593111502</v>
      </c>
    </row>
    <row r="208" spans="1:13" x14ac:dyDescent="0.25">
      <c r="A208" s="16" t="s">
        <v>135</v>
      </c>
      <c r="B208" s="17" t="s">
        <v>136</v>
      </c>
      <c r="C208" s="17" t="s">
        <v>29</v>
      </c>
      <c r="D208" s="17">
        <f t="shared" si="99"/>
        <v>41</v>
      </c>
      <c r="E208" s="17">
        <v>1</v>
      </c>
      <c r="F208" s="17" t="s">
        <v>17</v>
      </c>
      <c r="G208" s="17" t="s">
        <v>18</v>
      </c>
      <c r="H208" s="17"/>
      <c r="I208" s="18">
        <v>43238</v>
      </c>
      <c r="J208" s="17">
        <f t="shared" si="89"/>
        <v>42</v>
      </c>
      <c r="K208" s="99">
        <f t="shared" ref="K208:K210" si="101">((M207+L208)/J208)</f>
        <v>27548.881007978209</v>
      </c>
      <c r="L208" s="99">
        <f t="shared" si="100"/>
        <v>4166.64302393462</v>
      </c>
      <c r="M208" s="100">
        <f>J208*K208</f>
        <v>1157053.0023350848</v>
      </c>
    </row>
    <row r="209" spans="1:13" x14ac:dyDescent="0.25">
      <c r="A209" s="16" t="s">
        <v>135</v>
      </c>
      <c r="B209" s="17" t="s">
        <v>136</v>
      </c>
      <c r="C209" s="17" t="s">
        <v>29</v>
      </c>
      <c r="D209" s="17">
        <f t="shared" si="99"/>
        <v>42</v>
      </c>
      <c r="E209" s="17">
        <v>15</v>
      </c>
      <c r="F209" s="17" t="s">
        <v>17</v>
      </c>
      <c r="G209" s="17" t="s">
        <v>18</v>
      </c>
      <c r="H209" s="17"/>
      <c r="I209" s="18">
        <v>43279</v>
      </c>
      <c r="J209" s="17">
        <f t="shared" si="89"/>
        <v>57</v>
      </c>
      <c r="K209" s="99">
        <f t="shared" si="101"/>
        <v>21395.660485861477</v>
      </c>
      <c r="L209" s="99">
        <f t="shared" si="100"/>
        <v>62499.645359019298</v>
      </c>
      <c r="M209" s="100">
        <f>J209*K209</f>
        <v>1219552.6476941041</v>
      </c>
    </row>
    <row r="210" spans="1:13" ht="15.75" thickBot="1" x14ac:dyDescent="0.3">
      <c r="A210" s="16" t="s">
        <v>135</v>
      </c>
      <c r="B210" s="17" t="s">
        <v>136</v>
      </c>
      <c r="C210" s="17" t="s">
        <v>29</v>
      </c>
      <c r="D210" s="17">
        <f t="shared" si="99"/>
        <v>57</v>
      </c>
      <c r="E210" s="17">
        <v>8</v>
      </c>
      <c r="F210" s="17" t="s">
        <v>17</v>
      </c>
      <c r="G210" s="17" t="s">
        <v>18</v>
      </c>
      <c r="H210" s="17"/>
      <c r="I210" s="18">
        <v>43318</v>
      </c>
      <c r="J210" s="17">
        <f t="shared" si="89"/>
        <v>65</v>
      </c>
      <c r="K210" s="99">
        <f t="shared" si="101"/>
        <v>19275.166029008938</v>
      </c>
      <c r="L210" s="99">
        <f t="shared" si="100"/>
        <v>33333.14419147696</v>
      </c>
      <c r="M210" s="100">
        <f>J210*K210</f>
        <v>1252885.7918855811</v>
      </c>
    </row>
    <row r="211" spans="1:13" ht="15.75" hidden="1" thickBot="1" x14ac:dyDescent="0.3">
      <c r="A211" s="16" t="s">
        <v>135</v>
      </c>
      <c r="B211" s="17" t="s">
        <v>136</v>
      </c>
      <c r="C211" s="17" t="s">
        <v>29</v>
      </c>
      <c r="D211" s="17">
        <f t="shared" si="99"/>
        <v>65</v>
      </c>
      <c r="E211" s="17">
        <v>-2</v>
      </c>
      <c r="F211" s="17" t="s">
        <v>16</v>
      </c>
      <c r="G211" s="17"/>
      <c r="H211" s="17"/>
      <c r="I211" s="18">
        <v>43405</v>
      </c>
      <c r="J211" s="17">
        <f t="shared" si="89"/>
        <v>63</v>
      </c>
      <c r="K211" s="99">
        <f>IF(OR(F211="FPCO"),((M210+L211)/J211),K210)</f>
        <v>19275.166029008938</v>
      </c>
      <c r="L211" s="99"/>
      <c r="M211" s="100">
        <f t="shared" ref="M211:M219" si="102">J211*K211</f>
        <v>1214335.459827563</v>
      </c>
    </row>
    <row r="212" spans="1:13" ht="15.75" hidden="1" thickBot="1" x14ac:dyDescent="0.3">
      <c r="A212" s="16" t="s">
        <v>135</v>
      </c>
      <c r="B212" s="17" t="s">
        <v>136</v>
      </c>
      <c r="C212" s="17" t="s">
        <v>29</v>
      </c>
      <c r="D212" s="17">
        <f t="shared" ref="D212:D219" si="103">J211</f>
        <v>63</v>
      </c>
      <c r="E212" s="17">
        <v>-1</v>
      </c>
      <c r="F212" s="17" t="s">
        <v>16</v>
      </c>
      <c r="G212" s="17"/>
      <c r="H212" s="17"/>
      <c r="I212" s="18">
        <v>43497</v>
      </c>
      <c r="J212" s="17">
        <f t="shared" si="89"/>
        <v>62</v>
      </c>
      <c r="K212" s="99">
        <f t="shared" ref="K212:K219" si="104">IF(OR(F212="FPCO"),((M211+L212)/J212),K211)</f>
        <v>19275.166029008938</v>
      </c>
      <c r="L212" s="99"/>
      <c r="M212" s="100">
        <f t="shared" si="102"/>
        <v>1195060.2937985542</v>
      </c>
    </row>
    <row r="213" spans="1:13" ht="15.75" hidden="1" thickBot="1" x14ac:dyDescent="0.3">
      <c r="A213" s="16" t="s">
        <v>135</v>
      </c>
      <c r="B213" s="17" t="s">
        <v>136</v>
      </c>
      <c r="C213" s="17" t="s">
        <v>29</v>
      </c>
      <c r="D213" s="17">
        <f t="shared" si="103"/>
        <v>62</v>
      </c>
      <c r="E213" s="17">
        <v>-25</v>
      </c>
      <c r="F213" s="17" t="s">
        <v>16</v>
      </c>
      <c r="G213" s="17"/>
      <c r="H213" s="17"/>
      <c r="I213" s="18">
        <v>43528</v>
      </c>
      <c r="J213" s="17">
        <f t="shared" si="89"/>
        <v>37</v>
      </c>
      <c r="K213" s="99">
        <f t="shared" si="104"/>
        <v>19275.166029008938</v>
      </c>
      <c r="L213" s="99"/>
      <c r="M213" s="100">
        <f t="shared" si="102"/>
        <v>713181.14307333075</v>
      </c>
    </row>
    <row r="214" spans="1:13" ht="15.75" hidden="1" thickBot="1" x14ac:dyDescent="0.3">
      <c r="A214" s="16" t="s">
        <v>135</v>
      </c>
      <c r="B214" s="17" t="s">
        <v>136</v>
      </c>
      <c r="C214" s="17" t="s">
        <v>29</v>
      </c>
      <c r="D214" s="17">
        <f t="shared" si="103"/>
        <v>37</v>
      </c>
      <c r="E214" s="17">
        <v>-2</v>
      </c>
      <c r="F214" s="17" t="s">
        <v>16</v>
      </c>
      <c r="G214" s="17"/>
      <c r="H214" s="17"/>
      <c r="I214" s="18">
        <v>43528</v>
      </c>
      <c r="J214" s="17">
        <f t="shared" si="89"/>
        <v>35</v>
      </c>
      <c r="K214" s="99">
        <f t="shared" si="104"/>
        <v>19275.166029008938</v>
      </c>
      <c r="L214" s="99"/>
      <c r="M214" s="100">
        <f t="shared" si="102"/>
        <v>674630.81101531279</v>
      </c>
    </row>
    <row r="215" spans="1:13" ht="15.75" hidden="1" thickBot="1" x14ac:dyDescent="0.3">
      <c r="A215" s="16" t="s">
        <v>135</v>
      </c>
      <c r="B215" s="17" t="s">
        <v>136</v>
      </c>
      <c r="C215" s="17" t="s">
        <v>29</v>
      </c>
      <c r="D215" s="17">
        <f t="shared" si="103"/>
        <v>35</v>
      </c>
      <c r="E215" s="17">
        <v>-21</v>
      </c>
      <c r="F215" s="17" t="s">
        <v>16</v>
      </c>
      <c r="G215" s="17"/>
      <c r="H215" s="17"/>
      <c r="I215" s="18">
        <v>43564</v>
      </c>
      <c r="J215" s="17">
        <f t="shared" si="89"/>
        <v>14</v>
      </c>
      <c r="K215" s="99">
        <f t="shared" si="104"/>
        <v>19275.166029008938</v>
      </c>
      <c r="L215" s="99"/>
      <c r="M215" s="100">
        <f t="shared" si="102"/>
        <v>269852.32440612512</v>
      </c>
    </row>
    <row r="216" spans="1:13" ht="15.75" hidden="1" thickBot="1" x14ac:dyDescent="0.3">
      <c r="A216" s="16" t="s">
        <v>135</v>
      </c>
      <c r="B216" s="17" t="s">
        <v>136</v>
      </c>
      <c r="C216" s="17" t="s">
        <v>29</v>
      </c>
      <c r="D216" s="17">
        <f t="shared" si="103"/>
        <v>14</v>
      </c>
      <c r="E216" s="17">
        <v>-5</v>
      </c>
      <c r="F216" s="17" t="s">
        <v>16</v>
      </c>
      <c r="G216" s="17"/>
      <c r="H216" s="17"/>
      <c r="I216" s="18">
        <v>43626</v>
      </c>
      <c r="J216" s="17">
        <f t="shared" si="89"/>
        <v>9</v>
      </c>
      <c r="K216" s="99">
        <f t="shared" si="104"/>
        <v>19275.166029008938</v>
      </c>
      <c r="L216" s="99"/>
      <c r="M216" s="100">
        <f t="shared" si="102"/>
        <v>173476.49426108046</v>
      </c>
    </row>
    <row r="217" spans="1:13" ht="15.75" hidden="1" thickBot="1" x14ac:dyDescent="0.3">
      <c r="A217" s="16" t="s">
        <v>135</v>
      </c>
      <c r="B217" s="17" t="s">
        <v>136</v>
      </c>
      <c r="C217" s="17" t="s">
        <v>29</v>
      </c>
      <c r="D217" s="17">
        <f t="shared" si="103"/>
        <v>9</v>
      </c>
      <c r="E217" s="17">
        <v>-6</v>
      </c>
      <c r="F217" s="17" t="s">
        <v>16</v>
      </c>
      <c r="G217" s="17"/>
      <c r="H217" s="17"/>
      <c r="I217" s="18">
        <v>43628</v>
      </c>
      <c r="J217" s="17">
        <f t="shared" si="89"/>
        <v>3</v>
      </c>
      <c r="K217" s="99">
        <f t="shared" si="104"/>
        <v>19275.166029008938</v>
      </c>
      <c r="L217" s="99"/>
      <c r="M217" s="100">
        <f t="shared" si="102"/>
        <v>57825.498087026819</v>
      </c>
    </row>
    <row r="218" spans="1:13" ht="15.75" hidden="1" thickBot="1" x14ac:dyDescent="0.3">
      <c r="A218" s="16" t="s">
        <v>135</v>
      </c>
      <c r="B218" s="17" t="s">
        <v>136</v>
      </c>
      <c r="C218" s="17" t="s">
        <v>29</v>
      </c>
      <c r="D218" s="17">
        <f t="shared" si="103"/>
        <v>3</v>
      </c>
      <c r="E218" s="17">
        <v>-1</v>
      </c>
      <c r="F218" s="17" t="s">
        <v>16</v>
      </c>
      <c r="G218" s="17"/>
      <c r="H218" s="17"/>
      <c r="I218" s="18">
        <v>43628</v>
      </c>
      <c r="J218" s="17">
        <f t="shared" si="89"/>
        <v>2</v>
      </c>
      <c r="K218" s="99">
        <f t="shared" si="104"/>
        <v>19275.166029008938</v>
      </c>
      <c r="L218" s="99"/>
      <c r="M218" s="100">
        <f t="shared" si="102"/>
        <v>38550.332058017877</v>
      </c>
    </row>
    <row r="219" spans="1:13" ht="15.75" hidden="1" thickBot="1" x14ac:dyDescent="0.3">
      <c r="A219" s="19" t="s">
        <v>135</v>
      </c>
      <c r="B219" s="20" t="s">
        <v>136</v>
      </c>
      <c r="C219" s="20" t="s">
        <v>29</v>
      </c>
      <c r="D219" s="20">
        <f t="shared" si="103"/>
        <v>2</v>
      </c>
      <c r="E219" s="20">
        <v>-2</v>
      </c>
      <c r="F219" s="20" t="s">
        <v>16</v>
      </c>
      <c r="G219" s="20"/>
      <c r="H219" s="20"/>
      <c r="I219" s="21">
        <v>43629</v>
      </c>
      <c r="J219" s="20">
        <f t="shared" si="89"/>
        <v>0</v>
      </c>
      <c r="K219" s="99">
        <f t="shared" si="104"/>
        <v>19275.166029008938</v>
      </c>
      <c r="L219" s="99"/>
      <c r="M219" s="100">
        <f t="shared" si="102"/>
        <v>0</v>
      </c>
    </row>
    <row r="220" spans="1:13" s="8" customFormat="1" x14ac:dyDescent="0.25">
      <c r="A220" s="27" t="s">
        <v>137</v>
      </c>
      <c r="B220" s="28" t="s">
        <v>138</v>
      </c>
      <c r="C220" s="28" t="s">
        <v>29</v>
      </c>
      <c r="D220" s="28">
        <f>'AGR. MICRO.'!J379</f>
        <v>0</v>
      </c>
      <c r="E220" s="28">
        <v>50</v>
      </c>
      <c r="F220" s="28" t="s">
        <v>17</v>
      </c>
      <c r="G220" s="28" t="s">
        <v>18</v>
      </c>
      <c r="H220" s="28"/>
      <c r="I220" s="29">
        <v>44089</v>
      </c>
      <c r="J220" s="2">
        <f t="shared" si="89"/>
        <v>50</v>
      </c>
      <c r="K220" s="106">
        <v>2252.3068900496182</v>
      </c>
      <c r="L220" s="106">
        <f>E220*K220</f>
        <v>112615.3445024809</v>
      </c>
      <c r="M220" s="107">
        <f>K220*J220</f>
        <v>112615.3445024809</v>
      </c>
    </row>
    <row r="221" spans="1:13" s="8" customFormat="1" hidden="1" x14ac:dyDescent="0.25">
      <c r="A221" s="44" t="s">
        <v>137</v>
      </c>
      <c r="B221" s="36" t="s">
        <v>138</v>
      </c>
      <c r="C221" s="36" t="s">
        <v>29</v>
      </c>
      <c r="D221" s="36">
        <f>J220</f>
        <v>50</v>
      </c>
      <c r="E221" s="36">
        <v>-50</v>
      </c>
      <c r="F221" s="36" t="s">
        <v>16</v>
      </c>
      <c r="G221" s="36"/>
      <c r="H221" s="36"/>
      <c r="I221" s="37">
        <v>44089</v>
      </c>
      <c r="J221" s="41">
        <f t="shared" ref="J221:J242" si="105">D221+E221</f>
        <v>0</v>
      </c>
      <c r="K221" s="99">
        <f t="shared" ref="K221" si="106">IF(OR(F221="FPCO"),((M220+L221)/J221),K220)</f>
        <v>2252.3068900496182</v>
      </c>
      <c r="L221" s="99"/>
      <c r="M221" s="100">
        <f t="shared" ref="M221" si="107">J221*K221</f>
        <v>0</v>
      </c>
    </row>
    <row r="222" spans="1:13" hidden="1" x14ac:dyDescent="0.25">
      <c r="A222" s="1" t="s">
        <v>143</v>
      </c>
      <c r="B222" s="2" t="s">
        <v>144</v>
      </c>
      <c r="C222" s="2" t="s">
        <v>29</v>
      </c>
      <c r="D222" s="2">
        <v>123</v>
      </c>
      <c r="E222" s="2"/>
      <c r="F222" s="2" t="s">
        <v>14</v>
      </c>
      <c r="G222" s="2"/>
      <c r="H222" s="2"/>
      <c r="I222" s="43">
        <v>43100</v>
      </c>
      <c r="J222" s="2">
        <f t="shared" si="105"/>
        <v>123</v>
      </c>
      <c r="K222" s="106">
        <f>M222/J222</f>
        <v>40507.91056910569</v>
      </c>
      <c r="L222" s="106"/>
      <c r="M222" s="107">
        <v>4982473</v>
      </c>
    </row>
    <row r="223" spans="1:13" x14ac:dyDescent="0.25">
      <c r="A223" s="16" t="s">
        <v>143</v>
      </c>
      <c r="B223" s="17" t="s">
        <v>144</v>
      </c>
      <c r="C223" s="17" t="s">
        <v>29</v>
      </c>
      <c r="D223" s="17">
        <f t="shared" ref="D223:D231" si="108">J222</f>
        <v>123</v>
      </c>
      <c r="E223" s="17">
        <v>40</v>
      </c>
      <c r="F223" s="17" t="s">
        <v>17</v>
      </c>
      <c r="G223" s="17" t="s">
        <v>18</v>
      </c>
      <c r="H223" s="17"/>
      <c r="I223" s="18">
        <v>43207</v>
      </c>
      <c r="J223" s="17">
        <f t="shared" si="105"/>
        <v>163</v>
      </c>
      <c r="K223" s="99">
        <f>((M222+L223)/J223)</f>
        <v>30972.393220442889</v>
      </c>
      <c r="L223" s="99">
        <f>E223*1650.67737330478</f>
        <v>66027.094932191205</v>
      </c>
      <c r="M223" s="100">
        <f>J223*K223</f>
        <v>5048500.0949321911</v>
      </c>
    </row>
    <row r="224" spans="1:13" x14ac:dyDescent="0.25">
      <c r="A224" s="16" t="s">
        <v>143</v>
      </c>
      <c r="B224" s="17" t="s">
        <v>144</v>
      </c>
      <c r="C224" s="17" t="s">
        <v>29</v>
      </c>
      <c r="D224" s="17">
        <f t="shared" si="108"/>
        <v>163</v>
      </c>
      <c r="E224" s="17">
        <v>15</v>
      </c>
      <c r="F224" s="17" t="s">
        <v>17</v>
      </c>
      <c r="G224" s="17" t="s">
        <v>18</v>
      </c>
      <c r="H224" s="17"/>
      <c r="I224" s="18">
        <v>43227</v>
      </c>
      <c r="J224" s="17">
        <f t="shared" si="105"/>
        <v>178</v>
      </c>
      <c r="K224" s="99">
        <f t="shared" ref="K224:K225" si="109">((M223+L224)/J224)</f>
        <v>28501.462109729004</v>
      </c>
      <c r="L224" s="99">
        <f t="shared" ref="L224:L225" si="110">E224*1650.67737330478</f>
        <v>24760.1605995717</v>
      </c>
      <c r="M224" s="100">
        <f>J224*K224</f>
        <v>5073260.2555317627</v>
      </c>
    </row>
    <row r="225" spans="1:13" x14ac:dyDescent="0.25">
      <c r="A225" s="16" t="s">
        <v>143</v>
      </c>
      <c r="B225" s="17" t="s">
        <v>144</v>
      </c>
      <c r="C225" s="17" t="s">
        <v>29</v>
      </c>
      <c r="D225" s="17">
        <f t="shared" si="108"/>
        <v>178</v>
      </c>
      <c r="E225" s="17">
        <v>2</v>
      </c>
      <c r="F225" s="17" t="s">
        <v>17</v>
      </c>
      <c r="G225" s="17" t="s">
        <v>18</v>
      </c>
      <c r="H225" s="17"/>
      <c r="I225" s="18">
        <v>43276</v>
      </c>
      <c r="J225" s="17">
        <f t="shared" si="105"/>
        <v>180</v>
      </c>
      <c r="K225" s="99">
        <f t="shared" si="109"/>
        <v>28203.120057102071</v>
      </c>
      <c r="L225" s="99">
        <f t="shared" si="110"/>
        <v>3301.3547466095602</v>
      </c>
      <c r="M225" s="100">
        <f>J225*K225</f>
        <v>5076561.6102783727</v>
      </c>
    </row>
    <row r="226" spans="1:13" hidden="1" x14ac:dyDescent="0.25">
      <c r="A226" s="16" t="s">
        <v>143</v>
      </c>
      <c r="B226" s="17" t="s">
        <v>144</v>
      </c>
      <c r="C226" s="17" t="s">
        <v>29</v>
      </c>
      <c r="D226" s="17">
        <f t="shared" si="108"/>
        <v>180</v>
      </c>
      <c r="E226" s="17">
        <v>-10</v>
      </c>
      <c r="F226" s="17" t="s">
        <v>16</v>
      </c>
      <c r="G226" s="17"/>
      <c r="H226" s="17"/>
      <c r="I226" s="18">
        <v>43405</v>
      </c>
      <c r="J226" s="17">
        <f t="shared" si="105"/>
        <v>170</v>
      </c>
      <c r="K226" s="99">
        <f t="shared" ref="K226:K234" si="111">IF(OR(F226="FPCO"),((M225+L226)/J226),K225)</f>
        <v>28203.120057102071</v>
      </c>
      <c r="L226" s="99"/>
      <c r="M226" s="100">
        <f t="shared" ref="M226:M234" si="112">J226*K226</f>
        <v>4794530.4097073516</v>
      </c>
    </row>
    <row r="227" spans="1:13" hidden="1" x14ac:dyDescent="0.25">
      <c r="A227" s="16" t="s">
        <v>143</v>
      </c>
      <c r="B227" s="17" t="s">
        <v>144</v>
      </c>
      <c r="C227" s="17" t="s">
        <v>29</v>
      </c>
      <c r="D227" s="17">
        <f t="shared" si="108"/>
        <v>170</v>
      </c>
      <c r="E227" s="17">
        <v>-10</v>
      </c>
      <c r="F227" s="17" t="s">
        <v>16</v>
      </c>
      <c r="G227" s="17"/>
      <c r="H227" s="17"/>
      <c r="I227" s="18">
        <v>43405</v>
      </c>
      <c r="J227" s="17">
        <f t="shared" si="105"/>
        <v>160</v>
      </c>
      <c r="K227" s="99">
        <f t="shared" si="111"/>
        <v>28203.120057102071</v>
      </c>
      <c r="L227" s="99"/>
      <c r="M227" s="100">
        <f t="shared" si="112"/>
        <v>4512499.2091363315</v>
      </c>
    </row>
    <row r="228" spans="1:13" hidden="1" x14ac:dyDescent="0.25">
      <c r="A228" s="16" t="s">
        <v>143</v>
      </c>
      <c r="B228" s="17" t="s">
        <v>144</v>
      </c>
      <c r="C228" s="17" t="s">
        <v>29</v>
      </c>
      <c r="D228" s="17">
        <f t="shared" si="108"/>
        <v>160</v>
      </c>
      <c r="E228" s="17">
        <v>-10</v>
      </c>
      <c r="F228" s="17" t="s">
        <v>16</v>
      </c>
      <c r="G228" s="17"/>
      <c r="H228" s="17"/>
      <c r="I228" s="18">
        <v>43405</v>
      </c>
      <c r="J228" s="17">
        <f t="shared" si="105"/>
        <v>150</v>
      </c>
      <c r="K228" s="99">
        <f t="shared" si="111"/>
        <v>28203.120057102071</v>
      </c>
      <c r="L228" s="99"/>
      <c r="M228" s="100">
        <f t="shared" si="112"/>
        <v>4230468.0085653104</v>
      </c>
    </row>
    <row r="229" spans="1:13" hidden="1" x14ac:dyDescent="0.25">
      <c r="A229" s="16" t="s">
        <v>143</v>
      </c>
      <c r="B229" s="17" t="s">
        <v>144</v>
      </c>
      <c r="C229" s="17" t="s">
        <v>29</v>
      </c>
      <c r="D229" s="17">
        <f t="shared" si="108"/>
        <v>150</v>
      </c>
      <c r="E229" s="17">
        <v>-10</v>
      </c>
      <c r="F229" s="17" t="s">
        <v>16</v>
      </c>
      <c r="G229" s="17"/>
      <c r="H229" s="17"/>
      <c r="I229" s="18">
        <v>43405</v>
      </c>
      <c r="J229" s="17">
        <f t="shared" si="105"/>
        <v>140</v>
      </c>
      <c r="K229" s="99">
        <f t="shared" si="111"/>
        <v>28203.120057102071</v>
      </c>
      <c r="L229" s="99"/>
      <c r="M229" s="100">
        <f t="shared" si="112"/>
        <v>3948436.8079942898</v>
      </c>
    </row>
    <row r="230" spans="1:13" hidden="1" x14ac:dyDescent="0.25">
      <c r="A230" s="16" t="s">
        <v>143</v>
      </c>
      <c r="B230" s="17" t="s">
        <v>144</v>
      </c>
      <c r="C230" s="17" t="s">
        <v>29</v>
      </c>
      <c r="D230" s="17">
        <f t="shared" si="108"/>
        <v>140</v>
      </c>
      <c r="E230" s="17">
        <v>-7</v>
      </c>
      <c r="F230" s="17" t="s">
        <v>16</v>
      </c>
      <c r="G230" s="17"/>
      <c r="H230" s="17"/>
      <c r="I230" s="18">
        <v>43405</v>
      </c>
      <c r="J230" s="17">
        <f t="shared" si="105"/>
        <v>133</v>
      </c>
      <c r="K230" s="99">
        <f t="shared" si="111"/>
        <v>28203.120057102071</v>
      </c>
      <c r="L230" s="99"/>
      <c r="M230" s="100">
        <f t="shared" si="112"/>
        <v>3751014.9675945756</v>
      </c>
    </row>
    <row r="231" spans="1:13" hidden="1" x14ac:dyDescent="0.25">
      <c r="A231" s="16" t="s">
        <v>143</v>
      </c>
      <c r="B231" s="17" t="s">
        <v>144</v>
      </c>
      <c r="C231" s="17" t="s">
        <v>29</v>
      </c>
      <c r="D231" s="17">
        <f t="shared" si="108"/>
        <v>133</v>
      </c>
      <c r="E231" s="17">
        <v>-10</v>
      </c>
      <c r="F231" s="17" t="s">
        <v>16</v>
      </c>
      <c r="G231" s="17"/>
      <c r="H231" s="17"/>
      <c r="I231" s="18">
        <v>43405</v>
      </c>
      <c r="J231" s="17">
        <f t="shared" si="105"/>
        <v>123</v>
      </c>
      <c r="K231" s="99">
        <f t="shared" si="111"/>
        <v>28203.120057102071</v>
      </c>
      <c r="L231" s="99"/>
      <c r="M231" s="100">
        <f t="shared" si="112"/>
        <v>3468983.7670235545</v>
      </c>
    </row>
    <row r="232" spans="1:13" hidden="1" x14ac:dyDescent="0.25">
      <c r="A232" s="16" t="s">
        <v>143</v>
      </c>
      <c r="B232" s="17" t="s">
        <v>144</v>
      </c>
      <c r="C232" s="17" t="s">
        <v>29</v>
      </c>
      <c r="D232" s="17">
        <f t="shared" ref="D232:D277" si="113">J231</f>
        <v>123</v>
      </c>
      <c r="E232" s="17">
        <v>-4</v>
      </c>
      <c r="F232" s="17" t="s">
        <v>16</v>
      </c>
      <c r="G232" s="17"/>
      <c r="H232" s="17"/>
      <c r="I232" s="18">
        <v>43621</v>
      </c>
      <c r="J232" s="17">
        <f t="shared" si="105"/>
        <v>119</v>
      </c>
      <c r="K232" s="99">
        <f t="shared" si="111"/>
        <v>28203.120057102071</v>
      </c>
      <c r="L232" s="99"/>
      <c r="M232" s="100">
        <f t="shared" si="112"/>
        <v>3356171.2867951463</v>
      </c>
    </row>
    <row r="233" spans="1:13" hidden="1" x14ac:dyDescent="0.25">
      <c r="A233" s="16" t="s">
        <v>143</v>
      </c>
      <c r="B233" s="17" t="s">
        <v>144</v>
      </c>
      <c r="C233" s="17" t="s">
        <v>29</v>
      </c>
      <c r="D233" s="17">
        <f t="shared" si="113"/>
        <v>119</v>
      </c>
      <c r="E233" s="17">
        <v>-1</v>
      </c>
      <c r="F233" s="17" t="s">
        <v>16</v>
      </c>
      <c r="G233" s="17"/>
      <c r="H233" s="17"/>
      <c r="I233" s="18">
        <v>43628</v>
      </c>
      <c r="J233" s="17">
        <f t="shared" si="105"/>
        <v>118</v>
      </c>
      <c r="K233" s="99">
        <f t="shared" si="111"/>
        <v>28203.120057102071</v>
      </c>
      <c r="L233" s="99"/>
      <c r="M233" s="100">
        <f t="shared" si="112"/>
        <v>3327968.1667380445</v>
      </c>
    </row>
    <row r="234" spans="1:13" hidden="1" x14ac:dyDescent="0.25">
      <c r="A234" s="16" t="s">
        <v>143</v>
      </c>
      <c r="B234" s="17" t="s">
        <v>144</v>
      </c>
      <c r="C234" s="17" t="s">
        <v>29</v>
      </c>
      <c r="D234" s="17">
        <f t="shared" si="113"/>
        <v>118</v>
      </c>
      <c r="E234" s="17">
        <v>-118</v>
      </c>
      <c r="F234" s="17" t="s">
        <v>16</v>
      </c>
      <c r="G234" s="17"/>
      <c r="H234" s="17"/>
      <c r="I234" s="18">
        <v>43643</v>
      </c>
      <c r="J234" s="17">
        <f t="shared" si="105"/>
        <v>0</v>
      </c>
      <c r="K234" s="99">
        <f t="shared" si="111"/>
        <v>28203.120057102071</v>
      </c>
      <c r="L234" s="99"/>
      <c r="M234" s="100">
        <f t="shared" si="112"/>
        <v>0</v>
      </c>
    </row>
    <row r="235" spans="1:13" x14ac:dyDescent="0.25">
      <c r="A235" s="16" t="s">
        <v>143</v>
      </c>
      <c r="B235" s="17" t="s">
        <v>144</v>
      </c>
      <c r="C235" s="17" t="s">
        <v>29</v>
      </c>
      <c r="D235" s="17">
        <f t="shared" si="113"/>
        <v>0</v>
      </c>
      <c r="E235" s="17">
        <v>310</v>
      </c>
      <c r="F235" s="17" t="s">
        <v>17</v>
      </c>
      <c r="G235" s="17" t="s">
        <v>18</v>
      </c>
      <c r="H235" s="17"/>
      <c r="I235" s="18">
        <v>43794</v>
      </c>
      <c r="J235" s="17">
        <f t="shared" si="105"/>
        <v>310</v>
      </c>
      <c r="K235" s="99">
        <f>((M234+L235)/J235)</f>
        <v>472.59459861470498</v>
      </c>
      <c r="L235" s="99">
        <f>E235*472.594598614705</f>
        <v>146504.32557055855</v>
      </c>
      <c r="M235" s="100">
        <f>J235*K235</f>
        <v>146504.32557055855</v>
      </c>
    </row>
    <row r="236" spans="1:13" ht="15.75" thickBot="1" x14ac:dyDescent="0.3">
      <c r="A236" s="16" t="s">
        <v>143</v>
      </c>
      <c r="B236" s="17" t="s">
        <v>144</v>
      </c>
      <c r="C236" s="17" t="s">
        <v>29</v>
      </c>
      <c r="D236" s="17">
        <f t="shared" si="113"/>
        <v>310</v>
      </c>
      <c r="E236" s="17">
        <v>2000</v>
      </c>
      <c r="F236" s="17" t="s">
        <v>17</v>
      </c>
      <c r="G236" s="17" t="s">
        <v>18</v>
      </c>
      <c r="H236" s="17"/>
      <c r="I236" s="18">
        <v>43852</v>
      </c>
      <c r="J236" s="17">
        <f t="shared" si="105"/>
        <v>2310</v>
      </c>
      <c r="K236" s="99">
        <f>((M235+L236)/J236)</f>
        <v>472.59459861470498</v>
      </c>
      <c r="L236" s="99">
        <f>E236*472.594598614705</f>
        <v>945189.19722940994</v>
      </c>
      <c r="M236" s="100">
        <f>J236*K236</f>
        <v>1091693.5227999685</v>
      </c>
    </row>
    <row r="237" spans="1:13" ht="15.75" hidden="1" thickBot="1" x14ac:dyDescent="0.3">
      <c r="A237" s="16" t="s">
        <v>143</v>
      </c>
      <c r="B237" s="17" t="s">
        <v>144</v>
      </c>
      <c r="C237" s="17" t="s">
        <v>29</v>
      </c>
      <c r="D237" s="17">
        <f t="shared" si="113"/>
        <v>2310</v>
      </c>
      <c r="E237" s="17">
        <v>-100</v>
      </c>
      <c r="F237" s="17" t="s">
        <v>16</v>
      </c>
      <c r="G237" s="17"/>
      <c r="H237" s="17"/>
      <c r="I237" s="18">
        <v>43880</v>
      </c>
      <c r="J237" s="17">
        <f t="shared" si="105"/>
        <v>2210</v>
      </c>
      <c r="K237" s="99">
        <f t="shared" ref="K237:K242" si="114">IF(OR(F237="FPCO"),((M236+L237)/J237),K236)</f>
        <v>472.59459861470498</v>
      </c>
      <c r="L237" s="99"/>
      <c r="M237" s="100">
        <f t="shared" ref="M237:M242" si="115">J237*K237</f>
        <v>1044434.062938498</v>
      </c>
    </row>
    <row r="238" spans="1:13" ht="15.75" hidden="1" thickBot="1" x14ac:dyDescent="0.3">
      <c r="A238" s="16" t="s">
        <v>143</v>
      </c>
      <c r="B238" s="17" t="s">
        <v>144</v>
      </c>
      <c r="C238" s="17" t="s">
        <v>29</v>
      </c>
      <c r="D238" s="17">
        <f t="shared" si="113"/>
        <v>2210</v>
      </c>
      <c r="E238" s="17">
        <v>-50</v>
      </c>
      <c r="F238" s="17" t="s">
        <v>16</v>
      </c>
      <c r="G238" s="17"/>
      <c r="H238" s="17"/>
      <c r="I238" s="18">
        <v>43887</v>
      </c>
      <c r="J238" s="17">
        <f t="shared" si="105"/>
        <v>2160</v>
      </c>
      <c r="K238" s="99">
        <f t="shared" si="114"/>
        <v>472.59459861470498</v>
      </c>
      <c r="L238" s="99"/>
      <c r="M238" s="100">
        <f t="shared" si="115"/>
        <v>1020804.3330077628</v>
      </c>
    </row>
    <row r="239" spans="1:13" ht="15.75" hidden="1" thickBot="1" x14ac:dyDescent="0.3">
      <c r="A239" s="16" t="s">
        <v>143</v>
      </c>
      <c r="B239" s="17" t="s">
        <v>144</v>
      </c>
      <c r="C239" s="17" t="s">
        <v>29</v>
      </c>
      <c r="D239" s="17">
        <f t="shared" si="113"/>
        <v>2160</v>
      </c>
      <c r="E239" s="17">
        <v>-1000</v>
      </c>
      <c r="F239" s="17" t="s">
        <v>16</v>
      </c>
      <c r="G239" s="17"/>
      <c r="H239" s="17"/>
      <c r="I239" s="18">
        <v>43889</v>
      </c>
      <c r="J239" s="17">
        <f t="shared" si="105"/>
        <v>1160</v>
      </c>
      <c r="K239" s="99">
        <f t="shared" si="114"/>
        <v>472.59459861470498</v>
      </c>
      <c r="L239" s="99"/>
      <c r="M239" s="100">
        <f t="shared" si="115"/>
        <v>548209.73439305776</v>
      </c>
    </row>
    <row r="240" spans="1:13" ht="15.75" hidden="1" thickBot="1" x14ac:dyDescent="0.3">
      <c r="A240" s="16" t="s">
        <v>143</v>
      </c>
      <c r="B240" s="17" t="s">
        <v>144</v>
      </c>
      <c r="C240" s="17" t="s">
        <v>29</v>
      </c>
      <c r="D240" s="17">
        <f t="shared" si="113"/>
        <v>1160</v>
      </c>
      <c r="E240" s="17">
        <v>-100</v>
      </c>
      <c r="F240" s="17" t="s">
        <v>16</v>
      </c>
      <c r="G240" s="17"/>
      <c r="H240" s="17"/>
      <c r="I240" s="18">
        <v>43972</v>
      </c>
      <c r="J240" s="17">
        <f t="shared" si="105"/>
        <v>1060</v>
      </c>
      <c r="K240" s="99">
        <f t="shared" si="114"/>
        <v>472.59459861470498</v>
      </c>
      <c r="L240" s="99"/>
      <c r="M240" s="100">
        <f t="shared" si="115"/>
        <v>500950.27453158726</v>
      </c>
    </row>
    <row r="241" spans="1:13" ht="15.75" hidden="1" thickBot="1" x14ac:dyDescent="0.3">
      <c r="A241" s="16" t="s">
        <v>143</v>
      </c>
      <c r="B241" s="17" t="s">
        <v>144</v>
      </c>
      <c r="C241" s="17" t="s">
        <v>29</v>
      </c>
      <c r="D241" s="17">
        <f t="shared" si="113"/>
        <v>1060</v>
      </c>
      <c r="E241" s="17">
        <v>-15</v>
      </c>
      <c r="F241" s="17" t="s">
        <v>16</v>
      </c>
      <c r="G241" s="17"/>
      <c r="H241" s="17"/>
      <c r="I241" s="18">
        <v>44049</v>
      </c>
      <c r="J241" s="17">
        <f t="shared" si="105"/>
        <v>1045</v>
      </c>
      <c r="K241" s="99">
        <f t="shared" si="114"/>
        <v>472.59459861470498</v>
      </c>
      <c r="L241" s="99"/>
      <c r="M241" s="100">
        <f t="shared" si="115"/>
        <v>493861.3555523667</v>
      </c>
    </row>
    <row r="242" spans="1:13" ht="15.75" hidden="1" thickBot="1" x14ac:dyDescent="0.3">
      <c r="A242" s="40" t="s">
        <v>143</v>
      </c>
      <c r="B242" s="41" t="s">
        <v>144</v>
      </c>
      <c r="C242" s="41" t="s">
        <v>29</v>
      </c>
      <c r="D242" s="41">
        <f t="shared" si="113"/>
        <v>1045</v>
      </c>
      <c r="E242" s="41">
        <v>-15</v>
      </c>
      <c r="F242" s="41" t="s">
        <v>16</v>
      </c>
      <c r="G242" s="41"/>
      <c r="H242" s="41"/>
      <c r="I242" s="42">
        <v>44049</v>
      </c>
      <c r="J242" s="41">
        <f t="shared" si="105"/>
        <v>1030</v>
      </c>
      <c r="K242" s="99">
        <f t="shared" si="114"/>
        <v>472.59459861470498</v>
      </c>
      <c r="L242" s="99"/>
      <c r="M242" s="100">
        <f t="shared" si="115"/>
        <v>486772.43657314614</v>
      </c>
    </row>
    <row r="243" spans="1:13" ht="15.75" thickBot="1" x14ac:dyDescent="0.3">
      <c r="A243" s="54" t="s">
        <v>147</v>
      </c>
      <c r="B243" s="48" t="s">
        <v>148</v>
      </c>
      <c r="C243" s="48" t="s">
        <v>29</v>
      </c>
      <c r="D243" s="48"/>
      <c r="E243" s="48">
        <v>100</v>
      </c>
      <c r="F243" s="48" t="s">
        <v>17</v>
      </c>
      <c r="G243" s="48" t="s">
        <v>18</v>
      </c>
      <c r="H243" s="48"/>
      <c r="I243" s="55">
        <v>44112</v>
      </c>
      <c r="J243" s="48">
        <f t="shared" ref="J243:J248" si="116">D243+E243</f>
        <v>100</v>
      </c>
      <c r="K243" s="129">
        <v>655.7</v>
      </c>
      <c r="L243" s="129">
        <f>K243*E243</f>
        <v>65570</v>
      </c>
      <c r="M243" s="130">
        <f>J243*K243</f>
        <v>65570</v>
      </c>
    </row>
    <row r="244" spans="1:13" x14ac:dyDescent="0.25">
      <c r="A244" s="54" t="s">
        <v>155</v>
      </c>
      <c r="B244" s="48" t="s">
        <v>156</v>
      </c>
      <c r="C244" s="48" t="s">
        <v>29</v>
      </c>
      <c r="D244" s="48"/>
      <c r="E244" s="48">
        <v>1</v>
      </c>
      <c r="F244" s="48" t="s">
        <v>17</v>
      </c>
      <c r="G244" s="48" t="s">
        <v>18</v>
      </c>
      <c r="H244" s="48"/>
      <c r="I244" s="55">
        <v>43901</v>
      </c>
      <c r="J244" s="48">
        <f t="shared" si="116"/>
        <v>1</v>
      </c>
      <c r="K244" s="129">
        <v>41.75</v>
      </c>
      <c r="L244" s="129">
        <f>K244*E244</f>
        <v>41.75</v>
      </c>
      <c r="M244" s="130">
        <f>J244*K244</f>
        <v>41.75</v>
      </c>
    </row>
    <row r="245" spans="1:13" hidden="1" x14ac:dyDescent="0.25">
      <c r="A245" s="1" t="s">
        <v>181</v>
      </c>
      <c r="B245" s="2" t="s">
        <v>182</v>
      </c>
      <c r="C245" s="2" t="s">
        <v>29</v>
      </c>
      <c r="D245" s="2">
        <f>J244</f>
        <v>1</v>
      </c>
      <c r="E245" s="2"/>
      <c r="F245" s="2" t="s">
        <v>14</v>
      </c>
      <c r="G245" s="2"/>
      <c r="H245" s="2"/>
      <c r="I245" s="43">
        <v>43100</v>
      </c>
      <c r="J245" s="2">
        <f t="shared" si="116"/>
        <v>1</v>
      </c>
      <c r="K245" s="106">
        <f>M245/J245</f>
        <v>21658</v>
      </c>
      <c r="L245" s="106"/>
      <c r="M245" s="107">
        <v>21658</v>
      </c>
    </row>
    <row r="246" spans="1:13" ht="15.75" thickBot="1" x14ac:dyDescent="0.3">
      <c r="A246" s="16" t="s">
        <v>181</v>
      </c>
      <c r="B246" s="17" t="s">
        <v>182</v>
      </c>
      <c r="C246" s="17" t="s">
        <v>29</v>
      </c>
      <c r="D246" s="17">
        <f>J245</f>
        <v>1</v>
      </c>
      <c r="E246" s="17">
        <v>1</v>
      </c>
      <c r="F246" s="17" t="s">
        <v>17</v>
      </c>
      <c r="G246" s="17" t="s">
        <v>18</v>
      </c>
      <c r="H246" s="17"/>
      <c r="I246" s="18">
        <v>43181</v>
      </c>
      <c r="J246" s="17">
        <f t="shared" si="116"/>
        <v>2</v>
      </c>
      <c r="K246" s="99">
        <f>((M245+L246)/J246)</f>
        <v>21658</v>
      </c>
      <c r="L246" s="99">
        <f>E246*21658</f>
        <v>21658</v>
      </c>
      <c r="M246" s="100">
        <f>J246*K246</f>
        <v>43316</v>
      </c>
    </row>
    <row r="247" spans="1:13" ht="15.75" hidden="1" thickBot="1" x14ac:dyDescent="0.3">
      <c r="A247" s="16" t="s">
        <v>181</v>
      </c>
      <c r="B247" s="17" t="s">
        <v>182</v>
      </c>
      <c r="C247" s="17" t="s">
        <v>29</v>
      </c>
      <c r="D247" s="17">
        <f>J246</f>
        <v>2</v>
      </c>
      <c r="E247" s="17">
        <v>-1</v>
      </c>
      <c r="F247" s="17" t="s">
        <v>16</v>
      </c>
      <c r="G247" s="17"/>
      <c r="H247" s="17"/>
      <c r="I247" s="18">
        <v>43528</v>
      </c>
      <c r="J247" s="17">
        <f t="shared" si="116"/>
        <v>1</v>
      </c>
      <c r="K247" s="99">
        <f t="shared" ref="K247:K248" si="117">IF(OR(F247="FPCO"),((M246+L247)/J247),K246)</f>
        <v>21658</v>
      </c>
      <c r="L247" s="99"/>
      <c r="M247" s="100">
        <f t="shared" ref="M247:M248" si="118">J247*K247</f>
        <v>21658</v>
      </c>
    </row>
    <row r="248" spans="1:13" ht="15.75" hidden="1" thickBot="1" x14ac:dyDescent="0.3">
      <c r="A248" s="40" t="s">
        <v>181</v>
      </c>
      <c r="B248" s="41" t="s">
        <v>182</v>
      </c>
      <c r="C248" s="41" t="s">
        <v>29</v>
      </c>
      <c r="D248" s="41">
        <f>J247</f>
        <v>1</v>
      </c>
      <c r="E248" s="41">
        <v>-1</v>
      </c>
      <c r="F248" s="41" t="s">
        <v>16</v>
      </c>
      <c r="G248" s="41"/>
      <c r="H248" s="41"/>
      <c r="I248" s="42">
        <v>43537</v>
      </c>
      <c r="J248" s="41">
        <f t="shared" si="116"/>
        <v>0</v>
      </c>
      <c r="K248" s="99">
        <f t="shared" si="117"/>
        <v>21658</v>
      </c>
      <c r="L248" s="99"/>
      <c r="M248" s="100">
        <f t="shared" si="118"/>
        <v>0</v>
      </c>
    </row>
    <row r="249" spans="1:13" ht="15.75" hidden="1" thickBot="1" x14ac:dyDescent="0.3">
      <c r="A249" s="1" t="s">
        <v>185</v>
      </c>
      <c r="B249" s="2" t="s">
        <v>186</v>
      </c>
      <c r="C249" s="2" t="s">
        <v>29</v>
      </c>
      <c r="D249" s="2">
        <v>1</v>
      </c>
      <c r="E249" s="2"/>
      <c r="F249" s="2" t="s">
        <v>14</v>
      </c>
      <c r="G249" s="2"/>
      <c r="H249" s="2"/>
      <c r="I249" s="43">
        <v>43100</v>
      </c>
      <c r="J249" s="2">
        <f t="shared" ref="J249:J290" si="119">D249+E249</f>
        <v>1</v>
      </c>
      <c r="K249" s="106">
        <f>M249/J249</f>
        <v>21658</v>
      </c>
      <c r="L249" s="106"/>
      <c r="M249" s="107">
        <v>21658</v>
      </c>
    </row>
    <row r="250" spans="1:13" ht="15.75" hidden="1" thickBot="1" x14ac:dyDescent="0.3">
      <c r="A250" s="40" t="s">
        <v>185</v>
      </c>
      <c r="B250" s="41" t="s">
        <v>186</v>
      </c>
      <c r="C250" s="41" t="s">
        <v>29</v>
      </c>
      <c r="D250" s="41">
        <f>J249</f>
        <v>1</v>
      </c>
      <c r="E250" s="41">
        <v>-1</v>
      </c>
      <c r="F250" s="41" t="s">
        <v>16</v>
      </c>
      <c r="G250" s="41"/>
      <c r="H250" s="41"/>
      <c r="I250" s="42">
        <v>43747</v>
      </c>
      <c r="J250" s="41">
        <f t="shared" si="119"/>
        <v>0</v>
      </c>
      <c r="K250" s="99">
        <f t="shared" ref="K250" si="120">IF(OR(F250="FPCO"),((M249+L250)/J250),K249)</f>
        <v>21658</v>
      </c>
      <c r="L250" s="99"/>
      <c r="M250" s="100">
        <f t="shared" ref="M250" si="121">J250*K250</f>
        <v>0</v>
      </c>
    </row>
    <row r="251" spans="1:13" ht="15.75" thickBot="1" x14ac:dyDescent="0.3">
      <c r="A251" s="54" t="s">
        <v>193</v>
      </c>
      <c r="B251" s="48" t="s">
        <v>194</v>
      </c>
      <c r="C251" s="48" t="s">
        <v>29</v>
      </c>
      <c r="D251" s="48">
        <f>J250</f>
        <v>0</v>
      </c>
      <c r="E251" s="48">
        <v>2</v>
      </c>
      <c r="F251" s="48" t="s">
        <v>17</v>
      </c>
      <c r="G251" s="48" t="s">
        <v>18</v>
      </c>
      <c r="H251" s="48"/>
      <c r="I251" s="55">
        <v>43755</v>
      </c>
      <c r="J251" s="48">
        <f>D251+E251</f>
        <v>2</v>
      </c>
      <c r="K251" s="129">
        <v>41650</v>
      </c>
      <c r="L251" s="129">
        <f>K251*E251</f>
        <v>83300</v>
      </c>
      <c r="M251" s="130">
        <f>J251*K251</f>
        <v>83300</v>
      </c>
    </row>
    <row r="252" spans="1:13" ht="15.75" thickBot="1" x14ac:dyDescent="0.3">
      <c r="A252" s="1" t="s">
        <v>195</v>
      </c>
      <c r="B252" s="2" t="s">
        <v>196</v>
      </c>
      <c r="C252" s="2" t="s">
        <v>29</v>
      </c>
      <c r="D252" s="2"/>
      <c r="E252" s="2">
        <v>1</v>
      </c>
      <c r="F252" s="2" t="s">
        <v>17</v>
      </c>
      <c r="G252" s="2" t="s">
        <v>18</v>
      </c>
      <c r="H252" s="2"/>
      <c r="I252" s="43">
        <v>43300</v>
      </c>
      <c r="J252" s="2">
        <f t="shared" si="119"/>
        <v>1</v>
      </c>
      <c r="K252" s="106">
        <v>101070.66666666667</v>
      </c>
      <c r="L252" s="106">
        <f>K252*E252</f>
        <v>101070.66666666667</v>
      </c>
      <c r="M252" s="107">
        <f>J252*K252</f>
        <v>101070.66666666667</v>
      </c>
    </row>
    <row r="253" spans="1:13" ht="15.75" hidden="1" thickBot="1" x14ac:dyDescent="0.3">
      <c r="A253" s="40" t="s">
        <v>195</v>
      </c>
      <c r="B253" s="41" t="s">
        <v>196</v>
      </c>
      <c r="C253" s="41" t="s">
        <v>29</v>
      </c>
      <c r="D253" s="41">
        <f t="shared" si="113"/>
        <v>1</v>
      </c>
      <c r="E253" s="41">
        <v>-1</v>
      </c>
      <c r="F253" s="41" t="s">
        <v>16</v>
      </c>
      <c r="G253" s="41"/>
      <c r="H253" s="41"/>
      <c r="I253" s="42">
        <v>43462</v>
      </c>
      <c r="J253" s="41">
        <f t="shared" si="119"/>
        <v>0</v>
      </c>
      <c r="K253" s="99">
        <f t="shared" ref="K253" si="122">IF(OR(F253="FPCO"),((M252+L253)/J253),K252)</f>
        <v>101070.66666666667</v>
      </c>
      <c r="L253" s="99"/>
      <c r="M253" s="100">
        <f t="shared" ref="M253" si="123">J253*K253</f>
        <v>0</v>
      </c>
    </row>
    <row r="254" spans="1:13" x14ac:dyDescent="0.25">
      <c r="A254" s="1" t="s">
        <v>201</v>
      </c>
      <c r="B254" s="2" t="s">
        <v>202</v>
      </c>
      <c r="C254" s="2" t="s">
        <v>203</v>
      </c>
      <c r="D254" s="2">
        <f t="shared" si="113"/>
        <v>0</v>
      </c>
      <c r="E254" s="2">
        <v>3800</v>
      </c>
      <c r="F254" s="2" t="s">
        <v>17</v>
      </c>
      <c r="G254" s="2"/>
      <c r="H254" s="2"/>
      <c r="I254" s="43">
        <v>43430</v>
      </c>
      <c r="J254" s="2">
        <f t="shared" si="119"/>
        <v>3800</v>
      </c>
      <c r="K254" s="106">
        <v>150.32</v>
      </c>
      <c r="L254" s="106">
        <f>K254*E254</f>
        <v>571216</v>
      </c>
      <c r="M254" s="107">
        <f>J254*K254</f>
        <v>571216</v>
      </c>
    </row>
    <row r="255" spans="1:13" ht="15.75" hidden="1" thickBot="1" x14ac:dyDescent="0.3">
      <c r="A255" s="19" t="s">
        <v>201</v>
      </c>
      <c r="B255" s="20" t="s">
        <v>202</v>
      </c>
      <c r="C255" s="20" t="s">
        <v>203</v>
      </c>
      <c r="D255" s="20">
        <f t="shared" si="113"/>
        <v>3800</v>
      </c>
      <c r="E255" s="20">
        <v>-3800</v>
      </c>
      <c r="F255" s="20" t="s">
        <v>16</v>
      </c>
      <c r="G255" s="20"/>
      <c r="H255" s="20"/>
      <c r="I255" s="21">
        <v>43462</v>
      </c>
      <c r="J255" s="20">
        <f t="shared" si="119"/>
        <v>0</v>
      </c>
      <c r="K255" s="119">
        <f t="shared" ref="K255" si="124">IF(OR(F255="FPCO"),((M254+L255)/J255),K254)</f>
        <v>150.32</v>
      </c>
      <c r="L255" s="119"/>
      <c r="M255" s="120">
        <f t="shared" ref="M255" si="125">J255*K255</f>
        <v>0</v>
      </c>
    </row>
    <row r="256" spans="1:13" hidden="1" x14ac:dyDescent="0.25">
      <c r="D256" s="15">
        <f t="shared" si="113"/>
        <v>0</v>
      </c>
      <c r="J256" s="56">
        <f t="shared" si="119"/>
        <v>0</v>
      </c>
    </row>
    <row r="257" spans="4:10" hidden="1" x14ac:dyDescent="0.25">
      <c r="D257" s="15">
        <f t="shared" si="113"/>
        <v>0</v>
      </c>
      <c r="J257" s="56">
        <f t="shared" si="119"/>
        <v>0</v>
      </c>
    </row>
    <row r="258" spans="4:10" hidden="1" x14ac:dyDescent="0.25">
      <c r="D258" s="15">
        <f t="shared" si="113"/>
        <v>0</v>
      </c>
      <c r="J258" s="56">
        <f t="shared" si="119"/>
        <v>0</v>
      </c>
    </row>
    <row r="259" spans="4:10" hidden="1" x14ac:dyDescent="0.25">
      <c r="D259" s="15">
        <f t="shared" si="113"/>
        <v>0</v>
      </c>
      <c r="J259" s="56">
        <f t="shared" si="119"/>
        <v>0</v>
      </c>
    </row>
    <row r="260" spans="4:10" hidden="1" x14ac:dyDescent="0.25">
      <c r="D260" s="15">
        <f t="shared" si="113"/>
        <v>0</v>
      </c>
      <c r="J260" s="56">
        <f t="shared" si="119"/>
        <v>0</v>
      </c>
    </row>
    <row r="261" spans="4:10" hidden="1" x14ac:dyDescent="0.25">
      <c r="D261" s="15">
        <f t="shared" si="113"/>
        <v>0</v>
      </c>
      <c r="J261" s="56">
        <f t="shared" si="119"/>
        <v>0</v>
      </c>
    </row>
    <row r="262" spans="4:10" hidden="1" x14ac:dyDescent="0.25">
      <c r="D262" s="15">
        <f t="shared" si="113"/>
        <v>0</v>
      </c>
      <c r="J262" s="56">
        <f t="shared" si="119"/>
        <v>0</v>
      </c>
    </row>
    <row r="263" spans="4:10" hidden="1" x14ac:dyDescent="0.25">
      <c r="D263" s="15">
        <f t="shared" si="113"/>
        <v>0</v>
      </c>
      <c r="J263" s="56">
        <f t="shared" si="119"/>
        <v>0</v>
      </c>
    </row>
    <row r="264" spans="4:10" hidden="1" x14ac:dyDescent="0.25">
      <c r="D264" s="15">
        <f t="shared" si="113"/>
        <v>0</v>
      </c>
      <c r="J264" s="56">
        <f t="shared" si="119"/>
        <v>0</v>
      </c>
    </row>
    <row r="265" spans="4:10" hidden="1" x14ac:dyDescent="0.25">
      <c r="D265" s="15">
        <f t="shared" si="113"/>
        <v>0</v>
      </c>
      <c r="J265" s="56">
        <f t="shared" si="119"/>
        <v>0</v>
      </c>
    </row>
    <row r="266" spans="4:10" hidden="1" x14ac:dyDescent="0.25">
      <c r="D266" s="15">
        <f t="shared" si="113"/>
        <v>0</v>
      </c>
      <c r="J266" s="56">
        <f t="shared" si="119"/>
        <v>0</v>
      </c>
    </row>
    <row r="267" spans="4:10" hidden="1" x14ac:dyDescent="0.25">
      <c r="D267" s="15">
        <f t="shared" si="113"/>
        <v>0</v>
      </c>
      <c r="J267" s="56">
        <f t="shared" si="119"/>
        <v>0</v>
      </c>
    </row>
    <row r="268" spans="4:10" hidden="1" x14ac:dyDescent="0.25">
      <c r="D268" s="15">
        <f t="shared" si="113"/>
        <v>0</v>
      </c>
      <c r="J268" s="56">
        <f t="shared" si="119"/>
        <v>0</v>
      </c>
    </row>
    <row r="269" spans="4:10" hidden="1" x14ac:dyDescent="0.25">
      <c r="D269" s="15">
        <f t="shared" si="113"/>
        <v>0</v>
      </c>
      <c r="J269" s="56">
        <f t="shared" si="119"/>
        <v>0</v>
      </c>
    </row>
    <row r="270" spans="4:10" hidden="1" x14ac:dyDescent="0.25">
      <c r="D270" s="15">
        <f t="shared" si="113"/>
        <v>0</v>
      </c>
      <c r="J270" s="56">
        <f t="shared" si="119"/>
        <v>0</v>
      </c>
    </row>
    <row r="271" spans="4:10" hidden="1" x14ac:dyDescent="0.25">
      <c r="D271" s="15">
        <f t="shared" si="113"/>
        <v>0</v>
      </c>
      <c r="J271" s="56">
        <f t="shared" si="119"/>
        <v>0</v>
      </c>
    </row>
    <row r="272" spans="4:10" hidden="1" x14ac:dyDescent="0.25">
      <c r="D272" s="15">
        <f t="shared" si="113"/>
        <v>0</v>
      </c>
      <c r="J272" s="56">
        <f t="shared" si="119"/>
        <v>0</v>
      </c>
    </row>
    <row r="273" spans="4:10" hidden="1" x14ac:dyDescent="0.25">
      <c r="D273" s="15">
        <f t="shared" si="113"/>
        <v>0</v>
      </c>
      <c r="J273" s="56">
        <f t="shared" si="119"/>
        <v>0</v>
      </c>
    </row>
    <row r="274" spans="4:10" hidden="1" x14ac:dyDescent="0.25">
      <c r="D274" s="15">
        <f t="shared" si="113"/>
        <v>0</v>
      </c>
      <c r="J274" s="56">
        <f t="shared" si="119"/>
        <v>0</v>
      </c>
    </row>
    <row r="275" spans="4:10" hidden="1" x14ac:dyDescent="0.25">
      <c r="D275" s="15">
        <f t="shared" si="113"/>
        <v>0</v>
      </c>
      <c r="J275" s="56">
        <f t="shared" si="119"/>
        <v>0</v>
      </c>
    </row>
    <row r="276" spans="4:10" hidden="1" x14ac:dyDescent="0.25">
      <c r="D276" s="15">
        <f t="shared" si="113"/>
        <v>0</v>
      </c>
      <c r="J276" s="56">
        <f t="shared" si="119"/>
        <v>0</v>
      </c>
    </row>
    <row r="277" spans="4:10" hidden="1" x14ac:dyDescent="0.25">
      <c r="D277" s="15">
        <f t="shared" si="113"/>
        <v>0</v>
      </c>
      <c r="J277" s="56">
        <f t="shared" si="119"/>
        <v>0</v>
      </c>
    </row>
    <row r="278" spans="4:10" hidden="1" x14ac:dyDescent="0.25">
      <c r="D278" s="15">
        <f t="shared" ref="D278:D341" si="126">J277</f>
        <v>0</v>
      </c>
      <c r="J278" s="56">
        <f t="shared" si="119"/>
        <v>0</v>
      </c>
    </row>
    <row r="279" spans="4:10" hidden="1" x14ac:dyDescent="0.25">
      <c r="D279" s="15">
        <f t="shared" si="126"/>
        <v>0</v>
      </c>
      <c r="J279" s="56">
        <f t="shared" si="119"/>
        <v>0</v>
      </c>
    </row>
    <row r="280" spans="4:10" hidden="1" x14ac:dyDescent="0.25">
      <c r="D280" s="15">
        <f t="shared" si="126"/>
        <v>0</v>
      </c>
      <c r="J280" s="56">
        <f t="shared" si="119"/>
        <v>0</v>
      </c>
    </row>
    <row r="281" spans="4:10" hidden="1" x14ac:dyDescent="0.25">
      <c r="D281" s="15">
        <f t="shared" si="126"/>
        <v>0</v>
      </c>
      <c r="J281" s="56">
        <f t="shared" si="119"/>
        <v>0</v>
      </c>
    </row>
    <row r="282" spans="4:10" hidden="1" x14ac:dyDescent="0.25">
      <c r="D282" s="15">
        <f t="shared" si="126"/>
        <v>0</v>
      </c>
      <c r="J282" s="56">
        <f t="shared" si="119"/>
        <v>0</v>
      </c>
    </row>
    <row r="283" spans="4:10" hidden="1" x14ac:dyDescent="0.25">
      <c r="D283" s="15">
        <f t="shared" si="126"/>
        <v>0</v>
      </c>
      <c r="J283" s="56">
        <f t="shared" si="119"/>
        <v>0</v>
      </c>
    </row>
    <row r="284" spans="4:10" hidden="1" x14ac:dyDescent="0.25">
      <c r="D284" s="15">
        <f t="shared" si="126"/>
        <v>0</v>
      </c>
      <c r="J284" s="56">
        <f t="shared" si="119"/>
        <v>0</v>
      </c>
    </row>
    <row r="285" spans="4:10" hidden="1" x14ac:dyDescent="0.25">
      <c r="D285" s="15">
        <f t="shared" si="126"/>
        <v>0</v>
      </c>
      <c r="J285" s="56">
        <f t="shared" si="119"/>
        <v>0</v>
      </c>
    </row>
    <row r="286" spans="4:10" hidden="1" x14ac:dyDescent="0.25">
      <c r="D286" s="15">
        <f t="shared" si="126"/>
        <v>0</v>
      </c>
      <c r="J286" s="56">
        <f t="shared" si="119"/>
        <v>0</v>
      </c>
    </row>
    <row r="287" spans="4:10" hidden="1" x14ac:dyDescent="0.25">
      <c r="D287" s="15">
        <f t="shared" si="126"/>
        <v>0</v>
      </c>
      <c r="J287" s="56">
        <f t="shared" si="119"/>
        <v>0</v>
      </c>
    </row>
    <row r="288" spans="4:10" hidden="1" x14ac:dyDescent="0.25">
      <c r="D288" s="15">
        <f t="shared" si="126"/>
        <v>0</v>
      </c>
      <c r="J288" s="56">
        <f t="shared" si="119"/>
        <v>0</v>
      </c>
    </row>
    <row r="289" spans="4:10" hidden="1" x14ac:dyDescent="0.25">
      <c r="D289" s="15">
        <f t="shared" si="126"/>
        <v>0</v>
      </c>
      <c r="J289" s="56">
        <f t="shared" si="119"/>
        <v>0</v>
      </c>
    </row>
    <row r="290" spans="4:10" hidden="1" x14ac:dyDescent="0.25">
      <c r="D290" s="15">
        <f t="shared" si="126"/>
        <v>0</v>
      </c>
      <c r="J290" s="56">
        <f t="shared" si="119"/>
        <v>0</v>
      </c>
    </row>
    <row r="291" spans="4:10" hidden="1" x14ac:dyDescent="0.25">
      <c r="D291" s="15">
        <f t="shared" si="126"/>
        <v>0</v>
      </c>
      <c r="J291" s="56">
        <f t="shared" ref="J291:J354" si="127">D291+E291</f>
        <v>0</v>
      </c>
    </row>
    <row r="292" spans="4:10" hidden="1" x14ac:dyDescent="0.25">
      <c r="D292" s="15">
        <f t="shared" si="126"/>
        <v>0</v>
      </c>
      <c r="J292" s="56">
        <f t="shared" si="127"/>
        <v>0</v>
      </c>
    </row>
    <row r="293" spans="4:10" hidden="1" x14ac:dyDescent="0.25">
      <c r="D293" s="15">
        <f t="shared" si="126"/>
        <v>0</v>
      </c>
      <c r="J293" s="56">
        <f t="shared" si="127"/>
        <v>0</v>
      </c>
    </row>
    <row r="294" spans="4:10" hidden="1" x14ac:dyDescent="0.25">
      <c r="D294" s="15">
        <f t="shared" si="126"/>
        <v>0</v>
      </c>
      <c r="J294" s="56">
        <f t="shared" si="127"/>
        <v>0</v>
      </c>
    </row>
    <row r="295" spans="4:10" hidden="1" x14ac:dyDescent="0.25">
      <c r="D295" s="15">
        <f t="shared" si="126"/>
        <v>0</v>
      </c>
      <c r="J295" s="56">
        <f t="shared" si="127"/>
        <v>0</v>
      </c>
    </row>
    <row r="296" spans="4:10" hidden="1" x14ac:dyDescent="0.25">
      <c r="D296" s="15">
        <f t="shared" si="126"/>
        <v>0</v>
      </c>
      <c r="J296" s="56">
        <f t="shared" si="127"/>
        <v>0</v>
      </c>
    </row>
    <row r="297" spans="4:10" hidden="1" x14ac:dyDescent="0.25">
      <c r="D297" s="15">
        <f t="shared" si="126"/>
        <v>0</v>
      </c>
      <c r="J297" s="56">
        <f t="shared" si="127"/>
        <v>0</v>
      </c>
    </row>
    <row r="298" spans="4:10" hidden="1" x14ac:dyDescent="0.25">
      <c r="D298" s="15">
        <f t="shared" si="126"/>
        <v>0</v>
      </c>
      <c r="J298" s="56">
        <f t="shared" si="127"/>
        <v>0</v>
      </c>
    </row>
    <row r="299" spans="4:10" hidden="1" x14ac:dyDescent="0.25">
      <c r="D299" s="15">
        <f t="shared" si="126"/>
        <v>0</v>
      </c>
      <c r="J299" s="56">
        <f t="shared" si="127"/>
        <v>0</v>
      </c>
    </row>
    <row r="300" spans="4:10" hidden="1" x14ac:dyDescent="0.25">
      <c r="D300" s="15">
        <f t="shared" si="126"/>
        <v>0</v>
      </c>
      <c r="J300" s="56">
        <f t="shared" si="127"/>
        <v>0</v>
      </c>
    </row>
    <row r="301" spans="4:10" hidden="1" x14ac:dyDescent="0.25">
      <c r="D301" s="15">
        <f t="shared" si="126"/>
        <v>0</v>
      </c>
      <c r="J301" s="56">
        <f t="shared" si="127"/>
        <v>0</v>
      </c>
    </row>
    <row r="302" spans="4:10" hidden="1" x14ac:dyDescent="0.25">
      <c r="D302" s="15">
        <f t="shared" si="126"/>
        <v>0</v>
      </c>
      <c r="J302" s="56">
        <f t="shared" si="127"/>
        <v>0</v>
      </c>
    </row>
    <row r="303" spans="4:10" hidden="1" x14ac:dyDescent="0.25">
      <c r="D303" s="15">
        <f t="shared" si="126"/>
        <v>0</v>
      </c>
      <c r="J303" s="56">
        <f t="shared" si="127"/>
        <v>0</v>
      </c>
    </row>
    <row r="304" spans="4:10" hidden="1" x14ac:dyDescent="0.25">
      <c r="D304" s="15">
        <f t="shared" si="126"/>
        <v>0</v>
      </c>
      <c r="J304" s="56">
        <f t="shared" si="127"/>
        <v>0</v>
      </c>
    </row>
    <row r="305" spans="4:10" hidden="1" x14ac:dyDescent="0.25">
      <c r="D305" s="15">
        <f t="shared" si="126"/>
        <v>0</v>
      </c>
      <c r="J305" s="56">
        <f t="shared" si="127"/>
        <v>0</v>
      </c>
    </row>
    <row r="306" spans="4:10" hidden="1" x14ac:dyDescent="0.25">
      <c r="D306" s="15">
        <f t="shared" si="126"/>
        <v>0</v>
      </c>
      <c r="J306" s="56">
        <f t="shared" si="127"/>
        <v>0</v>
      </c>
    </row>
    <row r="307" spans="4:10" hidden="1" x14ac:dyDescent="0.25">
      <c r="D307" s="15">
        <f t="shared" si="126"/>
        <v>0</v>
      </c>
      <c r="J307" s="56">
        <f t="shared" si="127"/>
        <v>0</v>
      </c>
    </row>
    <row r="308" spans="4:10" hidden="1" x14ac:dyDescent="0.25">
      <c r="D308" s="15">
        <f t="shared" si="126"/>
        <v>0</v>
      </c>
      <c r="J308" s="56">
        <f t="shared" si="127"/>
        <v>0</v>
      </c>
    </row>
    <row r="309" spans="4:10" hidden="1" x14ac:dyDescent="0.25">
      <c r="D309" s="15">
        <f t="shared" si="126"/>
        <v>0</v>
      </c>
      <c r="J309" s="56">
        <f t="shared" si="127"/>
        <v>0</v>
      </c>
    </row>
    <row r="310" spans="4:10" hidden="1" x14ac:dyDescent="0.25">
      <c r="D310" s="15">
        <f t="shared" si="126"/>
        <v>0</v>
      </c>
      <c r="J310" s="56">
        <f t="shared" si="127"/>
        <v>0</v>
      </c>
    </row>
    <row r="311" spans="4:10" hidden="1" x14ac:dyDescent="0.25">
      <c r="D311" s="15">
        <f t="shared" si="126"/>
        <v>0</v>
      </c>
      <c r="J311" s="56">
        <f t="shared" si="127"/>
        <v>0</v>
      </c>
    </row>
    <row r="312" spans="4:10" hidden="1" x14ac:dyDescent="0.25">
      <c r="D312" s="15">
        <f t="shared" si="126"/>
        <v>0</v>
      </c>
      <c r="J312" s="56">
        <f t="shared" si="127"/>
        <v>0</v>
      </c>
    </row>
    <row r="313" spans="4:10" hidden="1" x14ac:dyDescent="0.25">
      <c r="D313" s="15">
        <f t="shared" si="126"/>
        <v>0</v>
      </c>
      <c r="J313" s="56">
        <f t="shared" si="127"/>
        <v>0</v>
      </c>
    </row>
    <row r="314" spans="4:10" hidden="1" x14ac:dyDescent="0.25">
      <c r="D314" s="15">
        <f t="shared" si="126"/>
        <v>0</v>
      </c>
      <c r="J314" s="56">
        <f t="shared" si="127"/>
        <v>0</v>
      </c>
    </row>
    <row r="315" spans="4:10" hidden="1" x14ac:dyDescent="0.25">
      <c r="D315" s="15">
        <f t="shared" si="126"/>
        <v>0</v>
      </c>
      <c r="J315" s="56">
        <f t="shared" si="127"/>
        <v>0</v>
      </c>
    </row>
    <row r="316" spans="4:10" hidden="1" x14ac:dyDescent="0.25">
      <c r="D316" s="15">
        <f t="shared" si="126"/>
        <v>0</v>
      </c>
      <c r="J316" s="56">
        <f t="shared" si="127"/>
        <v>0</v>
      </c>
    </row>
    <row r="317" spans="4:10" hidden="1" x14ac:dyDescent="0.25">
      <c r="D317" s="15">
        <f t="shared" si="126"/>
        <v>0</v>
      </c>
      <c r="J317" s="56">
        <f t="shared" si="127"/>
        <v>0</v>
      </c>
    </row>
    <row r="318" spans="4:10" hidden="1" x14ac:dyDescent="0.25">
      <c r="D318" s="15">
        <f t="shared" si="126"/>
        <v>0</v>
      </c>
      <c r="J318" s="56">
        <f t="shared" si="127"/>
        <v>0</v>
      </c>
    </row>
    <row r="319" spans="4:10" hidden="1" x14ac:dyDescent="0.25">
      <c r="D319" s="15">
        <f t="shared" si="126"/>
        <v>0</v>
      </c>
      <c r="J319" s="56">
        <f t="shared" si="127"/>
        <v>0</v>
      </c>
    </row>
    <row r="320" spans="4:10" hidden="1" x14ac:dyDescent="0.25">
      <c r="D320" s="15">
        <f t="shared" si="126"/>
        <v>0</v>
      </c>
      <c r="J320" s="56">
        <f t="shared" si="127"/>
        <v>0</v>
      </c>
    </row>
    <row r="321" spans="4:10" hidden="1" x14ac:dyDescent="0.25">
      <c r="D321" s="15">
        <f t="shared" si="126"/>
        <v>0</v>
      </c>
      <c r="J321" s="56">
        <f t="shared" si="127"/>
        <v>0</v>
      </c>
    </row>
    <row r="322" spans="4:10" hidden="1" x14ac:dyDescent="0.25">
      <c r="D322" s="15">
        <f t="shared" si="126"/>
        <v>0</v>
      </c>
      <c r="J322" s="56">
        <f t="shared" si="127"/>
        <v>0</v>
      </c>
    </row>
    <row r="323" spans="4:10" hidden="1" x14ac:dyDescent="0.25">
      <c r="D323" s="15">
        <f t="shared" si="126"/>
        <v>0</v>
      </c>
      <c r="J323" s="56">
        <f t="shared" si="127"/>
        <v>0</v>
      </c>
    </row>
    <row r="324" spans="4:10" hidden="1" x14ac:dyDescent="0.25">
      <c r="D324" s="15">
        <f t="shared" si="126"/>
        <v>0</v>
      </c>
      <c r="J324" s="56">
        <f t="shared" si="127"/>
        <v>0</v>
      </c>
    </row>
    <row r="325" spans="4:10" hidden="1" x14ac:dyDescent="0.25">
      <c r="D325" s="15">
        <f t="shared" si="126"/>
        <v>0</v>
      </c>
      <c r="J325" s="56">
        <f t="shared" si="127"/>
        <v>0</v>
      </c>
    </row>
    <row r="326" spans="4:10" hidden="1" x14ac:dyDescent="0.25">
      <c r="D326" s="15">
        <f t="shared" si="126"/>
        <v>0</v>
      </c>
      <c r="J326" s="56">
        <f t="shared" si="127"/>
        <v>0</v>
      </c>
    </row>
    <row r="327" spans="4:10" hidden="1" x14ac:dyDescent="0.25">
      <c r="D327" s="15">
        <f t="shared" si="126"/>
        <v>0</v>
      </c>
      <c r="J327" s="56">
        <f t="shared" si="127"/>
        <v>0</v>
      </c>
    </row>
    <row r="328" spans="4:10" hidden="1" x14ac:dyDescent="0.25">
      <c r="D328" s="15">
        <f t="shared" si="126"/>
        <v>0</v>
      </c>
      <c r="J328" s="56">
        <f t="shared" si="127"/>
        <v>0</v>
      </c>
    </row>
    <row r="329" spans="4:10" hidden="1" x14ac:dyDescent="0.25">
      <c r="D329" s="15">
        <f t="shared" si="126"/>
        <v>0</v>
      </c>
      <c r="J329" s="56">
        <f t="shared" si="127"/>
        <v>0</v>
      </c>
    </row>
    <row r="330" spans="4:10" hidden="1" x14ac:dyDescent="0.25">
      <c r="D330" s="15">
        <f t="shared" si="126"/>
        <v>0</v>
      </c>
      <c r="J330" s="56">
        <f t="shared" si="127"/>
        <v>0</v>
      </c>
    </row>
    <row r="331" spans="4:10" hidden="1" x14ac:dyDescent="0.25">
      <c r="D331" s="15">
        <f t="shared" si="126"/>
        <v>0</v>
      </c>
      <c r="J331" s="56">
        <f t="shared" si="127"/>
        <v>0</v>
      </c>
    </row>
    <row r="332" spans="4:10" hidden="1" x14ac:dyDescent="0.25">
      <c r="D332" s="15">
        <f t="shared" si="126"/>
        <v>0</v>
      </c>
      <c r="J332" s="56">
        <f t="shared" si="127"/>
        <v>0</v>
      </c>
    </row>
    <row r="333" spans="4:10" hidden="1" x14ac:dyDescent="0.25">
      <c r="D333" s="15">
        <f t="shared" si="126"/>
        <v>0</v>
      </c>
      <c r="J333" s="56">
        <f t="shared" si="127"/>
        <v>0</v>
      </c>
    </row>
    <row r="334" spans="4:10" hidden="1" x14ac:dyDescent="0.25">
      <c r="D334" s="15">
        <f t="shared" si="126"/>
        <v>0</v>
      </c>
      <c r="J334" s="56">
        <f t="shared" si="127"/>
        <v>0</v>
      </c>
    </row>
    <row r="335" spans="4:10" hidden="1" x14ac:dyDescent="0.25">
      <c r="D335" s="15">
        <f t="shared" si="126"/>
        <v>0</v>
      </c>
      <c r="J335" s="56">
        <f t="shared" si="127"/>
        <v>0</v>
      </c>
    </row>
    <row r="336" spans="4:10" hidden="1" x14ac:dyDescent="0.25">
      <c r="D336" s="15">
        <f t="shared" si="126"/>
        <v>0</v>
      </c>
      <c r="J336" s="56">
        <f t="shared" si="127"/>
        <v>0</v>
      </c>
    </row>
    <row r="337" spans="4:10" hidden="1" x14ac:dyDescent="0.25">
      <c r="D337" s="15">
        <f t="shared" si="126"/>
        <v>0</v>
      </c>
      <c r="J337" s="56">
        <f t="shared" si="127"/>
        <v>0</v>
      </c>
    </row>
    <row r="338" spans="4:10" hidden="1" x14ac:dyDescent="0.25">
      <c r="D338" s="15">
        <f t="shared" si="126"/>
        <v>0</v>
      </c>
      <c r="J338" s="56">
        <f t="shared" si="127"/>
        <v>0</v>
      </c>
    </row>
    <row r="339" spans="4:10" hidden="1" x14ac:dyDescent="0.25">
      <c r="D339" s="15">
        <f t="shared" si="126"/>
        <v>0</v>
      </c>
      <c r="J339" s="56">
        <f t="shared" si="127"/>
        <v>0</v>
      </c>
    </row>
    <row r="340" spans="4:10" hidden="1" x14ac:dyDescent="0.25">
      <c r="D340" s="15">
        <f t="shared" si="126"/>
        <v>0</v>
      </c>
      <c r="J340" s="56">
        <f t="shared" si="127"/>
        <v>0</v>
      </c>
    </row>
    <row r="341" spans="4:10" hidden="1" x14ac:dyDescent="0.25">
      <c r="D341" s="15">
        <f t="shared" si="126"/>
        <v>0</v>
      </c>
      <c r="J341" s="56">
        <f t="shared" si="127"/>
        <v>0</v>
      </c>
    </row>
    <row r="342" spans="4:10" hidden="1" x14ac:dyDescent="0.25">
      <c r="D342" s="15">
        <f t="shared" ref="D342:D405" si="128">J341</f>
        <v>0</v>
      </c>
      <c r="J342" s="56">
        <f t="shared" si="127"/>
        <v>0</v>
      </c>
    </row>
    <row r="343" spans="4:10" hidden="1" x14ac:dyDescent="0.25">
      <c r="D343" s="15">
        <f t="shared" si="128"/>
        <v>0</v>
      </c>
      <c r="J343" s="56">
        <f t="shared" si="127"/>
        <v>0</v>
      </c>
    </row>
    <row r="344" spans="4:10" hidden="1" x14ac:dyDescent="0.25">
      <c r="D344" s="15">
        <f t="shared" si="128"/>
        <v>0</v>
      </c>
      <c r="J344" s="56">
        <f t="shared" si="127"/>
        <v>0</v>
      </c>
    </row>
    <row r="345" spans="4:10" hidden="1" x14ac:dyDescent="0.25">
      <c r="D345" s="15">
        <f t="shared" si="128"/>
        <v>0</v>
      </c>
      <c r="J345" s="56">
        <f t="shared" si="127"/>
        <v>0</v>
      </c>
    </row>
    <row r="346" spans="4:10" hidden="1" x14ac:dyDescent="0.25">
      <c r="D346" s="15">
        <f t="shared" si="128"/>
        <v>0</v>
      </c>
      <c r="J346" s="56">
        <f t="shared" si="127"/>
        <v>0</v>
      </c>
    </row>
    <row r="347" spans="4:10" hidden="1" x14ac:dyDescent="0.25">
      <c r="D347" s="15">
        <f t="shared" si="128"/>
        <v>0</v>
      </c>
      <c r="J347" s="56">
        <f t="shared" si="127"/>
        <v>0</v>
      </c>
    </row>
    <row r="348" spans="4:10" hidden="1" x14ac:dyDescent="0.25">
      <c r="D348" s="15">
        <f t="shared" si="128"/>
        <v>0</v>
      </c>
      <c r="J348" s="56">
        <f t="shared" si="127"/>
        <v>0</v>
      </c>
    </row>
    <row r="349" spans="4:10" hidden="1" x14ac:dyDescent="0.25">
      <c r="D349" s="15">
        <f t="shared" si="128"/>
        <v>0</v>
      </c>
      <c r="J349" s="56">
        <f t="shared" si="127"/>
        <v>0</v>
      </c>
    </row>
    <row r="350" spans="4:10" hidden="1" x14ac:dyDescent="0.25">
      <c r="D350" s="15">
        <f t="shared" si="128"/>
        <v>0</v>
      </c>
      <c r="J350" s="56">
        <f t="shared" si="127"/>
        <v>0</v>
      </c>
    </row>
    <row r="351" spans="4:10" hidden="1" x14ac:dyDescent="0.25">
      <c r="D351" s="15">
        <f t="shared" si="128"/>
        <v>0</v>
      </c>
      <c r="J351" s="56">
        <f t="shared" si="127"/>
        <v>0</v>
      </c>
    </row>
    <row r="352" spans="4:10" hidden="1" x14ac:dyDescent="0.25">
      <c r="D352" s="15">
        <f t="shared" si="128"/>
        <v>0</v>
      </c>
      <c r="J352" s="56">
        <f t="shared" si="127"/>
        <v>0</v>
      </c>
    </row>
    <row r="353" spans="4:10" hidden="1" x14ac:dyDescent="0.25">
      <c r="D353" s="15">
        <f t="shared" si="128"/>
        <v>0</v>
      </c>
      <c r="J353" s="56">
        <f t="shared" si="127"/>
        <v>0</v>
      </c>
    </row>
    <row r="354" spans="4:10" hidden="1" x14ac:dyDescent="0.25">
      <c r="D354" s="15">
        <f t="shared" si="128"/>
        <v>0</v>
      </c>
      <c r="J354" s="56">
        <f t="shared" si="127"/>
        <v>0</v>
      </c>
    </row>
    <row r="355" spans="4:10" hidden="1" x14ac:dyDescent="0.25">
      <c r="D355" s="15">
        <f t="shared" si="128"/>
        <v>0</v>
      </c>
      <c r="J355" s="56">
        <f t="shared" ref="J355:J418" si="129">D355+E355</f>
        <v>0</v>
      </c>
    </row>
    <row r="356" spans="4:10" hidden="1" x14ac:dyDescent="0.25">
      <c r="D356" s="15">
        <f t="shared" si="128"/>
        <v>0</v>
      </c>
      <c r="J356" s="56">
        <f t="shared" si="129"/>
        <v>0</v>
      </c>
    </row>
    <row r="357" spans="4:10" hidden="1" x14ac:dyDescent="0.25">
      <c r="D357" s="15">
        <f t="shared" si="128"/>
        <v>0</v>
      </c>
      <c r="J357" s="56">
        <f t="shared" si="129"/>
        <v>0</v>
      </c>
    </row>
    <row r="358" spans="4:10" hidden="1" x14ac:dyDescent="0.25">
      <c r="D358" s="15">
        <f t="shared" si="128"/>
        <v>0</v>
      </c>
      <c r="J358" s="56">
        <f t="shared" si="129"/>
        <v>0</v>
      </c>
    </row>
    <row r="359" spans="4:10" hidden="1" x14ac:dyDescent="0.25">
      <c r="D359" s="15">
        <f t="shared" si="128"/>
        <v>0</v>
      </c>
      <c r="J359" s="56">
        <f t="shared" si="129"/>
        <v>0</v>
      </c>
    </row>
    <row r="360" spans="4:10" hidden="1" x14ac:dyDescent="0.25">
      <c r="D360" s="15">
        <f t="shared" si="128"/>
        <v>0</v>
      </c>
      <c r="J360" s="56">
        <f t="shared" si="129"/>
        <v>0</v>
      </c>
    </row>
    <row r="361" spans="4:10" hidden="1" x14ac:dyDescent="0.25">
      <c r="D361" s="15">
        <f t="shared" si="128"/>
        <v>0</v>
      </c>
      <c r="J361" s="56">
        <f t="shared" si="129"/>
        <v>0</v>
      </c>
    </row>
    <row r="362" spans="4:10" hidden="1" x14ac:dyDescent="0.25">
      <c r="D362" s="15">
        <f t="shared" si="128"/>
        <v>0</v>
      </c>
      <c r="J362" s="56">
        <f t="shared" si="129"/>
        <v>0</v>
      </c>
    </row>
    <row r="363" spans="4:10" hidden="1" x14ac:dyDescent="0.25">
      <c r="D363" s="15">
        <f t="shared" si="128"/>
        <v>0</v>
      </c>
      <c r="J363" s="56">
        <f t="shared" si="129"/>
        <v>0</v>
      </c>
    </row>
    <row r="364" spans="4:10" hidden="1" x14ac:dyDescent="0.25">
      <c r="D364" s="15">
        <f t="shared" si="128"/>
        <v>0</v>
      </c>
      <c r="J364" s="56">
        <f t="shared" si="129"/>
        <v>0</v>
      </c>
    </row>
    <row r="365" spans="4:10" hidden="1" x14ac:dyDescent="0.25">
      <c r="D365" s="15">
        <f t="shared" si="128"/>
        <v>0</v>
      </c>
      <c r="J365" s="56">
        <f t="shared" si="129"/>
        <v>0</v>
      </c>
    </row>
    <row r="366" spans="4:10" hidden="1" x14ac:dyDescent="0.25">
      <c r="D366" s="15">
        <f t="shared" si="128"/>
        <v>0</v>
      </c>
      <c r="J366" s="56">
        <f t="shared" si="129"/>
        <v>0</v>
      </c>
    </row>
    <row r="367" spans="4:10" hidden="1" x14ac:dyDescent="0.25">
      <c r="D367" s="15">
        <f t="shared" si="128"/>
        <v>0</v>
      </c>
      <c r="J367" s="56">
        <f t="shared" si="129"/>
        <v>0</v>
      </c>
    </row>
    <row r="368" spans="4:10" hidden="1" x14ac:dyDescent="0.25">
      <c r="D368" s="15">
        <f t="shared" si="128"/>
        <v>0</v>
      </c>
      <c r="J368" s="56">
        <f t="shared" si="129"/>
        <v>0</v>
      </c>
    </row>
    <row r="369" spans="4:10" hidden="1" x14ac:dyDescent="0.25">
      <c r="D369" s="15">
        <f t="shared" si="128"/>
        <v>0</v>
      </c>
      <c r="J369" s="56">
        <f t="shared" si="129"/>
        <v>0</v>
      </c>
    </row>
    <row r="370" spans="4:10" hidden="1" x14ac:dyDescent="0.25">
      <c r="D370" s="15">
        <f t="shared" si="128"/>
        <v>0</v>
      </c>
      <c r="J370" s="56">
        <f t="shared" si="129"/>
        <v>0</v>
      </c>
    </row>
    <row r="371" spans="4:10" hidden="1" x14ac:dyDescent="0.25">
      <c r="D371" s="15">
        <f t="shared" si="128"/>
        <v>0</v>
      </c>
      <c r="J371" s="56">
        <f t="shared" si="129"/>
        <v>0</v>
      </c>
    </row>
    <row r="372" spans="4:10" hidden="1" x14ac:dyDescent="0.25">
      <c r="D372" s="15">
        <f t="shared" si="128"/>
        <v>0</v>
      </c>
      <c r="J372" s="56">
        <f t="shared" si="129"/>
        <v>0</v>
      </c>
    </row>
    <row r="373" spans="4:10" hidden="1" x14ac:dyDescent="0.25">
      <c r="D373" s="15">
        <f t="shared" si="128"/>
        <v>0</v>
      </c>
      <c r="J373" s="56">
        <f t="shared" si="129"/>
        <v>0</v>
      </c>
    </row>
    <row r="374" spans="4:10" hidden="1" x14ac:dyDescent="0.25">
      <c r="D374" s="15">
        <f t="shared" si="128"/>
        <v>0</v>
      </c>
      <c r="J374" s="56">
        <f t="shared" si="129"/>
        <v>0</v>
      </c>
    </row>
    <row r="375" spans="4:10" hidden="1" x14ac:dyDescent="0.25">
      <c r="D375" s="15">
        <f t="shared" si="128"/>
        <v>0</v>
      </c>
      <c r="J375" s="56">
        <f t="shared" si="129"/>
        <v>0</v>
      </c>
    </row>
    <row r="376" spans="4:10" hidden="1" x14ac:dyDescent="0.25">
      <c r="D376" s="15">
        <f t="shared" si="128"/>
        <v>0</v>
      </c>
      <c r="J376" s="56">
        <f t="shared" si="129"/>
        <v>0</v>
      </c>
    </row>
    <row r="377" spans="4:10" hidden="1" x14ac:dyDescent="0.25">
      <c r="D377" s="15">
        <f t="shared" si="128"/>
        <v>0</v>
      </c>
      <c r="J377" s="56">
        <f t="shared" si="129"/>
        <v>0</v>
      </c>
    </row>
    <row r="378" spans="4:10" hidden="1" x14ac:dyDescent="0.25">
      <c r="D378" s="15">
        <f t="shared" si="128"/>
        <v>0</v>
      </c>
      <c r="J378" s="56">
        <f t="shared" si="129"/>
        <v>0</v>
      </c>
    </row>
    <row r="379" spans="4:10" hidden="1" x14ac:dyDescent="0.25">
      <c r="D379" s="15">
        <f t="shared" si="128"/>
        <v>0</v>
      </c>
      <c r="J379" s="56">
        <f t="shared" si="129"/>
        <v>0</v>
      </c>
    </row>
    <row r="380" spans="4:10" hidden="1" x14ac:dyDescent="0.25">
      <c r="D380" s="15">
        <f t="shared" si="128"/>
        <v>0</v>
      </c>
      <c r="J380" s="56">
        <f t="shared" si="129"/>
        <v>0</v>
      </c>
    </row>
    <row r="381" spans="4:10" hidden="1" x14ac:dyDescent="0.25">
      <c r="D381" s="15">
        <f t="shared" si="128"/>
        <v>0</v>
      </c>
      <c r="J381" s="56">
        <f t="shared" si="129"/>
        <v>0</v>
      </c>
    </row>
    <row r="382" spans="4:10" hidden="1" x14ac:dyDescent="0.25">
      <c r="D382" s="15">
        <f t="shared" si="128"/>
        <v>0</v>
      </c>
      <c r="J382" s="56">
        <f t="shared" si="129"/>
        <v>0</v>
      </c>
    </row>
    <row r="383" spans="4:10" hidden="1" x14ac:dyDescent="0.25">
      <c r="D383" s="15">
        <f t="shared" si="128"/>
        <v>0</v>
      </c>
      <c r="J383" s="56">
        <f t="shared" si="129"/>
        <v>0</v>
      </c>
    </row>
    <row r="384" spans="4:10" hidden="1" x14ac:dyDescent="0.25">
      <c r="D384" s="15">
        <f t="shared" si="128"/>
        <v>0</v>
      </c>
      <c r="J384" s="56">
        <f t="shared" si="129"/>
        <v>0</v>
      </c>
    </row>
    <row r="385" spans="4:10" hidden="1" x14ac:dyDescent="0.25">
      <c r="D385" s="15">
        <f t="shared" si="128"/>
        <v>0</v>
      </c>
      <c r="J385" s="56">
        <f t="shared" si="129"/>
        <v>0</v>
      </c>
    </row>
    <row r="386" spans="4:10" hidden="1" x14ac:dyDescent="0.25">
      <c r="D386" s="15">
        <f t="shared" si="128"/>
        <v>0</v>
      </c>
      <c r="J386" s="56">
        <f t="shared" si="129"/>
        <v>0</v>
      </c>
    </row>
    <row r="387" spans="4:10" hidden="1" x14ac:dyDescent="0.25">
      <c r="D387" s="15">
        <f t="shared" si="128"/>
        <v>0</v>
      </c>
      <c r="J387" s="56">
        <f t="shared" si="129"/>
        <v>0</v>
      </c>
    </row>
    <row r="388" spans="4:10" hidden="1" x14ac:dyDescent="0.25">
      <c r="D388" s="15">
        <f t="shared" si="128"/>
        <v>0</v>
      </c>
      <c r="J388" s="56">
        <f t="shared" si="129"/>
        <v>0</v>
      </c>
    </row>
    <row r="389" spans="4:10" hidden="1" x14ac:dyDescent="0.25">
      <c r="D389" s="15">
        <f t="shared" si="128"/>
        <v>0</v>
      </c>
      <c r="J389" s="56">
        <f t="shared" si="129"/>
        <v>0</v>
      </c>
    </row>
    <row r="390" spans="4:10" hidden="1" x14ac:dyDescent="0.25">
      <c r="D390" s="15">
        <f t="shared" si="128"/>
        <v>0</v>
      </c>
      <c r="J390" s="56">
        <f t="shared" si="129"/>
        <v>0</v>
      </c>
    </row>
    <row r="391" spans="4:10" hidden="1" x14ac:dyDescent="0.25">
      <c r="D391" s="15">
        <f t="shared" si="128"/>
        <v>0</v>
      </c>
      <c r="J391" s="56">
        <f t="shared" si="129"/>
        <v>0</v>
      </c>
    </row>
    <row r="392" spans="4:10" hidden="1" x14ac:dyDescent="0.25">
      <c r="D392" s="15">
        <f t="shared" si="128"/>
        <v>0</v>
      </c>
      <c r="J392" s="56">
        <f t="shared" si="129"/>
        <v>0</v>
      </c>
    </row>
    <row r="393" spans="4:10" hidden="1" x14ac:dyDescent="0.25">
      <c r="D393" s="15">
        <f t="shared" si="128"/>
        <v>0</v>
      </c>
      <c r="J393" s="56">
        <f t="shared" si="129"/>
        <v>0</v>
      </c>
    </row>
    <row r="394" spans="4:10" hidden="1" x14ac:dyDescent="0.25">
      <c r="D394" s="15">
        <f t="shared" si="128"/>
        <v>0</v>
      </c>
      <c r="J394" s="56">
        <f t="shared" si="129"/>
        <v>0</v>
      </c>
    </row>
    <row r="395" spans="4:10" hidden="1" x14ac:dyDescent="0.25">
      <c r="D395" s="15">
        <f t="shared" si="128"/>
        <v>0</v>
      </c>
      <c r="J395" s="56">
        <f t="shared" si="129"/>
        <v>0</v>
      </c>
    </row>
    <row r="396" spans="4:10" hidden="1" x14ac:dyDescent="0.25">
      <c r="D396" s="15">
        <f t="shared" si="128"/>
        <v>0</v>
      </c>
      <c r="J396" s="56">
        <f t="shared" si="129"/>
        <v>0</v>
      </c>
    </row>
    <row r="397" spans="4:10" hidden="1" x14ac:dyDescent="0.25">
      <c r="D397" s="15">
        <f t="shared" si="128"/>
        <v>0</v>
      </c>
      <c r="J397" s="56">
        <f t="shared" si="129"/>
        <v>0</v>
      </c>
    </row>
    <row r="398" spans="4:10" hidden="1" x14ac:dyDescent="0.25">
      <c r="D398" s="15">
        <f t="shared" si="128"/>
        <v>0</v>
      </c>
      <c r="J398" s="56">
        <f t="shared" si="129"/>
        <v>0</v>
      </c>
    </row>
    <row r="399" spans="4:10" hidden="1" x14ac:dyDescent="0.25">
      <c r="D399" s="15">
        <f t="shared" si="128"/>
        <v>0</v>
      </c>
      <c r="J399" s="56">
        <f t="shared" si="129"/>
        <v>0</v>
      </c>
    </row>
    <row r="400" spans="4:10" hidden="1" x14ac:dyDescent="0.25">
      <c r="D400" s="15">
        <f t="shared" si="128"/>
        <v>0</v>
      </c>
      <c r="J400" s="56">
        <f t="shared" si="129"/>
        <v>0</v>
      </c>
    </row>
    <row r="401" spans="4:10" hidden="1" x14ac:dyDescent="0.25">
      <c r="D401" s="15">
        <f t="shared" si="128"/>
        <v>0</v>
      </c>
      <c r="J401" s="56">
        <f t="shared" si="129"/>
        <v>0</v>
      </c>
    </row>
    <row r="402" spans="4:10" hidden="1" x14ac:dyDescent="0.25">
      <c r="D402" s="15">
        <f t="shared" si="128"/>
        <v>0</v>
      </c>
      <c r="J402" s="56">
        <f t="shared" si="129"/>
        <v>0</v>
      </c>
    </row>
    <row r="403" spans="4:10" hidden="1" x14ac:dyDescent="0.25">
      <c r="D403" s="15">
        <f t="shared" si="128"/>
        <v>0</v>
      </c>
      <c r="J403" s="56">
        <f t="shared" si="129"/>
        <v>0</v>
      </c>
    </row>
    <row r="404" spans="4:10" hidden="1" x14ac:dyDescent="0.25">
      <c r="D404" s="15">
        <f t="shared" si="128"/>
        <v>0</v>
      </c>
      <c r="J404" s="56">
        <f t="shared" si="129"/>
        <v>0</v>
      </c>
    </row>
    <row r="405" spans="4:10" hidden="1" x14ac:dyDescent="0.25">
      <c r="D405" s="15">
        <f t="shared" si="128"/>
        <v>0</v>
      </c>
      <c r="J405" s="56">
        <f t="shared" si="129"/>
        <v>0</v>
      </c>
    </row>
    <row r="406" spans="4:10" hidden="1" x14ac:dyDescent="0.25">
      <c r="D406" s="15">
        <f t="shared" ref="D406:D469" si="130">J405</f>
        <v>0</v>
      </c>
      <c r="J406" s="56">
        <f t="shared" si="129"/>
        <v>0</v>
      </c>
    </row>
    <row r="407" spans="4:10" hidden="1" x14ac:dyDescent="0.25">
      <c r="D407" s="15">
        <f t="shared" si="130"/>
        <v>0</v>
      </c>
      <c r="J407" s="56">
        <f t="shared" si="129"/>
        <v>0</v>
      </c>
    </row>
    <row r="408" spans="4:10" hidden="1" x14ac:dyDescent="0.25">
      <c r="D408" s="15">
        <f t="shared" si="130"/>
        <v>0</v>
      </c>
      <c r="J408" s="56">
        <f t="shared" si="129"/>
        <v>0</v>
      </c>
    </row>
    <row r="409" spans="4:10" hidden="1" x14ac:dyDescent="0.25">
      <c r="D409" s="15">
        <f t="shared" si="130"/>
        <v>0</v>
      </c>
      <c r="J409" s="56">
        <f t="shared" si="129"/>
        <v>0</v>
      </c>
    </row>
    <row r="410" spans="4:10" hidden="1" x14ac:dyDescent="0.25">
      <c r="D410" s="15">
        <f t="shared" si="130"/>
        <v>0</v>
      </c>
      <c r="J410" s="56">
        <f t="shared" si="129"/>
        <v>0</v>
      </c>
    </row>
    <row r="411" spans="4:10" hidden="1" x14ac:dyDescent="0.25">
      <c r="D411" s="15">
        <f t="shared" si="130"/>
        <v>0</v>
      </c>
      <c r="J411" s="56">
        <f t="shared" si="129"/>
        <v>0</v>
      </c>
    </row>
    <row r="412" spans="4:10" hidden="1" x14ac:dyDescent="0.25">
      <c r="D412" s="15">
        <f t="shared" si="130"/>
        <v>0</v>
      </c>
      <c r="J412" s="56">
        <f t="shared" si="129"/>
        <v>0</v>
      </c>
    </row>
    <row r="413" spans="4:10" hidden="1" x14ac:dyDescent="0.25">
      <c r="D413" s="15">
        <f t="shared" si="130"/>
        <v>0</v>
      </c>
      <c r="J413" s="56">
        <f t="shared" si="129"/>
        <v>0</v>
      </c>
    </row>
    <row r="414" spans="4:10" hidden="1" x14ac:dyDescent="0.25">
      <c r="D414" s="15">
        <f t="shared" si="130"/>
        <v>0</v>
      </c>
      <c r="J414" s="56">
        <f t="shared" si="129"/>
        <v>0</v>
      </c>
    </row>
    <row r="415" spans="4:10" hidden="1" x14ac:dyDescent="0.25">
      <c r="D415" s="15">
        <f t="shared" si="130"/>
        <v>0</v>
      </c>
      <c r="J415" s="56">
        <f t="shared" si="129"/>
        <v>0</v>
      </c>
    </row>
    <row r="416" spans="4:10" hidden="1" x14ac:dyDescent="0.25">
      <c r="D416" s="15">
        <f t="shared" si="130"/>
        <v>0</v>
      </c>
      <c r="J416" s="56">
        <f t="shared" si="129"/>
        <v>0</v>
      </c>
    </row>
    <row r="417" spans="4:10" hidden="1" x14ac:dyDescent="0.25">
      <c r="D417" s="15">
        <f t="shared" si="130"/>
        <v>0</v>
      </c>
      <c r="J417" s="56">
        <f t="shared" si="129"/>
        <v>0</v>
      </c>
    </row>
    <row r="418" spans="4:10" hidden="1" x14ac:dyDescent="0.25">
      <c r="D418" s="15">
        <f t="shared" si="130"/>
        <v>0</v>
      </c>
      <c r="J418" s="56">
        <f t="shared" si="129"/>
        <v>0</v>
      </c>
    </row>
    <row r="419" spans="4:10" hidden="1" x14ac:dyDescent="0.25">
      <c r="D419" s="15">
        <f t="shared" si="130"/>
        <v>0</v>
      </c>
      <c r="J419" s="56">
        <f t="shared" ref="J419:J482" si="131">D419+E419</f>
        <v>0</v>
      </c>
    </row>
    <row r="420" spans="4:10" hidden="1" x14ac:dyDescent="0.25">
      <c r="D420" s="15">
        <f t="shared" si="130"/>
        <v>0</v>
      </c>
      <c r="J420" s="56">
        <f t="shared" si="131"/>
        <v>0</v>
      </c>
    </row>
    <row r="421" spans="4:10" hidden="1" x14ac:dyDescent="0.25">
      <c r="D421" s="15">
        <f t="shared" si="130"/>
        <v>0</v>
      </c>
      <c r="J421" s="56">
        <f t="shared" si="131"/>
        <v>0</v>
      </c>
    </row>
    <row r="422" spans="4:10" hidden="1" x14ac:dyDescent="0.25">
      <c r="D422" s="15">
        <f t="shared" si="130"/>
        <v>0</v>
      </c>
      <c r="J422" s="56">
        <f t="shared" si="131"/>
        <v>0</v>
      </c>
    </row>
    <row r="423" spans="4:10" hidden="1" x14ac:dyDescent="0.25">
      <c r="D423" s="15">
        <f t="shared" si="130"/>
        <v>0</v>
      </c>
      <c r="J423" s="56">
        <f t="shared" si="131"/>
        <v>0</v>
      </c>
    </row>
    <row r="424" spans="4:10" hidden="1" x14ac:dyDescent="0.25">
      <c r="D424" s="15">
        <f t="shared" si="130"/>
        <v>0</v>
      </c>
      <c r="J424" s="56">
        <f t="shared" si="131"/>
        <v>0</v>
      </c>
    </row>
    <row r="425" spans="4:10" hidden="1" x14ac:dyDescent="0.25">
      <c r="D425" s="15">
        <f t="shared" si="130"/>
        <v>0</v>
      </c>
      <c r="J425" s="56">
        <f t="shared" si="131"/>
        <v>0</v>
      </c>
    </row>
    <row r="426" spans="4:10" hidden="1" x14ac:dyDescent="0.25">
      <c r="D426" s="15">
        <f t="shared" si="130"/>
        <v>0</v>
      </c>
      <c r="J426" s="56">
        <f t="shared" si="131"/>
        <v>0</v>
      </c>
    </row>
    <row r="427" spans="4:10" hidden="1" x14ac:dyDescent="0.25">
      <c r="D427" s="15">
        <f t="shared" si="130"/>
        <v>0</v>
      </c>
      <c r="J427" s="56">
        <f t="shared" si="131"/>
        <v>0</v>
      </c>
    </row>
    <row r="428" spans="4:10" hidden="1" x14ac:dyDescent="0.25">
      <c r="D428" s="15">
        <f t="shared" si="130"/>
        <v>0</v>
      </c>
      <c r="J428" s="56">
        <f t="shared" si="131"/>
        <v>0</v>
      </c>
    </row>
    <row r="429" spans="4:10" hidden="1" x14ac:dyDescent="0.25">
      <c r="D429" s="15">
        <f t="shared" si="130"/>
        <v>0</v>
      </c>
      <c r="J429" s="56">
        <f t="shared" si="131"/>
        <v>0</v>
      </c>
    </row>
    <row r="430" spans="4:10" hidden="1" x14ac:dyDescent="0.25">
      <c r="D430" s="15">
        <f t="shared" si="130"/>
        <v>0</v>
      </c>
      <c r="J430" s="56">
        <f t="shared" si="131"/>
        <v>0</v>
      </c>
    </row>
    <row r="431" spans="4:10" hidden="1" x14ac:dyDescent="0.25">
      <c r="D431" s="15">
        <f t="shared" si="130"/>
        <v>0</v>
      </c>
      <c r="J431" s="56">
        <f t="shared" si="131"/>
        <v>0</v>
      </c>
    </row>
    <row r="432" spans="4:10" hidden="1" x14ac:dyDescent="0.25">
      <c r="D432" s="15">
        <f t="shared" si="130"/>
        <v>0</v>
      </c>
      <c r="J432" s="56">
        <f t="shared" si="131"/>
        <v>0</v>
      </c>
    </row>
    <row r="433" spans="4:10" hidden="1" x14ac:dyDescent="0.25">
      <c r="D433" s="15">
        <f t="shared" si="130"/>
        <v>0</v>
      </c>
      <c r="J433" s="56">
        <f t="shared" si="131"/>
        <v>0</v>
      </c>
    </row>
    <row r="434" spans="4:10" hidden="1" x14ac:dyDescent="0.25">
      <c r="D434" s="15">
        <f t="shared" si="130"/>
        <v>0</v>
      </c>
      <c r="J434" s="56">
        <f t="shared" si="131"/>
        <v>0</v>
      </c>
    </row>
    <row r="435" spans="4:10" hidden="1" x14ac:dyDescent="0.25">
      <c r="D435" s="15">
        <f t="shared" si="130"/>
        <v>0</v>
      </c>
      <c r="J435" s="56">
        <f t="shared" si="131"/>
        <v>0</v>
      </c>
    </row>
    <row r="436" spans="4:10" hidden="1" x14ac:dyDescent="0.25">
      <c r="D436" s="15">
        <f t="shared" si="130"/>
        <v>0</v>
      </c>
      <c r="J436" s="56">
        <f t="shared" si="131"/>
        <v>0</v>
      </c>
    </row>
    <row r="437" spans="4:10" hidden="1" x14ac:dyDescent="0.25">
      <c r="D437" s="15">
        <f t="shared" si="130"/>
        <v>0</v>
      </c>
      <c r="J437" s="56">
        <f t="shared" si="131"/>
        <v>0</v>
      </c>
    </row>
    <row r="438" spans="4:10" hidden="1" x14ac:dyDescent="0.25">
      <c r="D438" s="15">
        <f t="shared" si="130"/>
        <v>0</v>
      </c>
      <c r="J438" s="56">
        <f t="shared" si="131"/>
        <v>0</v>
      </c>
    </row>
    <row r="439" spans="4:10" hidden="1" x14ac:dyDescent="0.25">
      <c r="D439" s="15">
        <f t="shared" si="130"/>
        <v>0</v>
      </c>
      <c r="J439" s="56">
        <f t="shared" si="131"/>
        <v>0</v>
      </c>
    </row>
    <row r="440" spans="4:10" hidden="1" x14ac:dyDescent="0.25">
      <c r="D440" s="15">
        <f t="shared" si="130"/>
        <v>0</v>
      </c>
      <c r="J440" s="56">
        <f t="shared" si="131"/>
        <v>0</v>
      </c>
    </row>
    <row r="441" spans="4:10" hidden="1" x14ac:dyDescent="0.25">
      <c r="D441" s="15">
        <f t="shared" si="130"/>
        <v>0</v>
      </c>
      <c r="J441" s="56">
        <f t="shared" si="131"/>
        <v>0</v>
      </c>
    </row>
    <row r="442" spans="4:10" hidden="1" x14ac:dyDescent="0.25">
      <c r="D442" s="15">
        <f t="shared" si="130"/>
        <v>0</v>
      </c>
      <c r="J442" s="56">
        <f t="shared" si="131"/>
        <v>0</v>
      </c>
    </row>
    <row r="443" spans="4:10" hidden="1" x14ac:dyDescent="0.25">
      <c r="D443" s="15">
        <f t="shared" si="130"/>
        <v>0</v>
      </c>
      <c r="J443" s="56">
        <f t="shared" si="131"/>
        <v>0</v>
      </c>
    </row>
    <row r="444" spans="4:10" hidden="1" x14ac:dyDescent="0.25">
      <c r="D444" s="15">
        <f t="shared" si="130"/>
        <v>0</v>
      </c>
      <c r="J444" s="56">
        <f t="shared" si="131"/>
        <v>0</v>
      </c>
    </row>
    <row r="445" spans="4:10" hidden="1" x14ac:dyDescent="0.25">
      <c r="D445" s="15">
        <f t="shared" si="130"/>
        <v>0</v>
      </c>
      <c r="J445" s="56">
        <f t="shared" si="131"/>
        <v>0</v>
      </c>
    </row>
    <row r="446" spans="4:10" hidden="1" x14ac:dyDescent="0.25">
      <c r="D446" s="15">
        <f t="shared" si="130"/>
        <v>0</v>
      </c>
      <c r="J446" s="56">
        <f t="shared" si="131"/>
        <v>0</v>
      </c>
    </row>
    <row r="447" spans="4:10" hidden="1" x14ac:dyDescent="0.25">
      <c r="D447" s="15">
        <f t="shared" si="130"/>
        <v>0</v>
      </c>
      <c r="J447" s="56">
        <f t="shared" si="131"/>
        <v>0</v>
      </c>
    </row>
    <row r="448" spans="4:10" hidden="1" x14ac:dyDescent="0.25">
      <c r="D448" s="15">
        <f t="shared" si="130"/>
        <v>0</v>
      </c>
      <c r="J448" s="56">
        <f t="shared" si="131"/>
        <v>0</v>
      </c>
    </row>
    <row r="449" spans="4:10" hidden="1" x14ac:dyDescent="0.25">
      <c r="D449" s="15">
        <f t="shared" si="130"/>
        <v>0</v>
      </c>
      <c r="J449" s="56">
        <f t="shared" si="131"/>
        <v>0</v>
      </c>
    </row>
    <row r="450" spans="4:10" hidden="1" x14ac:dyDescent="0.25">
      <c r="D450" s="15">
        <f t="shared" si="130"/>
        <v>0</v>
      </c>
      <c r="J450" s="56">
        <f t="shared" si="131"/>
        <v>0</v>
      </c>
    </row>
    <row r="451" spans="4:10" hidden="1" x14ac:dyDescent="0.25">
      <c r="D451" s="15">
        <f t="shared" si="130"/>
        <v>0</v>
      </c>
      <c r="J451" s="56">
        <f t="shared" si="131"/>
        <v>0</v>
      </c>
    </row>
    <row r="452" spans="4:10" hidden="1" x14ac:dyDescent="0.25">
      <c r="D452" s="15">
        <f t="shared" si="130"/>
        <v>0</v>
      </c>
      <c r="J452" s="56">
        <f t="shared" si="131"/>
        <v>0</v>
      </c>
    </row>
    <row r="453" spans="4:10" hidden="1" x14ac:dyDescent="0.25">
      <c r="D453" s="15">
        <f t="shared" si="130"/>
        <v>0</v>
      </c>
      <c r="J453" s="56">
        <f t="shared" si="131"/>
        <v>0</v>
      </c>
    </row>
    <row r="454" spans="4:10" hidden="1" x14ac:dyDescent="0.25">
      <c r="D454" s="15">
        <f t="shared" si="130"/>
        <v>0</v>
      </c>
      <c r="J454" s="56">
        <f t="shared" si="131"/>
        <v>0</v>
      </c>
    </row>
    <row r="455" spans="4:10" hidden="1" x14ac:dyDescent="0.25">
      <c r="D455" s="15">
        <f t="shared" si="130"/>
        <v>0</v>
      </c>
      <c r="J455" s="56">
        <f t="shared" si="131"/>
        <v>0</v>
      </c>
    </row>
    <row r="456" spans="4:10" hidden="1" x14ac:dyDescent="0.25">
      <c r="D456" s="15">
        <f t="shared" si="130"/>
        <v>0</v>
      </c>
      <c r="J456" s="56">
        <f t="shared" si="131"/>
        <v>0</v>
      </c>
    </row>
    <row r="457" spans="4:10" hidden="1" x14ac:dyDescent="0.25">
      <c r="D457" s="15">
        <f t="shared" si="130"/>
        <v>0</v>
      </c>
      <c r="J457" s="56">
        <f t="shared" si="131"/>
        <v>0</v>
      </c>
    </row>
    <row r="458" spans="4:10" hidden="1" x14ac:dyDescent="0.25">
      <c r="D458" s="15">
        <f t="shared" si="130"/>
        <v>0</v>
      </c>
      <c r="J458" s="56">
        <f t="shared" si="131"/>
        <v>0</v>
      </c>
    </row>
    <row r="459" spans="4:10" hidden="1" x14ac:dyDescent="0.25">
      <c r="D459" s="15">
        <f t="shared" si="130"/>
        <v>0</v>
      </c>
      <c r="J459" s="56">
        <f t="shared" si="131"/>
        <v>0</v>
      </c>
    </row>
    <row r="460" spans="4:10" hidden="1" x14ac:dyDescent="0.25">
      <c r="D460" s="15">
        <f t="shared" si="130"/>
        <v>0</v>
      </c>
      <c r="J460" s="56">
        <f t="shared" si="131"/>
        <v>0</v>
      </c>
    </row>
    <row r="461" spans="4:10" hidden="1" x14ac:dyDescent="0.25">
      <c r="D461" s="15">
        <f t="shared" si="130"/>
        <v>0</v>
      </c>
      <c r="J461" s="56">
        <f t="shared" si="131"/>
        <v>0</v>
      </c>
    </row>
    <row r="462" spans="4:10" hidden="1" x14ac:dyDescent="0.25">
      <c r="D462" s="15">
        <f t="shared" si="130"/>
        <v>0</v>
      </c>
      <c r="J462" s="56">
        <f t="shared" si="131"/>
        <v>0</v>
      </c>
    </row>
    <row r="463" spans="4:10" hidden="1" x14ac:dyDescent="0.25">
      <c r="D463" s="15">
        <f t="shared" si="130"/>
        <v>0</v>
      </c>
      <c r="J463" s="56">
        <f t="shared" si="131"/>
        <v>0</v>
      </c>
    </row>
    <row r="464" spans="4:10" hidden="1" x14ac:dyDescent="0.25">
      <c r="D464" s="15">
        <f t="shared" si="130"/>
        <v>0</v>
      </c>
      <c r="J464" s="56">
        <f t="shared" si="131"/>
        <v>0</v>
      </c>
    </row>
    <row r="465" spans="4:10" hidden="1" x14ac:dyDescent="0.25">
      <c r="D465" s="15">
        <f t="shared" si="130"/>
        <v>0</v>
      </c>
      <c r="J465" s="56">
        <f t="shared" si="131"/>
        <v>0</v>
      </c>
    </row>
    <row r="466" spans="4:10" hidden="1" x14ac:dyDescent="0.25">
      <c r="D466" s="15">
        <f t="shared" si="130"/>
        <v>0</v>
      </c>
      <c r="J466" s="56">
        <f t="shared" si="131"/>
        <v>0</v>
      </c>
    </row>
    <row r="467" spans="4:10" hidden="1" x14ac:dyDescent="0.25">
      <c r="D467" s="15">
        <f t="shared" si="130"/>
        <v>0</v>
      </c>
      <c r="J467" s="56">
        <f t="shared" si="131"/>
        <v>0</v>
      </c>
    </row>
    <row r="468" spans="4:10" hidden="1" x14ac:dyDescent="0.25">
      <c r="D468" s="15">
        <f t="shared" si="130"/>
        <v>0</v>
      </c>
      <c r="J468" s="56">
        <f t="shared" si="131"/>
        <v>0</v>
      </c>
    </row>
    <row r="469" spans="4:10" hidden="1" x14ac:dyDescent="0.25">
      <c r="D469" s="15">
        <f t="shared" si="130"/>
        <v>0</v>
      </c>
      <c r="J469" s="56">
        <f t="shared" si="131"/>
        <v>0</v>
      </c>
    </row>
    <row r="470" spans="4:10" hidden="1" x14ac:dyDescent="0.25">
      <c r="D470" s="15">
        <f t="shared" ref="D470:D533" si="132">J469</f>
        <v>0</v>
      </c>
      <c r="J470" s="56">
        <f t="shared" si="131"/>
        <v>0</v>
      </c>
    </row>
    <row r="471" spans="4:10" hidden="1" x14ac:dyDescent="0.25">
      <c r="D471" s="15">
        <f t="shared" si="132"/>
        <v>0</v>
      </c>
      <c r="J471" s="56">
        <f t="shared" si="131"/>
        <v>0</v>
      </c>
    </row>
    <row r="472" spans="4:10" hidden="1" x14ac:dyDescent="0.25">
      <c r="D472" s="15">
        <f t="shared" si="132"/>
        <v>0</v>
      </c>
      <c r="J472" s="56">
        <f t="shared" si="131"/>
        <v>0</v>
      </c>
    </row>
    <row r="473" spans="4:10" hidden="1" x14ac:dyDescent="0.25">
      <c r="D473" s="15">
        <f t="shared" si="132"/>
        <v>0</v>
      </c>
      <c r="J473" s="56">
        <f t="shared" si="131"/>
        <v>0</v>
      </c>
    </row>
    <row r="474" spans="4:10" hidden="1" x14ac:dyDescent="0.25">
      <c r="D474" s="15">
        <f t="shared" si="132"/>
        <v>0</v>
      </c>
      <c r="J474" s="56">
        <f t="shared" si="131"/>
        <v>0</v>
      </c>
    </row>
    <row r="475" spans="4:10" hidden="1" x14ac:dyDescent="0.25">
      <c r="D475" s="15">
        <f t="shared" si="132"/>
        <v>0</v>
      </c>
      <c r="J475" s="56">
        <f t="shared" si="131"/>
        <v>0</v>
      </c>
    </row>
    <row r="476" spans="4:10" hidden="1" x14ac:dyDescent="0.25">
      <c r="D476" s="15">
        <f t="shared" si="132"/>
        <v>0</v>
      </c>
      <c r="J476" s="56">
        <f t="shared" si="131"/>
        <v>0</v>
      </c>
    </row>
    <row r="477" spans="4:10" hidden="1" x14ac:dyDescent="0.25">
      <c r="D477" s="15">
        <f t="shared" si="132"/>
        <v>0</v>
      </c>
      <c r="J477" s="56">
        <f t="shared" si="131"/>
        <v>0</v>
      </c>
    </row>
    <row r="478" spans="4:10" hidden="1" x14ac:dyDescent="0.25">
      <c r="D478" s="15">
        <f t="shared" si="132"/>
        <v>0</v>
      </c>
      <c r="J478" s="56">
        <f t="shared" si="131"/>
        <v>0</v>
      </c>
    </row>
    <row r="479" spans="4:10" hidden="1" x14ac:dyDescent="0.25">
      <c r="D479" s="15">
        <f t="shared" si="132"/>
        <v>0</v>
      </c>
      <c r="J479" s="56">
        <f t="shared" si="131"/>
        <v>0</v>
      </c>
    </row>
    <row r="480" spans="4:10" hidden="1" x14ac:dyDescent="0.25">
      <c r="D480" s="15">
        <f t="shared" si="132"/>
        <v>0</v>
      </c>
      <c r="J480" s="56">
        <f t="shared" si="131"/>
        <v>0</v>
      </c>
    </row>
    <row r="481" spans="4:10" hidden="1" x14ac:dyDescent="0.25">
      <c r="D481" s="15">
        <f t="shared" si="132"/>
        <v>0</v>
      </c>
      <c r="J481" s="56">
        <f t="shared" si="131"/>
        <v>0</v>
      </c>
    </row>
    <row r="482" spans="4:10" hidden="1" x14ac:dyDescent="0.25">
      <c r="D482" s="15">
        <f t="shared" si="132"/>
        <v>0</v>
      </c>
      <c r="J482" s="56">
        <f t="shared" si="131"/>
        <v>0</v>
      </c>
    </row>
    <row r="483" spans="4:10" hidden="1" x14ac:dyDescent="0.25">
      <c r="D483" s="15">
        <f t="shared" si="132"/>
        <v>0</v>
      </c>
      <c r="J483" s="56">
        <f t="shared" ref="J483:J546" si="133">D483+E483</f>
        <v>0</v>
      </c>
    </row>
    <row r="484" spans="4:10" hidden="1" x14ac:dyDescent="0.25">
      <c r="D484" s="15">
        <f t="shared" si="132"/>
        <v>0</v>
      </c>
      <c r="J484" s="56">
        <f t="shared" si="133"/>
        <v>0</v>
      </c>
    </row>
    <row r="485" spans="4:10" hidden="1" x14ac:dyDescent="0.25">
      <c r="D485" s="15">
        <f t="shared" si="132"/>
        <v>0</v>
      </c>
      <c r="J485" s="56">
        <f t="shared" si="133"/>
        <v>0</v>
      </c>
    </row>
    <row r="486" spans="4:10" hidden="1" x14ac:dyDescent="0.25">
      <c r="D486" s="15">
        <f t="shared" si="132"/>
        <v>0</v>
      </c>
      <c r="J486" s="56">
        <f t="shared" si="133"/>
        <v>0</v>
      </c>
    </row>
    <row r="487" spans="4:10" hidden="1" x14ac:dyDescent="0.25">
      <c r="D487" s="15">
        <f t="shared" si="132"/>
        <v>0</v>
      </c>
      <c r="J487" s="56">
        <f t="shared" si="133"/>
        <v>0</v>
      </c>
    </row>
    <row r="488" spans="4:10" hidden="1" x14ac:dyDescent="0.25">
      <c r="D488" s="15">
        <f t="shared" si="132"/>
        <v>0</v>
      </c>
      <c r="J488" s="56">
        <f t="shared" si="133"/>
        <v>0</v>
      </c>
    </row>
    <row r="489" spans="4:10" hidden="1" x14ac:dyDescent="0.25">
      <c r="D489" s="15">
        <f t="shared" si="132"/>
        <v>0</v>
      </c>
      <c r="J489" s="56">
        <f t="shared" si="133"/>
        <v>0</v>
      </c>
    </row>
    <row r="490" spans="4:10" hidden="1" x14ac:dyDescent="0.25">
      <c r="D490" s="15">
        <f t="shared" si="132"/>
        <v>0</v>
      </c>
      <c r="J490" s="56">
        <f t="shared" si="133"/>
        <v>0</v>
      </c>
    </row>
    <row r="491" spans="4:10" hidden="1" x14ac:dyDescent="0.25">
      <c r="D491" s="15">
        <f t="shared" si="132"/>
        <v>0</v>
      </c>
      <c r="J491" s="56">
        <f t="shared" si="133"/>
        <v>0</v>
      </c>
    </row>
    <row r="492" spans="4:10" hidden="1" x14ac:dyDescent="0.25">
      <c r="D492" s="15">
        <f t="shared" si="132"/>
        <v>0</v>
      </c>
      <c r="J492" s="56">
        <f t="shared" si="133"/>
        <v>0</v>
      </c>
    </row>
    <row r="493" spans="4:10" hidden="1" x14ac:dyDescent="0.25">
      <c r="D493" s="15">
        <f t="shared" si="132"/>
        <v>0</v>
      </c>
      <c r="J493" s="56">
        <f t="shared" si="133"/>
        <v>0</v>
      </c>
    </row>
    <row r="494" spans="4:10" hidden="1" x14ac:dyDescent="0.25">
      <c r="D494" s="15">
        <f t="shared" si="132"/>
        <v>0</v>
      </c>
      <c r="J494" s="56">
        <f t="shared" si="133"/>
        <v>0</v>
      </c>
    </row>
    <row r="495" spans="4:10" hidden="1" x14ac:dyDescent="0.25">
      <c r="D495" s="15">
        <f t="shared" si="132"/>
        <v>0</v>
      </c>
      <c r="J495" s="56">
        <f t="shared" si="133"/>
        <v>0</v>
      </c>
    </row>
    <row r="496" spans="4:10" hidden="1" x14ac:dyDescent="0.25">
      <c r="D496" s="15">
        <f t="shared" si="132"/>
        <v>0</v>
      </c>
      <c r="J496" s="56">
        <f t="shared" si="133"/>
        <v>0</v>
      </c>
    </row>
    <row r="497" spans="4:10" hidden="1" x14ac:dyDescent="0.25">
      <c r="D497" s="15">
        <f t="shared" si="132"/>
        <v>0</v>
      </c>
      <c r="J497" s="56">
        <f t="shared" si="133"/>
        <v>0</v>
      </c>
    </row>
    <row r="498" spans="4:10" hidden="1" x14ac:dyDescent="0.25">
      <c r="D498" s="15">
        <f t="shared" si="132"/>
        <v>0</v>
      </c>
      <c r="J498" s="56">
        <f t="shared" si="133"/>
        <v>0</v>
      </c>
    </row>
    <row r="499" spans="4:10" hidden="1" x14ac:dyDescent="0.25">
      <c r="D499" s="15">
        <f t="shared" si="132"/>
        <v>0</v>
      </c>
      <c r="J499" s="56">
        <f t="shared" si="133"/>
        <v>0</v>
      </c>
    </row>
    <row r="500" spans="4:10" hidden="1" x14ac:dyDescent="0.25">
      <c r="D500" s="15">
        <f t="shared" si="132"/>
        <v>0</v>
      </c>
      <c r="J500" s="56">
        <f t="shared" si="133"/>
        <v>0</v>
      </c>
    </row>
    <row r="501" spans="4:10" hidden="1" x14ac:dyDescent="0.25">
      <c r="D501" s="15">
        <f t="shared" si="132"/>
        <v>0</v>
      </c>
      <c r="J501" s="56">
        <f t="shared" si="133"/>
        <v>0</v>
      </c>
    </row>
    <row r="502" spans="4:10" hidden="1" x14ac:dyDescent="0.25">
      <c r="D502" s="15">
        <f t="shared" si="132"/>
        <v>0</v>
      </c>
      <c r="J502" s="56">
        <f t="shared" si="133"/>
        <v>0</v>
      </c>
    </row>
    <row r="503" spans="4:10" hidden="1" x14ac:dyDescent="0.25">
      <c r="D503" s="15">
        <f t="shared" si="132"/>
        <v>0</v>
      </c>
      <c r="J503" s="56">
        <f t="shared" si="133"/>
        <v>0</v>
      </c>
    </row>
    <row r="504" spans="4:10" hidden="1" x14ac:dyDescent="0.25">
      <c r="D504" s="15">
        <f t="shared" si="132"/>
        <v>0</v>
      </c>
      <c r="J504" s="56">
        <f t="shared" si="133"/>
        <v>0</v>
      </c>
    </row>
    <row r="505" spans="4:10" hidden="1" x14ac:dyDescent="0.25">
      <c r="D505" s="15">
        <f t="shared" si="132"/>
        <v>0</v>
      </c>
      <c r="J505" s="56">
        <f t="shared" si="133"/>
        <v>0</v>
      </c>
    </row>
    <row r="506" spans="4:10" hidden="1" x14ac:dyDescent="0.25">
      <c r="D506" s="15">
        <f t="shared" si="132"/>
        <v>0</v>
      </c>
      <c r="J506" s="56">
        <f t="shared" si="133"/>
        <v>0</v>
      </c>
    </row>
    <row r="507" spans="4:10" hidden="1" x14ac:dyDescent="0.25">
      <c r="D507" s="15">
        <f t="shared" si="132"/>
        <v>0</v>
      </c>
      <c r="J507" s="56">
        <f t="shared" si="133"/>
        <v>0</v>
      </c>
    </row>
    <row r="508" spans="4:10" hidden="1" x14ac:dyDescent="0.25">
      <c r="D508" s="15">
        <f t="shared" si="132"/>
        <v>0</v>
      </c>
      <c r="J508" s="56">
        <f t="shared" si="133"/>
        <v>0</v>
      </c>
    </row>
    <row r="509" spans="4:10" hidden="1" x14ac:dyDescent="0.25">
      <c r="D509" s="15">
        <f t="shared" si="132"/>
        <v>0</v>
      </c>
      <c r="J509" s="56">
        <f t="shared" si="133"/>
        <v>0</v>
      </c>
    </row>
    <row r="510" spans="4:10" hidden="1" x14ac:dyDescent="0.25">
      <c r="D510" s="15">
        <f t="shared" si="132"/>
        <v>0</v>
      </c>
      <c r="J510" s="56">
        <f t="shared" si="133"/>
        <v>0</v>
      </c>
    </row>
    <row r="511" spans="4:10" hidden="1" x14ac:dyDescent="0.25">
      <c r="D511" s="15">
        <f t="shared" si="132"/>
        <v>0</v>
      </c>
      <c r="J511" s="56">
        <f t="shared" si="133"/>
        <v>0</v>
      </c>
    </row>
    <row r="512" spans="4:10" hidden="1" x14ac:dyDescent="0.25">
      <c r="D512" s="15">
        <f t="shared" si="132"/>
        <v>0</v>
      </c>
      <c r="J512" s="56">
        <f t="shared" si="133"/>
        <v>0</v>
      </c>
    </row>
    <row r="513" spans="4:10" hidden="1" x14ac:dyDescent="0.25">
      <c r="D513" s="15">
        <f t="shared" si="132"/>
        <v>0</v>
      </c>
      <c r="J513" s="56">
        <f t="shared" si="133"/>
        <v>0</v>
      </c>
    </row>
    <row r="514" spans="4:10" hidden="1" x14ac:dyDescent="0.25">
      <c r="D514" s="15">
        <f t="shared" si="132"/>
        <v>0</v>
      </c>
      <c r="J514" s="56">
        <f t="shared" si="133"/>
        <v>0</v>
      </c>
    </row>
    <row r="515" spans="4:10" hidden="1" x14ac:dyDescent="0.25">
      <c r="D515" s="15">
        <f t="shared" si="132"/>
        <v>0</v>
      </c>
      <c r="J515" s="56">
        <f t="shared" si="133"/>
        <v>0</v>
      </c>
    </row>
    <row r="516" spans="4:10" hidden="1" x14ac:dyDescent="0.25">
      <c r="D516" s="15">
        <f t="shared" si="132"/>
        <v>0</v>
      </c>
      <c r="J516" s="56">
        <f t="shared" si="133"/>
        <v>0</v>
      </c>
    </row>
    <row r="517" spans="4:10" hidden="1" x14ac:dyDescent="0.25">
      <c r="D517" s="15">
        <f t="shared" si="132"/>
        <v>0</v>
      </c>
      <c r="J517" s="56">
        <f t="shared" si="133"/>
        <v>0</v>
      </c>
    </row>
    <row r="518" spans="4:10" hidden="1" x14ac:dyDescent="0.25">
      <c r="D518" s="15">
        <f t="shared" si="132"/>
        <v>0</v>
      </c>
      <c r="J518" s="56">
        <f t="shared" si="133"/>
        <v>0</v>
      </c>
    </row>
    <row r="519" spans="4:10" hidden="1" x14ac:dyDescent="0.25">
      <c r="D519" s="15">
        <f t="shared" si="132"/>
        <v>0</v>
      </c>
      <c r="J519" s="56">
        <f t="shared" si="133"/>
        <v>0</v>
      </c>
    </row>
    <row r="520" spans="4:10" hidden="1" x14ac:dyDescent="0.25">
      <c r="D520" s="15">
        <f t="shared" si="132"/>
        <v>0</v>
      </c>
      <c r="J520" s="56">
        <f t="shared" si="133"/>
        <v>0</v>
      </c>
    </row>
    <row r="521" spans="4:10" hidden="1" x14ac:dyDescent="0.25">
      <c r="D521" s="15">
        <f t="shared" si="132"/>
        <v>0</v>
      </c>
      <c r="J521" s="56">
        <f t="shared" si="133"/>
        <v>0</v>
      </c>
    </row>
    <row r="522" spans="4:10" hidden="1" x14ac:dyDescent="0.25">
      <c r="D522" s="15">
        <f t="shared" si="132"/>
        <v>0</v>
      </c>
      <c r="J522" s="56">
        <f t="shared" si="133"/>
        <v>0</v>
      </c>
    </row>
    <row r="523" spans="4:10" hidden="1" x14ac:dyDescent="0.25">
      <c r="D523" s="15">
        <f t="shared" si="132"/>
        <v>0</v>
      </c>
      <c r="J523" s="56">
        <f t="shared" si="133"/>
        <v>0</v>
      </c>
    </row>
    <row r="524" spans="4:10" hidden="1" x14ac:dyDescent="0.25">
      <c r="D524" s="15">
        <f t="shared" si="132"/>
        <v>0</v>
      </c>
      <c r="J524" s="56">
        <f t="shared" si="133"/>
        <v>0</v>
      </c>
    </row>
    <row r="525" spans="4:10" hidden="1" x14ac:dyDescent="0.25">
      <c r="D525" s="15">
        <f t="shared" si="132"/>
        <v>0</v>
      </c>
      <c r="J525" s="56">
        <f t="shared" si="133"/>
        <v>0</v>
      </c>
    </row>
    <row r="526" spans="4:10" hidden="1" x14ac:dyDescent="0.25">
      <c r="D526" s="15">
        <f t="shared" si="132"/>
        <v>0</v>
      </c>
      <c r="J526" s="56">
        <f t="shared" si="133"/>
        <v>0</v>
      </c>
    </row>
    <row r="527" spans="4:10" hidden="1" x14ac:dyDescent="0.25">
      <c r="D527" s="15">
        <f t="shared" si="132"/>
        <v>0</v>
      </c>
      <c r="J527" s="56">
        <f t="shared" si="133"/>
        <v>0</v>
      </c>
    </row>
    <row r="528" spans="4:10" hidden="1" x14ac:dyDescent="0.25">
      <c r="D528" s="15">
        <f t="shared" si="132"/>
        <v>0</v>
      </c>
      <c r="J528" s="56">
        <f t="shared" si="133"/>
        <v>0</v>
      </c>
    </row>
    <row r="529" spans="4:10" hidden="1" x14ac:dyDescent="0.25">
      <c r="D529" s="15">
        <f t="shared" si="132"/>
        <v>0</v>
      </c>
      <c r="J529" s="56">
        <f t="shared" si="133"/>
        <v>0</v>
      </c>
    </row>
    <row r="530" spans="4:10" hidden="1" x14ac:dyDescent="0.25">
      <c r="D530" s="15">
        <f t="shared" si="132"/>
        <v>0</v>
      </c>
      <c r="J530" s="56">
        <f t="shared" si="133"/>
        <v>0</v>
      </c>
    </row>
    <row r="531" spans="4:10" hidden="1" x14ac:dyDescent="0.25">
      <c r="D531" s="15">
        <f t="shared" si="132"/>
        <v>0</v>
      </c>
      <c r="J531" s="56">
        <f t="shared" si="133"/>
        <v>0</v>
      </c>
    </row>
    <row r="532" spans="4:10" hidden="1" x14ac:dyDescent="0.25">
      <c r="D532" s="15">
        <f t="shared" si="132"/>
        <v>0</v>
      </c>
      <c r="J532" s="56">
        <f t="shared" si="133"/>
        <v>0</v>
      </c>
    </row>
    <row r="533" spans="4:10" hidden="1" x14ac:dyDescent="0.25">
      <c r="D533" s="15">
        <f t="shared" si="132"/>
        <v>0</v>
      </c>
      <c r="J533" s="56">
        <f t="shared" si="133"/>
        <v>0</v>
      </c>
    </row>
    <row r="534" spans="4:10" hidden="1" x14ac:dyDescent="0.25">
      <c r="D534" s="15">
        <f t="shared" ref="D534:D597" si="134">J533</f>
        <v>0</v>
      </c>
      <c r="J534" s="56">
        <f t="shared" si="133"/>
        <v>0</v>
      </c>
    </row>
    <row r="535" spans="4:10" hidden="1" x14ac:dyDescent="0.25">
      <c r="D535" s="15">
        <f t="shared" si="134"/>
        <v>0</v>
      </c>
      <c r="J535" s="56">
        <f t="shared" si="133"/>
        <v>0</v>
      </c>
    </row>
    <row r="536" spans="4:10" hidden="1" x14ac:dyDescent="0.25">
      <c r="D536" s="15">
        <f t="shared" si="134"/>
        <v>0</v>
      </c>
      <c r="J536" s="56">
        <f t="shared" si="133"/>
        <v>0</v>
      </c>
    </row>
    <row r="537" spans="4:10" hidden="1" x14ac:dyDescent="0.25">
      <c r="D537" s="15">
        <f t="shared" si="134"/>
        <v>0</v>
      </c>
      <c r="J537" s="56">
        <f t="shared" si="133"/>
        <v>0</v>
      </c>
    </row>
    <row r="538" spans="4:10" hidden="1" x14ac:dyDescent="0.25">
      <c r="D538" s="15">
        <f t="shared" si="134"/>
        <v>0</v>
      </c>
      <c r="J538" s="56">
        <f t="shared" si="133"/>
        <v>0</v>
      </c>
    </row>
    <row r="539" spans="4:10" hidden="1" x14ac:dyDescent="0.25">
      <c r="D539" s="15">
        <f t="shared" si="134"/>
        <v>0</v>
      </c>
      <c r="J539" s="56">
        <f t="shared" si="133"/>
        <v>0</v>
      </c>
    </row>
    <row r="540" spans="4:10" hidden="1" x14ac:dyDescent="0.25">
      <c r="D540" s="15">
        <f t="shared" si="134"/>
        <v>0</v>
      </c>
      <c r="J540" s="56">
        <f t="shared" si="133"/>
        <v>0</v>
      </c>
    </row>
    <row r="541" spans="4:10" hidden="1" x14ac:dyDescent="0.25">
      <c r="D541" s="15">
        <f t="shared" si="134"/>
        <v>0</v>
      </c>
      <c r="J541" s="56">
        <f t="shared" si="133"/>
        <v>0</v>
      </c>
    </row>
    <row r="542" spans="4:10" hidden="1" x14ac:dyDescent="0.25">
      <c r="D542" s="15">
        <f t="shared" si="134"/>
        <v>0</v>
      </c>
      <c r="J542" s="56">
        <f t="shared" si="133"/>
        <v>0</v>
      </c>
    </row>
    <row r="543" spans="4:10" hidden="1" x14ac:dyDescent="0.25">
      <c r="D543" s="15">
        <f t="shared" si="134"/>
        <v>0</v>
      </c>
      <c r="J543" s="56">
        <f t="shared" si="133"/>
        <v>0</v>
      </c>
    </row>
    <row r="544" spans="4:10" hidden="1" x14ac:dyDescent="0.25">
      <c r="D544" s="15">
        <f t="shared" si="134"/>
        <v>0</v>
      </c>
      <c r="J544" s="56">
        <f t="shared" si="133"/>
        <v>0</v>
      </c>
    </row>
    <row r="545" spans="4:10" hidden="1" x14ac:dyDescent="0.25">
      <c r="D545" s="15">
        <f t="shared" si="134"/>
        <v>0</v>
      </c>
      <c r="J545" s="56">
        <f t="shared" si="133"/>
        <v>0</v>
      </c>
    </row>
    <row r="546" spans="4:10" hidden="1" x14ac:dyDescent="0.25">
      <c r="D546" s="15">
        <f t="shared" si="134"/>
        <v>0</v>
      </c>
      <c r="J546" s="56">
        <f t="shared" si="133"/>
        <v>0</v>
      </c>
    </row>
    <row r="547" spans="4:10" hidden="1" x14ac:dyDescent="0.25">
      <c r="D547" s="15">
        <f t="shared" si="134"/>
        <v>0</v>
      </c>
      <c r="J547" s="56">
        <f t="shared" ref="J547:J610" si="135">D547+E547</f>
        <v>0</v>
      </c>
    </row>
    <row r="548" spans="4:10" hidden="1" x14ac:dyDescent="0.25">
      <c r="D548" s="15">
        <f t="shared" si="134"/>
        <v>0</v>
      </c>
      <c r="J548" s="56">
        <f t="shared" si="135"/>
        <v>0</v>
      </c>
    </row>
    <row r="549" spans="4:10" hidden="1" x14ac:dyDescent="0.25">
      <c r="D549" s="15">
        <f t="shared" si="134"/>
        <v>0</v>
      </c>
      <c r="J549" s="56">
        <f t="shared" si="135"/>
        <v>0</v>
      </c>
    </row>
    <row r="550" spans="4:10" hidden="1" x14ac:dyDescent="0.25">
      <c r="D550" s="15">
        <f t="shared" si="134"/>
        <v>0</v>
      </c>
      <c r="J550" s="56">
        <f t="shared" si="135"/>
        <v>0</v>
      </c>
    </row>
    <row r="551" spans="4:10" hidden="1" x14ac:dyDescent="0.25">
      <c r="D551" s="15">
        <f t="shared" si="134"/>
        <v>0</v>
      </c>
      <c r="J551" s="56">
        <f t="shared" si="135"/>
        <v>0</v>
      </c>
    </row>
    <row r="552" spans="4:10" hidden="1" x14ac:dyDescent="0.25">
      <c r="D552" s="15">
        <f t="shared" si="134"/>
        <v>0</v>
      </c>
      <c r="J552" s="56">
        <f t="shared" si="135"/>
        <v>0</v>
      </c>
    </row>
    <row r="553" spans="4:10" hidden="1" x14ac:dyDescent="0.25">
      <c r="D553" s="15">
        <f t="shared" si="134"/>
        <v>0</v>
      </c>
      <c r="J553" s="56">
        <f t="shared" si="135"/>
        <v>0</v>
      </c>
    </row>
    <row r="554" spans="4:10" hidden="1" x14ac:dyDescent="0.25">
      <c r="D554" s="15">
        <f t="shared" si="134"/>
        <v>0</v>
      </c>
      <c r="J554" s="56">
        <f t="shared" si="135"/>
        <v>0</v>
      </c>
    </row>
    <row r="555" spans="4:10" hidden="1" x14ac:dyDescent="0.25">
      <c r="D555" s="15">
        <f t="shared" si="134"/>
        <v>0</v>
      </c>
      <c r="J555" s="56">
        <f t="shared" si="135"/>
        <v>0</v>
      </c>
    </row>
    <row r="556" spans="4:10" hidden="1" x14ac:dyDescent="0.25">
      <c r="D556" s="15">
        <f t="shared" si="134"/>
        <v>0</v>
      </c>
      <c r="J556" s="56">
        <f t="shared" si="135"/>
        <v>0</v>
      </c>
    </row>
    <row r="557" spans="4:10" hidden="1" x14ac:dyDescent="0.25">
      <c r="D557" s="15">
        <f t="shared" si="134"/>
        <v>0</v>
      </c>
      <c r="J557" s="56">
        <f t="shared" si="135"/>
        <v>0</v>
      </c>
    </row>
    <row r="558" spans="4:10" hidden="1" x14ac:dyDescent="0.25">
      <c r="D558" s="15">
        <f t="shared" si="134"/>
        <v>0</v>
      </c>
      <c r="J558" s="56">
        <f t="shared" si="135"/>
        <v>0</v>
      </c>
    </row>
    <row r="559" spans="4:10" hidden="1" x14ac:dyDescent="0.25">
      <c r="D559" s="15">
        <f t="shared" si="134"/>
        <v>0</v>
      </c>
      <c r="J559" s="56">
        <f t="shared" si="135"/>
        <v>0</v>
      </c>
    </row>
    <row r="560" spans="4:10" hidden="1" x14ac:dyDescent="0.25">
      <c r="D560" s="15">
        <f t="shared" si="134"/>
        <v>0</v>
      </c>
      <c r="J560" s="56">
        <f t="shared" si="135"/>
        <v>0</v>
      </c>
    </row>
    <row r="561" spans="4:10" hidden="1" x14ac:dyDescent="0.25">
      <c r="D561" s="15">
        <f t="shared" si="134"/>
        <v>0</v>
      </c>
      <c r="J561" s="56">
        <f t="shared" si="135"/>
        <v>0</v>
      </c>
    </row>
    <row r="562" spans="4:10" hidden="1" x14ac:dyDescent="0.25">
      <c r="D562" s="15">
        <f t="shared" si="134"/>
        <v>0</v>
      </c>
      <c r="J562" s="56">
        <f t="shared" si="135"/>
        <v>0</v>
      </c>
    </row>
    <row r="563" spans="4:10" hidden="1" x14ac:dyDescent="0.25">
      <c r="D563" s="15">
        <f t="shared" si="134"/>
        <v>0</v>
      </c>
      <c r="J563" s="56">
        <f t="shared" si="135"/>
        <v>0</v>
      </c>
    </row>
    <row r="564" spans="4:10" hidden="1" x14ac:dyDescent="0.25">
      <c r="D564" s="15">
        <f t="shared" si="134"/>
        <v>0</v>
      </c>
      <c r="J564" s="56">
        <f t="shared" si="135"/>
        <v>0</v>
      </c>
    </row>
    <row r="565" spans="4:10" hidden="1" x14ac:dyDescent="0.25">
      <c r="D565" s="15">
        <f t="shared" si="134"/>
        <v>0</v>
      </c>
      <c r="J565" s="56">
        <f t="shared" si="135"/>
        <v>0</v>
      </c>
    </row>
    <row r="566" spans="4:10" hidden="1" x14ac:dyDescent="0.25">
      <c r="D566" s="15">
        <f t="shared" si="134"/>
        <v>0</v>
      </c>
      <c r="J566" s="56">
        <f t="shared" si="135"/>
        <v>0</v>
      </c>
    </row>
    <row r="567" spans="4:10" hidden="1" x14ac:dyDescent="0.25">
      <c r="D567" s="15">
        <f t="shared" si="134"/>
        <v>0</v>
      </c>
      <c r="J567" s="56">
        <f t="shared" si="135"/>
        <v>0</v>
      </c>
    </row>
    <row r="568" spans="4:10" hidden="1" x14ac:dyDescent="0.25">
      <c r="D568" s="15">
        <f t="shared" si="134"/>
        <v>0</v>
      </c>
      <c r="J568" s="56">
        <f t="shared" si="135"/>
        <v>0</v>
      </c>
    </row>
    <row r="569" spans="4:10" hidden="1" x14ac:dyDescent="0.25">
      <c r="D569" s="15">
        <f t="shared" si="134"/>
        <v>0</v>
      </c>
      <c r="J569" s="56">
        <f t="shared" si="135"/>
        <v>0</v>
      </c>
    </row>
    <row r="570" spans="4:10" hidden="1" x14ac:dyDescent="0.25">
      <c r="D570" s="15">
        <f t="shared" si="134"/>
        <v>0</v>
      </c>
      <c r="J570" s="56">
        <f t="shared" si="135"/>
        <v>0</v>
      </c>
    </row>
    <row r="571" spans="4:10" hidden="1" x14ac:dyDescent="0.25">
      <c r="D571" s="15">
        <f t="shared" si="134"/>
        <v>0</v>
      </c>
      <c r="J571" s="56">
        <f t="shared" si="135"/>
        <v>0</v>
      </c>
    </row>
    <row r="572" spans="4:10" hidden="1" x14ac:dyDescent="0.25">
      <c r="D572" s="15">
        <f t="shared" si="134"/>
        <v>0</v>
      </c>
      <c r="J572" s="56">
        <f t="shared" si="135"/>
        <v>0</v>
      </c>
    </row>
    <row r="573" spans="4:10" hidden="1" x14ac:dyDescent="0.25">
      <c r="D573" s="15">
        <f t="shared" si="134"/>
        <v>0</v>
      </c>
      <c r="J573" s="56">
        <f t="shared" si="135"/>
        <v>0</v>
      </c>
    </row>
    <row r="574" spans="4:10" hidden="1" x14ac:dyDescent="0.25">
      <c r="D574" s="15">
        <f t="shared" si="134"/>
        <v>0</v>
      </c>
      <c r="J574" s="56">
        <f t="shared" si="135"/>
        <v>0</v>
      </c>
    </row>
    <row r="575" spans="4:10" hidden="1" x14ac:dyDescent="0.25">
      <c r="D575" s="15">
        <f t="shared" si="134"/>
        <v>0</v>
      </c>
      <c r="J575" s="56">
        <f t="shared" si="135"/>
        <v>0</v>
      </c>
    </row>
    <row r="576" spans="4:10" hidden="1" x14ac:dyDescent="0.25">
      <c r="D576" s="15">
        <f t="shared" si="134"/>
        <v>0</v>
      </c>
      <c r="J576" s="56">
        <f t="shared" si="135"/>
        <v>0</v>
      </c>
    </row>
    <row r="577" spans="4:10" hidden="1" x14ac:dyDescent="0.25">
      <c r="D577" s="15">
        <f t="shared" si="134"/>
        <v>0</v>
      </c>
      <c r="J577" s="56">
        <f t="shared" si="135"/>
        <v>0</v>
      </c>
    </row>
    <row r="578" spans="4:10" hidden="1" x14ac:dyDescent="0.25">
      <c r="D578" s="15">
        <f t="shared" si="134"/>
        <v>0</v>
      </c>
      <c r="J578" s="56">
        <f t="shared" si="135"/>
        <v>0</v>
      </c>
    </row>
    <row r="579" spans="4:10" hidden="1" x14ac:dyDescent="0.25">
      <c r="D579" s="15">
        <f t="shared" si="134"/>
        <v>0</v>
      </c>
      <c r="J579" s="56">
        <f t="shared" si="135"/>
        <v>0</v>
      </c>
    </row>
    <row r="580" spans="4:10" hidden="1" x14ac:dyDescent="0.25">
      <c r="D580" s="15">
        <f t="shared" si="134"/>
        <v>0</v>
      </c>
      <c r="J580" s="56">
        <f t="shared" si="135"/>
        <v>0</v>
      </c>
    </row>
    <row r="581" spans="4:10" hidden="1" x14ac:dyDescent="0.25">
      <c r="D581" s="15">
        <f t="shared" si="134"/>
        <v>0</v>
      </c>
      <c r="J581" s="56">
        <f t="shared" si="135"/>
        <v>0</v>
      </c>
    </row>
    <row r="582" spans="4:10" hidden="1" x14ac:dyDescent="0.25">
      <c r="D582" s="15">
        <f t="shared" si="134"/>
        <v>0</v>
      </c>
      <c r="J582" s="56">
        <f t="shared" si="135"/>
        <v>0</v>
      </c>
    </row>
    <row r="583" spans="4:10" hidden="1" x14ac:dyDescent="0.25">
      <c r="D583" s="15">
        <f t="shared" si="134"/>
        <v>0</v>
      </c>
      <c r="J583" s="56">
        <f t="shared" si="135"/>
        <v>0</v>
      </c>
    </row>
    <row r="584" spans="4:10" hidden="1" x14ac:dyDescent="0.25">
      <c r="D584" s="15">
        <f t="shared" si="134"/>
        <v>0</v>
      </c>
      <c r="J584" s="56">
        <f t="shared" si="135"/>
        <v>0</v>
      </c>
    </row>
    <row r="585" spans="4:10" hidden="1" x14ac:dyDescent="0.25">
      <c r="D585" s="15">
        <f t="shared" si="134"/>
        <v>0</v>
      </c>
      <c r="J585" s="56">
        <f t="shared" si="135"/>
        <v>0</v>
      </c>
    </row>
    <row r="586" spans="4:10" hidden="1" x14ac:dyDescent="0.25">
      <c r="D586" s="15">
        <f t="shared" si="134"/>
        <v>0</v>
      </c>
      <c r="J586" s="56">
        <f t="shared" si="135"/>
        <v>0</v>
      </c>
    </row>
    <row r="587" spans="4:10" hidden="1" x14ac:dyDescent="0.25">
      <c r="D587" s="15">
        <f t="shared" si="134"/>
        <v>0</v>
      </c>
      <c r="J587" s="56">
        <f t="shared" si="135"/>
        <v>0</v>
      </c>
    </row>
    <row r="588" spans="4:10" hidden="1" x14ac:dyDescent="0.25">
      <c r="D588" s="15">
        <f t="shared" si="134"/>
        <v>0</v>
      </c>
      <c r="J588" s="56">
        <f t="shared" si="135"/>
        <v>0</v>
      </c>
    </row>
    <row r="589" spans="4:10" hidden="1" x14ac:dyDescent="0.25">
      <c r="D589" s="15">
        <f t="shared" si="134"/>
        <v>0</v>
      </c>
      <c r="J589" s="56">
        <f t="shared" si="135"/>
        <v>0</v>
      </c>
    </row>
    <row r="590" spans="4:10" hidden="1" x14ac:dyDescent="0.25">
      <c r="D590" s="15">
        <f t="shared" si="134"/>
        <v>0</v>
      </c>
      <c r="J590" s="56">
        <f t="shared" si="135"/>
        <v>0</v>
      </c>
    </row>
    <row r="591" spans="4:10" hidden="1" x14ac:dyDescent="0.25">
      <c r="D591" s="15">
        <f t="shared" si="134"/>
        <v>0</v>
      </c>
      <c r="J591" s="56">
        <f t="shared" si="135"/>
        <v>0</v>
      </c>
    </row>
    <row r="592" spans="4:10" hidden="1" x14ac:dyDescent="0.25">
      <c r="D592" s="15">
        <f t="shared" si="134"/>
        <v>0</v>
      </c>
      <c r="J592" s="56">
        <f t="shared" si="135"/>
        <v>0</v>
      </c>
    </row>
    <row r="593" spans="4:10" hidden="1" x14ac:dyDescent="0.25">
      <c r="D593" s="15">
        <f t="shared" si="134"/>
        <v>0</v>
      </c>
      <c r="J593" s="56">
        <f t="shared" si="135"/>
        <v>0</v>
      </c>
    </row>
    <row r="594" spans="4:10" hidden="1" x14ac:dyDescent="0.25">
      <c r="D594" s="15">
        <f t="shared" si="134"/>
        <v>0</v>
      </c>
      <c r="J594" s="56">
        <f t="shared" si="135"/>
        <v>0</v>
      </c>
    </row>
    <row r="595" spans="4:10" hidden="1" x14ac:dyDescent="0.25">
      <c r="D595" s="15">
        <f t="shared" si="134"/>
        <v>0</v>
      </c>
      <c r="J595" s="56">
        <f t="shared" si="135"/>
        <v>0</v>
      </c>
    </row>
    <row r="596" spans="4:10" hidden="1" x14ac:dyDescent="0.25">
      <c r="D596" s="15">
        <f t="shared" si="134"/>
        <v>0</v>
      </c>
      <c r="J596" s="56">
        <f t="shared" si="135"/>
        <v>0</v>
      </c>
    </row>
    <row r="597" spans="4:10" hidden="1" x14ac:dyDescent="0.25">
      <c r="D597" s="15">
        <f t="shared" si="134"/>
        <v>0</v>
      </c>
      <c r="J597" s="56">
        <f t="shared" si="135"/>
        <v>0</v>
      </c>
    </row>
    <row r="598" spans="4:10" hidden="1" x14ac:dyDescent="0.25">
      <c r="D598" s="15">
        <f t="shared" ref="D598:D661" si="136">J597</f>
        <v>0</v>
      </c>
      <c r="J598" s="56">
        <f t="shared" si="135"/>
        <v>0</v>
      </c>
    </row>
    <row r="599" spans="4:10" hidden="1" x14ac:dyDescent="0.25">
      <c r="D599" s="15">
        <f t="shared" si="136"/>
        <v>0</v>
      </c>
      <c r="J599" s="56">
        <f t="shared" si="135"/>
        <v>0</v>
      </c>
    </row>
    <row r="600" spans="4:10" hidden="1" x14ac:dyDescent="0.25">
      <c r="D600" s="15">
        <f t="shared" si="136"/>
        <v>0</v>
      </c>
      <c r="J600" s="56">
        <f t="shared" si="135"/>
        <v>0</v>
      </c>
    </row>
    <row r="601" spans="4:10" hidden="1" x14ac:dyDescent="0.25">
      <c r="D601" s="15">
        <f t="shared" si="136"/>
        <v>0</v>
      </c>
      <c r="J601" s="56">
        <f t="shared" si="135"/>
        <v>0</v>
      </c>
    </row>
    <row r="602" spans="4:10" hidden="1" x14ac:dyDescent="0.25">
      <c r="D602" s="15">
        <f t="shared" si="136"/>
        <v>0</v>
      </c>
      <c r="J602" s="56">
        <f t="shared" si="135"/>
        <v>0</v>
      </c>
    </row>
    <row r="603" spans="4:10" hidden="1" x14ac:dyDescent="0.25">
      <c r="D603" s="15">
        <f t="shared" si="136"/>
        <v>0</v>
      </c>
      <c r="J603" s="56">
        <f t="shared" si="135"/>
        <v>0</v>
      </c>
    </row>
    <row r="604" spans="4:10" hidden="1" x14ac:dyDescent="0.25">
      <c r="D604" s="15">
        <f t="shared" si="136"/>
        <v>0</v>
      </c>
      <c r="J604" s="56">
        <f t="shared" si="135"/>
        <v>0</v>
      </c>
    </row>
    <row r="605" spans="4:10" hidden="1" x14ac:dyDescent="0.25">
      <c r="D605" s="15">
        <f t="shared" si="136"/>
        <v>0</v>
      </c>
      <c r="J605" s="56">
        <f t="shared" si="135"/>
        <v>0</v>
      </c>
    </row>
    <row r="606" spans="4:10" hidden="1" x14ac:dyDescent="0.25">
      <c r="D606" s="15">
        <f t="shared" si="136"/>
        <v>0</v>
      </c>
      <c r="J606" s="56">
        <f t="shared" si="135"/>
        <v>0</v>
      </c>
    </row>
    <row r="607" spans="4:10" hidden="1" x14ac:dyDescent="0.25">
      <c r="D607" s="15">
        <f t="shared" si="136"/>
        <v>0</v>
      </c>
      <c r="J607" s="56">
        <f t="shared" si="135"/>
        <v>0</v>
      </c>
    </row>
    <row r="608" spans="4:10" hidden="1" x14ac:dyDescent="0.25">
      <c r="D608" s="15">
        <f t="shared" si="136"/>
        <v>0</v>
      </c>
      <c r="J608" s="56">
        <f t="shared" si="135"/>
        <v>0</v>
      </c>
    </row>
    <row r="609" spans="4:10" hidden="1" x14ac:dyDescent="0.25">
      <c r="D609" s="15">
        <f t="shared" si="136"/>
        <v>0</v>
      </c>
      <c r="J609" s="56">
        <f t="shared" si="135"/>
        <v>0</v>
      </c>
    </row>
    <row r="610" spans="4:10" hidden="1" x14ac:dyDescent="0.25">
      <c r="D610" s="15">
        <f t="shared" si="136"/>
        <v>0</v>
      </c>
      <c r="J610" s="56">
        <f t="shared" si="135"/>
        <v>0</v>
      </c>
    </row>
    <row r="611" spans="4:10" hidden="1" x14ac:dyDescent="0.25">
      <c r="D611" s="15">
        <f t="shared" si="136"/>
        <v>0</v>
      </c>
      <c r="J611" s="56">
        <f t="shared" ref="J611:J674" si="137">D611+E611</f>
        <v>0</v>
      </c>
    </row>
    <row r="612" spans="4:10" hidden="1" x14ac:dyDescent="0.25">
      <c r="D612" s="15">
        <f t="shared" si="136"/>
        <v>0</v>
      </c>
      <c r="J612" s="56">
        <f t="shared" si="137"/>
        <v>0</v>
      </c>
    </row>
    <row r="613" spans="4:10" hidden="1" x14ac:dyDescent="0.25">
      <c r="D613" s="15">
        <f t="shared" si="136"/>
        <v>0</v>
      </c>
      <c r="J613" s="56">
        <f t="shared" si="137"/>
        <v>0</v>
      </c>
    </row>
    <row r="614" spans="4:10" hidden="1" x14ac:dyDescent="0.25">
      <c r="D614" s="15">
        <f t="shared" si="136"/>
        <v>0</v>
      </c>
      <c r="J614" s="56">
        <f t="shared" si="137"/>
        <v>0</v>
      </c>
    </row>
    <row r="615" spans="4:10" hidden="1" x14ac:dyDescent="0.25">
      <c r="D615" s="15">
        <f t="shared" si="136"/>
        <v>0</v>
      </c>
      <c r="J615" s="56">
        <f t="shared" si="137"/>
        <v>0</v>
      </c>
    </row>
    <row r="616" spans="4:10" hidden="1" x14ac:dyDescent="0.25">
      <c r="D616" s="15">
        <f t="shared" si="136"/>
        <v>0</v>
      </c>
      <c r="J616" s="56">
        <f t="shared" si="137"/>
        <v>0</v>
      </c>
    </row>
    <row r="617" spans="4:10" hidden="1" x14ac:dyDescent="0.25">
      <c r="D617" s="15">
        <f t="shared" si="136"/>
        <v>0</v>
      </c>
      <c r="J617" s="56">
        <f t="shared" si="137"/>
        <v>0</v>
      </c>
    </row>
    <row r="618" spans="4:10" hidden="1" x14ac:dyDescent="0.25">
      <c r="D618" s="15">
        <f t="shared" si="136"/>
        <v>0</v>
      </c>
      <c r="J618" s="56">
        <f t="shared" si="137"/>
        <v>0</v>
      </c>
    </row>
    <row r="619" spans="4:10" hidden="1" x14ac:dyDescent="0.25">
      <c r="D619" s="15">
        <f t="shared" si="136"/>
        <v>0</v>
      </c>
      <c r="J619" s="56">
        <f t="shared" si="137"/>
        <v>0</v>
      </c>
    </row>
    <row r="620" spans="4:10" hidden="1" x14ac:dyDescent="0.25">
      <c r="D620" s="15">
        <f t="shared" si="136"/>
        <v>0</v>
      </c>
      <c r="J620" s="56">
        <f t="shared" si="137"/>
        <v>0</v>
      </c>
    </row>
    <row r="621" spans="4:10" hidden="1" x14ac:dyDescent="0.25">
      <c r="D621" s="15">
        <f t="shared" si="136"/>
        <v>0</v>
      </c>
      <c r="J621" s="56">
        <f t="shared" si="137"/>
        <v>0</v>
      </c>
    </row>
    <row r="622" spans="4:10" hidden="1" x14ac:dyDescent="0.25">
      <c r="D622" s="15">
        <f t="shared" si="136"/>
        <v>0</v>
      </c>
      <c r="J622" s="56">
        <f t="shared" si="137"/>
        <v>0</v>
      </c>
    </row>
    <row r="623" spans="4:10" hidden="1" x14ac:dyDescent="0.25">
      <c r="D623" s="15">
        <f t="shared" si="136"/>
        <v>0</v>
      </c>
      <c r="J623" s="56">
        <f t="shared" si="137"/>
        <v>0</v>
      </c>
    </row>
    <row r="624" spans="4:10" hidden="1" x14ac:dyDescent="0.25">
      <c r="D624" s="15">
        <f t="shared" si="136"/>
        <v>0</v>
      </c>
      <c r="J624" s="56">
        <f t="shared" si="137"/>
        <v>0</v>
      </c>
    </row>
    <row r="625" spans="4:10" hidden="1" x14ac:dyDescent="0.25">
      <c r="D625" s="15">
        <f t="shared" si="136"/>
        <v>0</v>
      </c>
      <c r="J625" s="56">
        <f t="shared" si="137"/>
        <v>0</v>
      </c>
    </row>
    <row r="626" spans="4:10" hidden="1" x14ac:dyDescent="0.25">
      <c r="D626" s="15">
        <f t="shared" si="136"/>
        <v>0</v>
      </c>
      <c r="J626" s="56">
        <f t="shared" si="137"/>
        <v>0</v>
      </c>
    </row>
    <row r="627" spans="4:10" hidden="1" x14ac:dyDescent="0.25">
      <c r="D627" s="15">
        <f t="shared" si="136"/>
        <v>0</v>
      </c>
      <c r="J627" s="56">
        <f t="shared" si="137"/>
        <v>0</v>
      </c>
    </row>
    <row r="628" spans="4:10" hidden="1" x14ac:dyDescent="0.25">
      <c r="D628" s="15">
        <f t="shared" si="136"/>
        <v>0</v>
      </c>
      <c r="J628" s="56">
        <f t="shared" si="137"/>
        <v>0</v>
      </c>
    </row>
    <row r="629" spans="4:10" hidden="1" x14ac:dyDescent="0.25">
      <c r="D629" s="15">
        <f t="shared" si="136"/>
        <v>0</v>
      </c>
      <c r="J629" s="56">
        <f t="shared" si="137"/>
        <v>0</v>
      </c>
    </row>
    <row r="630" spans="4:10" hidden="1" x14ac:dyDescent="0.25">
      <c r="D630" s="15">
        <f t="shared" si="136"/>
        <v>0</v>
      </c>
      <c r="J630" s="56">
        <f t="shared" si="137"/>
        <v>0</v>
      </c>
    </row>
    <row r="631" spans="4:10" hidden="1" x14ac:dyDescent="0.25">
      <c r="D631" s="15">
        <f t="shared" si="136"/>
        <v>0</v>
      </c>
      <c r="J631" s="56">
        <f t="shared" si="137"/>
        <v>0</v>
      </c>
    </row>
    <row r="632" spans="4:10" hidden="1" x14ac:dyDescent="0.25">
      <c r="D632" s="15">
        <f t="shared" si="136"/>
        <v>0</v>
      </c>
      <c r="J632" s="56">
        <f t="shared" si="137"/>
        <v>0</v>
      </c>
    </row>
    <row r="633" spans="4:10" hidden="1" x14ac:dyDescent="0.25">
      <c r="D633" s="15">
        <f t="shared" si="136"/>
        <v>0</v>
      </c>
      <c r="J633" s="56">
        <f t="shared" si="137"/>
        <v>0</v>
      </c>
    </row>
    <row r="634" spans="4:10" hidden="1" x14ac:dyDescent="0.25">
      <c r="D634" s="15">
        <f t="shared" si="136"/>
        <v>0</v>
      </c>
      <c r="J634" s="56">
        <f t="shared" si="137"/>
        <v>0</v>
      </c>
    </row>
    <row r="635" spans="4:10" hidden="1" x14ac:dyDescent="0.25">
      <c r="D635" s="15">
        <f t="shared" si="136"/>
        <v>0</v>
      </c>
      <c r="J635" s="56">
        <f t="shared" si="137"/>
        <v>0</v>
      </c>
    </row>
    <row r="636" spans="4:10" hidden="1" x14ac:dyDescent="0.25">
      <c r="D636" s="15">
        <f t="shared" si="136"/>
        <v>0</v>
      </c>
      <c r="J636" s="56">
        <f t="shared" si="137"/>
        <v>0</v>
      </c>
    </row>
    <row r="637" spans="4:10" hidden="1" x14ac:dyDescent="0.25">
      <c r="D637" s="15">
        <f t="shared" si="136"/>
        <v>0</v>
      </c>
      <c r="J637" s="56">
        <f t="shared" si="137"/>
        <v>0</v>
      </c>
    </row>
    <row r="638" spans="4:10" hidden="1" x14ac:dyDescent="0.25">
      <c r="D638" s="15">
        <f t="shared" si="136"/>
        <v>0</v>
      </c>
      <c r="J638" s="56">
        <f t="shared" si="137"/>
        <v>0</v>
      </c>
    </row>
    <row r="639" spans="4:10" hidden="1" x14ac:dyDescent="0.25">
      <c r="D639" s="15">
        <f t="shared" si="136"/>
        <v>0</v>
      </c>
      <c r="J639" s="56">
        <f t="shared" si="137"/>
        <v>0</v>
      </c>
    </row>
    <row r="640" spans="4:10" hidden="1" x14ac:dyDescent="0.25">
      <c r="D640" s="15">
        <f t="shared" si="136"/>
        <v>0</v>
      </c>
      <c r="J640" s="56">
        <f t="shared" si="137"/>
        <v>0</v>
      </c>
    </row>
    <row r="641" spans="4:10" hidden="1" x14ac:dyDescent="0.25">
      <c r="D641" s="15">
        <f t="shared" si="136"/>
        <v>0</v>
      </c>
      <c r="J641" s="56">
        <f t="shared" si="137"/>
        <v>0</v>
      </c>
    </row>
    <row r="642" spans="4:10" hidden="1" x14ac:dyDescent="0.25">
      <c r="D642" s="15">
        <f t="shared" si="136"/>
        <v>0</v>
      </c>
      <c r="J642" s="56">
        <f t="shared" si="137"/>
        <v>0</v>
      </c>
    </row>
    <row r="643" spans="4:10" hidden="1" x14ac:dyDescent="0.25">
      <c r="D643" s="15">
        <f t="shared" si="136"/>
        <v>0</v>
      </c>
      <c r="J643" s="56">
        <f t="shared" si="137"/>
        <v>0</v>
      </c>
    </row>
    <row r="644" spans="4:10" hidden="1" x14ac:dyDescent="0.25">
      <c r="D644" s="15">
        <f t="shared" si="136"/>
        <v>0</v>
      </c>
      <c r="J644" s="56">
        <f t="shared" si="137"/>
        <v>0</v>
      </c>
    </row>
    <row r="645" spans="4:10" hidden="1" x14ac:dyDescent="0.25">
      <c r="D645" s="15">
        <f t="shared" si="136"/>
        <v>0</v>
      </c>
      <c r="J645" s="56">
        <f t="shared" si="137"/>
        <v>0</v>
      </c>
    </row>
    <row r="646" spans="4:10" hidden="1" x14ac:dyDescent="0.25">
      <c r="D646" s="15">
        <f t="shared" si="136"/>
        <v>0</v>
      </c>
      <c r="J646" s="56">
        <f t="shared" si="137"/>
        <v>0</v>
      </c>
    </row>
    <row r="647" spans="4:10" hidden="1" x14ac:dyDescent="0.25">
      <c r="D647" s="15">
        <f t="shared" si="136"/>
        <v>0</v>
      </c>
      <c r="J647" s="56">
        <f t="shared" si="137"/>
        <v>0</v>
      </c>
    </row>
    <row r="648" spans="4:10" hidden="1" x14ac:dyDescent="0.25">
      <c r="D648" s="15">
        <f t="shared" si="136"/>
        <v>0</v>
      </c>
      <c r="J648" s="56">
        <f t="shared" si="137"/>
        <v>0</v>
      </c>
    </row>
    <row r="649" spans="4:10" hidden="1" x14ac:dyDescent="0.25">
      <c r="D649" s="15">
        <f t="shared" si="136"/>
        <v>0</v>
      </c>
      <c r="J649" s="56">
        <f t="shared" si="137"/>
        <v>0</v>
      </c>
    </row>
    <row r="650" spans="4:10" hidden="1" x14ac:dyDescent="0.25">
      <c r="D650" s="15">
        <f t="shared" si="136"/>
        <v>0</v>
      </c>
      <c r="J650" s="56">
        <f t="shared" si="137"/>
        <v>0</v>
      </c>
    </row>
    <row r="651" spans="4:10" hidden="1" x14ac:dyDescent="0.25">
      <c r="D651" s="15">
        <f t="shared" si="136"/>
        <v>0</v>
      </c>
      <c r="J651" s="56">
        <f t="shared" si="137"/>
        <v>0</v>
      </c>
    </row>
    <row r="652" spans="4:10" hidden="1" x14ac:dyDescent="0.25">
      <c r="D652" s="15">
        <f t="shared" si="136"/>
        <v>0</v>
      </c>
      <c r="J652" s="56">
        <f t="shared" si="137"/>
        <v>0</v>
      </c>
    </row>
    <row r="653" spans="4:10" hidden="1" x14ac:dyDescent="0.25">
      <c r="D653" s="15">
        <f t="shared" si="136"/>
        <v>0</v>
      </c>
      <c r="J653" s="56">
        <f t="shared" si="137"/>
        <v>0</v>
      </c>
    </row>
    <row r="654" spans="4:10" hidden="1" x14ac:dyDescent="0.25">
      <c r="D654" s="15">
        <f t="shared" si="136"/>
        <v>0</v>
      </c>
      <c r="J654" s="56">
        <f t="shared" si="137"/>
        <v>0</v>
      </c>
    </row>
    <row r="655" spans="4:10" hidden="1" x14ac:dyDescent="0.25">
      <c r="D655" s="15">
        <f t="shared" si="136"/>
        <v>0</v>
      </c>
      <c r="J655" s="56">
        <f t="shared" si="137"/>
        <v>0</v>
      </c>
    </row>
    <row r="656" spans="4:10" hidden="1" x14ac:dyDescent="0.25">
      <c r="D656" s="15">
        <f t="shared" si="136"/>
        <v>0</v>
      </c>
      <c r="J656" s="56">
        <f t="shared" si="137"/>
        <v>0</v>
      </c>
    </row>
    <row r="657" spans="4:10" hidden="1" x14ac:dyDescent="0.25">
      <c r="D657" s="15">
        <f t="shared" si="136"/>
        <v>0</v>
      </c>
      <c r="J657" s="56">
        <f t="shared" si="137"/>
        <v>0</v>
      </c>
    </row>
    <row r="658" spans="4:10" hidden="1" x14ac:dyDescent="0.25">
      <c r="D658" s="15">
        <f t="shared" si="136"/>
        <v>0</v>
      </c>
      <c r="J658" s="56">
        <f t="shared" si="137"/>
        <v>0</v>
      </c>
    </row>
    <row r="659" spans="4:10" hidden="1" x14ac:dyDescent="0.25">
      <c r="D659" s="15">
        <f t="shared" si="136"/>
        <v>0</v>
      </c>
      <c r="J659" s="56">
        <f t="shared" si="137"/>
        <v>0</v>
      </c>
    </row>
    <row r="660" spans="4:10" hidden="1" x14ac:dyDescent="0.25">
      <c r="D660" s="15">
        <f t="shared" si="136"/>
        <v>0</v>
      </c>
      <c r="J660" s="56">
        <f t="shared" si="137"/>
        <v>0</v>
      </c>
    </row>
    <row r="661" spans="4:10" hidden="1" x14ac:dyDescent="0.25">
      <c r="D661" s="15">
        <f t="shared" si="136"/>
        <v>0</v>
      </c>
      <c r="J661" s="56">
        <f t="shared" si="137"/>
        <v>0</v>
      </c>
    </row>
    <row r="662" spans="4:10" hidden="1" x14ac:dyDescent="0.25">
      <c r="D662" s="15">
        <f t="shared" ref="D662:D725" si="138">J661</f>
        <v>0</v>
      </c>
      <c r="J662" s="56">
        <f t="shared" si="137"/>
        <v>0</v>
      </c>
    </row>
    <row r="663" spans="4:10" hidden="1" x14ac:dyDescent="0.25">
      <c r="D663" s="15">
        <f t="shared" si="138"/>
        <v>0</v>
      </c>
      <c r="J663" s="56">
        <f t="shared" si="137"/>
        <v>0</v>
      </c>
    </row>
    <row r="664" spans="4:10" hidden="1" x14ac:dyDescent="0.25">
      <c r="D664" s="15">
        <f t="shared" si="138"/>
        <v>0</v>
      </c>
      <c r="J664" s="56">
        <f t="shared" si="137"/>
        <v>0</v>
      </c>
    </row>
    <row r="665" spans="4:10" hidden="1" x14ac:dyDescent="0.25">
      <c r="D665" s="15">
        <f t="shared" si="138"/>
        <v>0</v>
      </c>
      <c r="J665" s="56">
        <f t="shared" si="137"/>
        <v>0</v>
      </c>
    </row>
    <row r="666" spans="4:10" hidden="1" x14ac:dyDescent="0.25">
      <c r="D666" s="15">
        <f t="shared" si="138"/>
        <v>0</v>
      </c>
      <c r="J666" s="56">
        <f t="shared" si="137"/>
        <v>0</v>
      </c>
    </row>
    <row r="667" spans="4:10" hidden="1" x14ac:dyDescent="0.25">
      <c r="D667" s="15">
        <f t="shared" si="138"/>
        <v>0</v>
      </c>
      <c r="J667" s="56">
        <f t="shared" si="137"/>
        <v>0</v>
      </c>
    </row>
    <row r="668" spans="4:10" hidden="1" x14ac:dyDescent="0.25">
      <c r="D668" s="15">
        <f t="shared" si="138"/>
        <v>0</v>
      </c>
      <c r="J668" s="56">
        <f t="shared" si="137"/>
        <v>0</v>
      </c>
    </row>
    <row r="669" spans="4:10" hidden="1" x14ac:dyDescent="0.25">
      <c r="D669" s="15">
        <f t="shared" si="138"/>
        <v>0</v>
      </c>
      <c r="J669" s="56">
        <f t="shared" si="137"/>
        <v>0</v>
      </c>
    </row>
    <row r="670" spans="4:10" hidden="1" x14ac:dyDescent="0.25">
      <c r="D670" s="15">
        <f t="shared" si="138"/>
        <v>0</v>
      </c>
      <c r="J670" s="56">
        <f t="shared" si="137"/>
        <v>0</v>
      </c>
    </row>
    <row r="671" spans="4:10" hidden="1" x14ac:dyDescent="0.25">
      <c r="D671" s="15">
        <f t="shared" si="138"/>
        <v>0</v>
      </c>
      <c r="J671" s="56">
        <f t="shared" si="137"/>
        <v>0</v>
      </c>
    </row>
    <row r="672" spans="4:10" hidden="1" x14ac:dyDescent="0.25">
      <c r="D672" s="15">
        <f t="shared" si="138"/>
        <v>0</v>
      </c>
      <c r="J672" s="56">
        <f t="shared" si="137"/>
        <v>0</v>
      </c>
    </row>
    <row r="673" spans="4:10" hidden="1" x14ac:dyDescent="0.25">
      <c r="D673" s="15">
        <f t="shared" si="138"/>
        <v>0</v>
      </c>
      <c r="J673" s="56">
        <f t="shared" si="137"/>
        <v>0</v>
      </c>
    </row>
    <row r="674" spans="4:10" hidden="1" x14ac:dyDescent="0.25">
      <c r="D674" s="15">
        <f t="shared" si="138"/>
        <v>0</v>
      </c>
      <c r="J674" s="56">
        <f t="shared" si="137"/>
        <v>0</v>
      </c>
    </row>
    <row r="675" spans="4:10" hidden="1" x14ac:dyDescent="0.25">
      <c r="D675" s="15">
        <f t="shared" si="138"/>
        <v>0</v>
      </c>
      <c r="J675" s="56">
        <f t="shared" ref="J675:J738" si="139">D675+E675</f>
        <v>0</v>
      </c>
    </row>
    <row r="676" spans="4:10" hidden="1" x14ac:dyDescent="0.25">
      <c r="D676" s="15">
        <f t="shared" si="138"/>
        <v>0</v>
      </c>
      <c r="J676" s="56">
        <f t="shared" si="139"/>
        <v>0</v>
      </c>
    </row>
    <row r="677" spans="4:10" hidden="1" x14ac:dyDescent="0.25">
      <c r="D677" s="15">
        <f t="shared" si="138"/>
        <v>0</v>
      </c>
      <c r="J677" s="56">
        <f t="shared" si="139"/>
        <v>0</v>
      </c>
    </row>
    <row r="678" spans="4:10" hidden="1" x14ac:dyDescent="0.25">
      <c r="D678" s="15">
        <f t="shared" si="138"/>
        <v>0</v>
      </c>
      <c r="J678" s="56">
        <f t="shared" si="139"/>
        <v>0</v>
      </c>
    </row>
    <row r="679" spans="4:10" hidden="1" x14ac:dyDescent="0.25">
      <c r="D679" s="15">
        <f t="shared" si="138"/>
        <v>0</v>
      </c>
      <c r="J679" s="56">
        <f t="shared" si="139"/>
        <v>0</v>
      </c>
    </row>
    <row r="680" spans="4:10" hidden="1" x14ac:dyDescent="0.25">
      <c r="D680" s="15">
        <f t="shared" si="138"/>
        <v>0</v>
      </c>
      <c r="J680" s="56">
        <f t="shared" si="139"/>
        <v>0</v>
      </c>
    </row>
    <row r="681" spans="4:10" hidden="1" x14ac:dyDescent="0.25">
      <c r="D681" s="15">
        <f t="shared" si="138"/>
        <v>0</v>
      </c>
      <c r="J681" s="56">
        <f t="shared" si="139"/>
        <v>0</v>
      </c>
    </row>
    <row r="682" spans="4:10" hidden="1" x14ac:dyDescent="0.25">
      <c r="D682" s="15">
        <f t="shared" si="138"/>
        <v>0</v>
      </c>
      <c r="J682" s="56">
        <f t="shared" si="139"/>
        <v>0</v>
      </c>
    </row>
    <row r="683" spans="4:10" hidden="1" x14ac:dyDescent="0.25">
      <c r="D683" s="15">
        <f t="shared" si="138"/>
        <v>0</v>
      </c>
      <c r="J683" s="56">
        <f t="shared" si="139"/>
        <v>0</v>
      </c>
    </row>
    <row r="684" spans="4:10" hidden="1" x14ac:dyDescent="0.25">
      <c r="D684" s="15">
        <f t="shared" si="138"/>
        <v>0</v>
      </c>
      <c r="J684" s="56">
        <f t="shared" si="139"/>
        <v>0</v>
      </c>
    </row>
    <row r="685" spans="4:10" hidden="1" x14ac:dyDescent="0.25">
      <c r="D685" s="15">
        <f t="shared" si="138"/>
        <v>0</v>
      </c>
      <c r="J685" s="56">
        <f t="shared" si="139"/>
        <v>0</v>
      </c>
    </row>
    <row r="686" spans="4:10" hidden="1" x14ac:dyDescent="0.25">
      <c r="D686" s="15">
        <f t="shared" si="138"/>
        <v>0</v>
      </c>
      <c r="J686" s="56">
        <f t="shared" si="139"/>
        <v>0</v>
      </c>
    </row>
    <row r="687" spans="4:10" hidden="1" x14ac:dyDescent="0.25">
      <c r="D687" s="15">
        <f t="shared" si="138"/>
        <v>0</v>
      </c>
      <c r="J687" s="56">
        <f t="shared" si="139"/>
        <v>0</v>
      </c>
    </row>
    <row r="688" spans="4:10" hidden="1" x14ac:dyDescent="0.25">
      <c r="D688" s="15">
        <f t="shared" si="138"/>
        <v>0</v>
      </c>
      <c r="J688" s="56">
        <f t="shared" si="139"/>
        <v>0</v>
      </c>
    </row>
    <row r="689" spans="4:10" hidden="1" x14ac:dyDescent="0.25">
      <c r="D689" s="15">
        <f t="shared" si="138"/>
        <v>0</v>
      </c>
      <c r="J689" s="56">
        <f t="shared" si="139"/>
        <v>0</v>
      </c>
    </row>
    <row r="690" spans="4:10" hidden="1" x14ac:dyDescent="0.25">
      <c r="D690" s="15">
        <f t="shared" si="138"/>
        <v>0</v>
      </c>
      <c r="J690" s="56">
        <f t="shared" si="139"/>
        <v>0</v>
      </c>
    </row>
    <row r="691" spans="4:10" hidden="1" x14ac:dyDescent="0.25">
      <c r="D691" s="15">
        <f t="shared" si="138"/>
        <v>0</v>
      </c>
      <c r="J691" s="56">
        <f t="shared" si="139"/>
        <v>0</v>
      </c>
    </row>
    <row r="692" spans="4:10" hidden="1" x14ac:dyDescent="0.25">
      <c r="D692" s="15">
        <f t="shared" si="138"/>
        <v>0</v>
      </c>
      <c r="J692" s="56">
        <f t="shared" si="139"/>
        <v>0</v>
      </c>
    </row>
    <row r="693" spans="4:10" hidden="1" x14ac:dyDescent="0.25">
      <c r="D693" s="15">
        <f t="shared" si="138"/>
        <v>0</v>
      </c>
      <c r="J693" s="56">
        <f t="shared" si="139"/>
        <v>0</v>
      </c>
    </row>
    <row r="694" spans="4:10" hidden="1" x14ac:dyDescent="0.25">
      <c r="D694" s="15">
        <f t="shared" si="138"/>
        <v>0</v>
      </c>
      <c r="J694" s="56">
        <f t="shared" si="139"/>
        <v>0</v>
      </c>
    </row>
    <row r="695" spans="4:10" hidden="1" x14ac:dyDescent="0.25">
      <c r="D695" s="15">
        <f t="shared" si="138"/>
        <v>0</v>
      </c>
      <c r="J695" s="56">
        <f t="shared" si="139"/>
        <v>0</v>
      </c>
    </row>
    <row r="696" spans="4:10" hidden="1" x14ac:dyDescent="0.25">
      <c r="D696" s="15">
        <f t="shared" si="138"/>
        <v>0</v>
      </c>
      <c r="J696" s="56">
        <f t="shared" si="139"/>
        <v>0</v>
      </c>
    </row>
    <row r="697" spans="4:10" hidden="1" x14ac:dyDescent="0.25">
      <c r="D697" s="15">
        <f t="shared" si="138"/>
        <v>0</v>
      </c>
      <c r="J697" s="56">
        <f t="shared" si="139"/>
        <v>0</v>
      </c>
    </row>
    <row r="698" spans="4:10" hidden="1" x14ac:dyDescent="0.25">
      <c r="D698" s="15">
        <f t="shared" si="138"/>
        <v>0</v>
      </c>
      <c r="J698" s="56">
        <f t="shared" si="139"/>
        <v>0</v>
      </c>
    </row>
    <row r="699" spans="4:10" hidden="1" x14ac:dyDescent="0.25">
      <c r="D699" s="15">
        <f t="shared" si="138"/>
        <v>0</v>
      </c>
      <c r="J699" s="56">
        <f t="shared" si="139"/>
        <v>0</v>
      </c>
    </row>
    <row r="700" spans="4:10" hidden="1" x14ac:dyDescent="0.25">
      <c r="D700" s="15">
        <f t="shared" si="138"/>
        <v>0</v>
      </c>
      <c r="J700" s="56">
        <f t="shared" si="139"/>
        <v>0</v>
      </c>
    </row>
    <row r="701" spans="4:10" hidden="1" x14ac:dyDescent="0.25">
      <c r="D701" s="15">
        <f t="shared" si="138"/>
        <v>0</v>
      </c>
      <c r="J701" s="56">
        <f t="shared" si="139"/>
        <v>0</v>
      </c>
    </row>
    <row r="702" spans="4:10" hidden="1" x14ac:dyDescent="0.25">
      <c r="D702" s="15">
        <f t="shared" si="138"/>
        <v>0</v>
      </c>
      <c r="J702" s="56">
        <f t="shared" si="139"/>
        <v>0</v>
      </c>
    </row>
    <row r="703" spans="4:10" hidden="1" x14ac:dyDescent="0.25">
      <c r="D703" s="15">
        <f t="shared" si="138"/>
        <v>0</v>
      </c>
      <c r="J703" s="56">
        <f t="shared" si="139"/>
        <v>0</v>
      </c>
    </row>
    <row r="704" spans="4:10" hidden="1" x14ac:dyDescent="0.25">
      <c r="D704" s="15">
        <f t="shared" si="138"/>
        <v>0</v>
      </c>
      <c r="J704" s="56">
        <f t="shared" si="139"/>
        <v>0</v>
      </c>
    </row>
    <row r="705" spans="4:10" hidden="1" x14ac:dyDescent="0.25">
      <c r="D705" s="15">
        <f t="shared" si="138"/>
        <v>0</v>
      </c>
      <c r="J705" s="56">
        <f t="shared" si="139"/>
        <v>0</v>
      </c>
    </row>
    <row r="706" spans="4:10" hidden="1" x14ac:dyDescent="0.25">
      <c r="D706" s="15">
        <f t="shared" si="138"/>
        <v>0</v>
      </c>
      <c r="J706" s="56">
        <f t="shared" si="139"/>
        <v>0</v>
      </c>
    </row>
    <row r="707" spans="4:10" hidden="1" x14ac:dyDescent="0.25">
      <c r="D707" s="15">
        <f t="shared" si="138"/>
        <v>0</v>
      </c>
      <c r="J707" s="56">
        <f t="shared" si="139"/>
        <v>0</v>
      </c>
    </row>
    <row r="708" spans="4:10" hidden="1" x14ac:dyDescent="0.25">
      <c r="D708" s="15">
        <f t="shared" si="138"/>
        <v>0</v>
      </c>
      <c r="J708" s="56">
        <f t="shared" si="139"/>
        <v>0</v>
      </c>
    </row>
    <row r="709" spans="4:10" hidden="1" x14ac:dyDescent="0.25">
      <c r="D709" s="15">
        <f t="shared" si="138"/>
        <v>0</v>
      </c>
      <c r="J709" s="56">
        <f t="shared" si="139"/>
        <v>0</v>
      </c>
    </row>
    <row r="710" spans="4:10" hidden="1" x14ac:dyDescent="0.25">
      <c r="D710" s="15">
        <f t="shared" si="138"/>
        <v>0</v>
      </c>
      <c r="J710" s="56">
        <f t="shared" si="139"/>
        <v>0</v>
      </c>
    </row>
    <row r="711" spans="4:10" hidden="1" x14ac:dyDescent="0.25">
      <c r="D711" s="15">
        <f t="shared" si="138"/>
        <v>0</v>
      </c>
      <c r="J711" s="56">
        <f t="shared" si="139"/>
        <v>0</v>
      </c>
    </row>
    <row r="712" spans="4:10" hidden="1" x14ac:dyDescent="0.25">
      <c r="D712" s="15">
        <f t="shared" si="138"/>
        <v>0</v>
      </c>
      <c r="J712" s="56">
        <f t="shared" si="139"/>
        <v>0</v>
      </c>
    </row>
    <row r="713" spans="4:10" hidden="1" x14ac:dyDescent="0.25">
      <c r="D713" s="15">
        <f t="shared" si="138"/>
        <v>0</v>
      </c>
      <c r="J713" s="56">
        <f t="shared" si="139"/>
        <v>0</v>
      </c>
    </row>
    <row r="714" spans="4:10" hidden="1" x14ac:dyDescent="0.25">
      <c r="D714" s="15">
        <f t="shared" si="138"/>
        <v>0</v>
      </c>
      <c r="J714" s="56">
        <f t="shared" si="139"/>
        <v>0</v>
      </c>
    </row>
    <row r="715" spans="4:10" hidden="1" x14ac:dyDescent="0.25">
      <c r="D715" s="15">
        <f t="shared" si="138"/>
        <v>0</v>
      </c>
      <c r="J715" s="56">
        <f t="shared" si="139"/>
        <v>0</v>
      </c>
    </row>
    <row r="716" spans="4:10" hidden="1" x14ac:dyDescent="0.25">
      <c r="D716" s="15">
        <f t="shared" si="138"/>
        <v>0</v>
      </c>
      <c r="J716" s="56">
        <f t="shared" si="139"/>
        <v>0</v>
      </c>
    </row>
    <row r="717" spans="4:10" hidden="1" x14ac:dyDescent="0.25">
      <c r="D717" s="15">
        <f t="shared" si="138"/>
        <v>0</v>
      </c>
      <c r="J717" s="56">
        <f t="shared" si="139"/>
        <v>0</v>
      </c>
    </row>
    <row r="718" spans="4:10" hidden="1" x14ac:dyDescent="0.25">
      <c r="D718" s="15">
        <f t="shared" si="138"/>
        <v>0</v>
      </c>
      <c r="J718" s="56">
        <f t="shared" si="139"/>
        <v>0</v>
      </c>
    </row>
    <row r="719" spans="4:10" hidden="1" x14ac:dyDescent="0.25">
      <c r="D719" s="15">
        <f t="shared" si="138"/>
        <v>0</v>
      </c>
      <c r="J719" s="56">
        <f t="shared" si="139"/>
        <v>0</v>
      </c>
    </row>
    <row r="720" spans="4:10" hidden="1" x14ac:dyDescent="0.25">
      <c r="D720" s="15">
        <f t="shared" si="138"/>
        <v>0</v>
      </c>
      <c r="J720" s="56">
        <f t="shared" si="139"/>
        <v>0</v>
      </c>
    </row>
    <row r="721" spans="4:10" hidden="1" x14ac:dyDescent="0.25">
      <c r="D721" s="15">
        <f t="shared" si="138"/>
        <v>0</v>
      </c>
      <c r="J721" s="56">
        <f t="shared" si="139"/>
        <v>0</v>
      </c>
    </row>
    <row r="722" spans="4:10" hidden="1" x14ac:dyDescent="0.25">
      <c r="D722" s="15">
        <f t="shared" si="138"/>
        <v>0</v>
      </c>
      <c r="J722" s="56">
        <f t="shared" si="139"/>
        <v>0</v>
      </c>
    </row>
    <row r="723" spans="4:10" hidden="1" x14ac:dyDescent="0.25">
      <c r="D723" s="15">
        <f t="shared" si="138"/>
        <v>0</v>
      </c>
      <c r="J723" s="56">
        <f t="shared" si="139"/>
        <v>0</v>
      </c>
    </row>
    <row r="724" spans="4:10" hidden="1" x14ac:dyDescent="0.25">
      <c r="D724" s="15">
        <f t="shared" si="138"/>
        <v>0</v>
      </c>
      <c r="J724" s="56">
        <f t="shared" si="139"/>
        <v>0</v>
      </c>
    </row>
    <row r="725" spans="4:10" hidden="1" x14ac:dyDescent="0.25">
      <c r="D725" s="15">
        <f t="shared" si="138"/>
        <v>0</v>
      </c>
      <c r="J725" s="56">
        <f t="shared" si="139"/>
        <v>0</v>
      </c>
    </row>
    <row r="726" spans="4:10" hidden="1" x14ac:dyDescent="0.25">
      <c r="D726" s="15">
        <f t="shared" ref="D726:D789" si="140">J725</f>
        <v>0</v>
      </c>
      <c r="J726" s="56">
        <f t="shared" si="139"/>
        <v>0</v>
      </c>
    </row>
    <row r="727" spans="4:10" hidden="1" x14ac:dyDescent="0.25">
      <c r="D727" s="15">
        <f t="shared" si="140"/>
        <v>0</v>
      </c>
      <c r="J727" s="56">
        <f t="shared" si="139"/>
        <v>0</v>
      </c>
    </row>
    <row r="728" spans="4:10" hidden="1" x14ac:dyDescent="0.25">
      <c r="D728" s="15">
        <f t="shared" si="140"/>
        <v>0</v>
      </c>
      <c r="J728" s="56">
        <f t="shared" si="139"/>
        <v>0</v>
      </c>
    </row>
    <row r="729" spans="4:10" hidden="1" x14ac:dyDescent="0.25">
      <c r="D729" s="15">
        <f t="shared" si="140"/>
        <v>0</v>
      </c>
      <c r="J729" s="56">
        <f t="shared" si="139"/>
        <v>0</v>
      </c>
    </row>
    <row r="730" spans="4:10" hidden="1" x14ac:dyDescent="0.25">
      <c r="D730" s="15">
        <f t="shared" si="140"/>
        <v>0</v>
      </c>
      <c r="J730" s="56">
        <f t="shared" si="139"/>
        <v>0</v>
      </c>
    </row>
    <row r="731" spans="4:10" hidden="1" x14ac:dyDescent="0.25">
      <c r="D731" s="15">
        <f t="shared" si="140"/>
        <v>0</v>
      </c>
      <c r="J731" s="56">
        <f t="shared" si="139"/>
        <v>0</v>
      </c>
    </row>
    <row r="732" spans="4:10" hidden="1" x14ac:dyDescent="0.25">
      <c r="D732" s="15">
        <f t="shared" si="140"/>
        <v>0</v>
      </c>
      <c r="J732" s="56">
        <f t="shared" si="139"/>
        <v>0</v>
      </c>
    </row>
    <row r="733" spans="4:10" hidden="1" x14ac:dyDescent="0.25">
      <c r="D733" s="15">
        <f t="shared" si="140"/>
        <v>0</v>
      </c>
      <c r="J733" s="56">
        <f t="shared" si="139"/>
        <v>0</v>
      </c>
    </row>
    <row r="734" spans="4:10" hidden="1" x14ac:dyDescent="0.25">
      <c r="D734" s="15">
        <f t="shared" si="140"/>
        <v>0</v>
      </c>
      <c r="J734" s="56">
        <f t="shared" si="139"/>
        <v>0</v>
      </c>
    </row>
    <row r="735" spans="4:10" hidden="1" x14ac:dyDescent="0.25">
      <c r="D735" s="15">
        <f t="shared" si="140"/>
        <v>0</v>
      </c>
      <c r="J735" s="56">
        <f t="shared" si="139"/>
        <v>0</v>
      </c>
    </row>
    <row r="736" spans="4:10" hidden="1" x14ac:dyDescent="0.25">
      <c r="D736" s="15">
        <f t="shared" si="140"/>
        <v>0</v>
      </c>
      <c r="J736" s="56">
        <f t="shared" si="139"/>
        <v>0</v>
      </c>
    </row>
    <row r="737" spans="4:10" hidden="1" x14ac:dyDescent="0.25">
      <c r="D737" s="15">
        <f t="shared" si="140"/>
        <v>0</v>
      </c>
      <c r="J737" s="56">
        <f t="shared" si="139"/>
        <v>0</v>
      </c>
    </row>
    <row r="738" spans="4:10" hidden="1" x14ac:dyDescent="0.25">
      <c r="D738" s="15">
        <f t="shared" si="140"/>
        <v>0</v>
      </c>
      <c r="J738" s="56">
        <f t="shared" si="139"/>
        <v>0</v>
      </c>
    </row>
    <row r="739" spans="4:10" hidden="1" x14ac:dyDescent="0.25">
      <c r="D739" s="15">
        <f t="shared" si="140"/>
        <v>0</v>
      </c>
      <c r="J739" s="56">
        <f t="shared" ref="J739:J802" si="141">D739+E739</f>
        <v>0</v>
      </c>
    </row>
    <row r="740" spans="4:10" hidden="1" x14ac:dyDescent="0.25">
      <c r="D740" s="15">
        <f t="shared" si="140"/>
        <v>0</v>
      </c>
      <c r="J740" s="56">
        <f t="shared" si="141"/>
        <v>0</v>
      </c>
    </row>
    <row r="741" spans="4:10" hidden="1" x14ac:dyDescent="0.25">
      <c r="D741" s="15">
        <f t="shared" si="140"/>
        <v>0</v>
      </c>
      <c r="J741" s="56">
        <f t="shared" si="141"/>
        <v>0</v>
      </c>
    </row>
    <row r="742" spans="4:10" hidden="1" x14ac:dyDescent="0.25">
      <c r="D742" s="15">
        <f t="shared" si="140"/>
        <v>0</v>
      </c>
      <c r="J742" s="56">
        <f t="shared" si="141"/>
        <v>0</v>
      </c>
    </row>
    <row r="743" spans="4:10" hidden="1" x14ac:dyDescent="0.25">
      <c r="D743" s="15">
        <f t="shared" si="140"/>
        <v>0</v>
      </c>
      <c r="J743" s="56">
        <f t="shared" si="141"/>
        <v>0</v>
      </c>
    </row>
    <row r="744" spans="4:10" hidden="1" x14ac:dyDescent="0.25">
      <c r="D744" s="15">
        <f t="shared" si="140"/>
        <v>0</v>
      </c>
      <c r="J744" s="56">
        <f t="shared" si="141"/>
        <v>0</v>
      </c>
    </row>
    <row r="745" spans="4:10" hidden="1" x14ac:dyDescent="0.25">
      <c r="D745" s="15">
        <f t="shared" si="140"/>
        <v>0</v>
      </c>
      <c r="J745" s="56">
        <f t="shared" si="141"/>
        <v>0</v>
      </c>
    </row>
    <row r="746" spans="4:10" hidden="1" x14ac:dyDescent="0.25">
      <c r="D746" s="15">
        <f t="shared" si="140"/>
        <v>0</v>
      </c>
      <c r="J746" s="56">
        <f t="shared" si="141"/>
        <v>0</v>
      </c>
    </row>
    <row r="747" spans="4:10" hidden="1" x14ac:dyDescent="0.25">
      <c r="D747" s="15">
        <f t="shared" si="140"/>
        <v>0</v>
      </c>
      <c r="J747" s="56">
        <f t="shared" si="141"/>
        <v>0</v>
      </c>
    </row>
    <row r="748" spans="4:10" hidden="1" x14ac:dyDescent="0.25">
      <c r="D748" s="15">
        <f t="shared" si="140"/>
        <v>0</v>
      </c>
      <c r="J748" s="56">
        <f t="shared" si="141"/>
        <v>0</v>
      </c>
    </row>
    <row r="749" spans="4:10" hidden="1" x14ac:dyDescent="0.25">
      <c r="D749" s="15">
        <f t="shared" si="140"/>
        <v>0</v>
      </c>
      <c r="J749" s="56">
        <f t="shared" si="141"/>
        <v>0</v>
      </c>
    </row>
    <row r="750" spans="4:10" hidden="1" x14ac:dyDescent="0.25">
      <c r="D750" s="15">
        <f t="shared" si="140"/>
        <v>0</v>
      </c>
      <c r="J750" s="56">
        <f t="shared" si="141"/>
        <v>0</v>
      </c>
    </row>
    <row r="751" spans="4:10" hidden="1" x14ac:dyDescent="0.25">
      <c r="D751" s="15">
        <f t="shared" si="140"/>
        <v>0</v>
      </c>
      <c r="J751" s="56">
        <f t="shared" si="141"/>
        <v>0</v>
      </c>
    </row>
    <row r="752" spans="4:10" hidden="1" x14ac:dyDescent="0.25">
      <c r="D752" s="15">
        <f t="shared" si="140"/>
        <v>0</v>
      </c>
      <c r="J752" s="56">
        <f t="shared" si="141"/>
        <v>0</v>
      </c>
    </row>
    <row r="753" spans="4:10" hidden="1" x14ac:dyDescent="0.25">
      <c r="D753" s="15">
        <f t="shared" si="140"/>
        <v>0</v>
      </c>
      <c r="J753" s="56">
        <f t="shared" si="141"/>
        <v>0</v>
      </c>
    </row>
    <row r="754" spans="4:10" hidden="1" x14ac:dyDescent="0.25">
      <c r="D754" s="15">
        <f t="shared" si="140"/>
        <v>0</v>
      </c>
      <c r="J754" s="56">
        <f t="shared" si="141"/>
        <v>0</v>
      </c>
    </row>
    <row r="755" spans="4:10" hidden="1" x14ac:dyDescent="0.25">
      <c r="D755" s="15">
        <f t="shared" si="140"/>
        <v>0</v>
      </c>
      <c r="J755" s="56">
        <f t="shared" si="141"/>
        <v>0</v>
      </c>
    </row>
    <row r="756" spans="4:10" hidden="1" x14ac:dyDescent="0.25">
      <c r="D756" s="15">
        <f t="shared" si="140"/>
        <v>0</v>
      </c>
      <c r="J756" s="56">
        <f t="shared" si="141"/>
        <v>0</v>
      </c>
    </row>
    <row r="757" spans="4:10" hidden="1" x14ac:dyDescent="0.25">
      <c r="D757" s="15">
        <f t="shared" si="140"/>
        <v>0</v>
      </c>
      <c r="J757" s="56">
        <f t="shared" si="141"/>
        <v>0</v>
      </c>
    </row>
    <row r="758" spans="4:10" hidden="1" x14ac:dyDescent="0.25">
      <c r="D758" s="15">
        <f t="shared" si="140"/>
        <v>0</v>
      </c>
      <c r="J758" s="56">
        <f t="shared" si="141"/>
        <v>0</v>
      </c>
    </row>
    <row r="759" spans="4:10" hidden="1" x14ac:dyDescent="0.25">
      <c r="D759" s="15">
        <f t="shared" si="140"/>
        <v>0</v>
      </c>
      <c r="J759" s="56">
        <f t="shared" si="141"/>
        <v>0</v>
      </c>
    </row>
    <row r="760" spans="4:10" hidden="1" x14ac:dyDescent="0.25">
      <c r="D760" s="15">
        <f t="shared" si="140"/>
        <v>0</v>
      </c>
      <c r="J760" s="56">
        <f t="shared" si="141"/>
        <v>0</v>
      </c>
    </row>
    <row r="761" spans="4:10" hidden="1" x14ac:dyDescent="0.25">
      <c r="D761" s="15">
        <f t="shared" si="140"/>
        <v>0</v>
      </c>
      <c r="J761" s="56">
        <f t="shared" si="141"/>
        <v>0</v>
      </c>
    </row>
    <row r="762" spans="4:10" hidden="1" x14ac:dyDescent="0.25">
      <c r="D762" s="15">
        <f t="shared" si="140"/>
        <v>0</v>
      </c>
      <c r="J762" s="56">
        <f t="shared" si="141"/>
        <v>0</v>
      </c>
    </row>
    <row r="763" spans="4:10" hidden="1" x14ac:dyDescent="0.25">
      <c r="D763" s="15">
        <f t="shared" si="140"/>
        <v>0</v>
      </c>
      <c r="J763" s="56">
        <f t="shared" si="141"/>
        <v>0</v>
      </c>
    </row>
    <row r="764" spans="4:10" hidden="1" x14ac:dyDescent="0.25">
      <c r="D764" s="15">
        <f t="shared" si="140"/>
        <v>0</v>
      </c>
      <c r="J764" s="56">
        <f t="shared" si="141"/>
        <v>0</v>
      </c>
    </row>
    <row r="765" spans="4:10" hidden="1" x14ac:dyDescent="0.25">
      <c r="D765" s="15">
        <f t="shared" si="140"/>
        <v>0</v>
      </c>
      <c r="J765" s="56">
        <f t="shared" si="141"/>
        <v>0</v>
      </c>
    </row>
    <row r="766" spans="4:10" hidden="1" x14ac:dyDescent="0.25">
      <c r="D766" s="15">
        <f t="shared" si="140"/>
        <v>0</v>
      </c>
      <c r="J766" s="56">
        <f t="shared" si="141"/>
        <v>0</v>
      </c>
    </row>
    <row r="767" spans="4:10" hidden="1" x14ac:dyDescent="0.25">
      <c r="D767" s="15">
        <f t="shared" si="140"/>
        <v>0</v>
      </c>
      <c r="J767" s="56">
        <f t="shared" si="141"/>
        <v>0</v>
      </c>
    </row>
    <row r="768" spans="4:10" hidden="1" x14ac:dyDescent="0.25">
      <c r="D768" s="15">
        <f t="shared" si="140"/>
        <v>0</v>
      </c>
      <c r="J768" s="56">
        <f t="shared" si="141"/>
        <v>0</v>
      </c>
    </row>
    <row r="769" spans="4:10" hidden="1" x14ac:dyDescent="0.25">
      <c r="D769" s="15">
        <f t="shared" si="140"/>
        <v>0</v>
      </c>
      <c r="J769" s="56">
        <f t="shared" si="141"/>
        <v>0</v>
      </c>
    </row>
    <row r="770" spans="4:10" hidden="1" x14ac:dyDescent="0.25">
      <c r="D770" s="15">
        <f t="shared" si="140"/>
        <v>0</v>
      </c>
      <c r="J770" s="56">
        <f t="shared" si="141"/>
        <v>0</v>
      </c>
    </row>
    <row r="771" spans="4:10" hidden="1" x14ac:dyDescent="0.25">
      <c r="D771" s="15">
        <f t="shared" si="140"/>
        <v>0</v>
      </c>
      <c r="J771" s="56">
        <f t="shared" si="141"/>
        <v>0</v>
      </c>
    </row>
    <row r="772" spans="4:10" hidden="1" x14ac:dyDescent="0.25">
      <c r="D772" s="15">
        <f t="shared" si="140"/>
        <v>0</v>
      </c>
      <c r="J772" s="56">
        <f t="shared" si="141"/>
        <v>0</v>
      </c>
    </row>
    <row r="773" spans="4:10" hidden="1" x14ac:dyDescent="0.25">
      <c r="D773" s="15">
        <f t="shared" si="140"/>
        <v>0</v>
      </c>
      <c r="J773" s="56">
        <f t="shared" si="141"/>
        <v>0</v>
      </c>
    </row>
    <row r="774" spans="4:10" hidden="1" x14ac:dyDescent="0.25">
      <c r="D774" s="15">
        <f t="shared" si="140"/>
        <v>0</v>
      </c>
      <c r="J774" s="56">
        <f t="shared" si="141"/>
        <v>0</v>
      </c>
    </row>
    <row r="775" spans="4:10" hidden="1" x14ac:dyDescent="0.25">
      <c r="D775" s="15">
        <f t="shared" si="140"/>
        <v>0</v>
      </c>
      <c r="J775" s="56">
        <f t="shared" si="141"/>
        <v>0</v>
      </c>
    </row>
    <row r="776" spans="4:10" hidden="1" x14ac:dyDescent="0.25">
      <c r="D776" s="15">
        <f t="shared" si="140"/>
        <v>0</v>
      </c>
      <c r="J776" s="56">
        <f t="shared" si="141"/>
        <v>0</v>
      </c>
    </row>
    <row r="777" spans="4:10" hidden="1" x14ac:dyDescent="0.25">
      <c r="D777" s="15">
        <f t="shared" si="140"/>
        <v>0</v>
      </c>
      <c r="J777" s="56">
        <f t="shared" si="141"/>
        <v>0</v>
      </c>
    </row>
    <row r="778" spans="4:10" hidden="1" x14ac:dyDescent="0.25">
      <c r="D778" s="15">
        <f t="shared" si="140"/>
        <v>0</v>
      </c>
      <c r="J778" s="56">
        <f t="shared" si="141"/>
        <v>0</v>
      </c>
    </row>
    <row r="779" spans="4:10" hidden="1" x14ac:dyDescent="0.25">
      <c r="D779" s="15">
        <f t="shared" si="140"/>
        <v>0</v>
      </c>
      <c r="J779" s="56">
        <f t="shared" si="141"/>
        <v>0</v>
      </c>
    </row>
    <row r="780" spans="4:10" hidden="1" x14ac:dyDescent="0.25">
      <c r="D780" s="15">
        <f t="shared" si="140"/>
        <v>0</v>
      </c>
      <c r="J780" s="56">
        <f t="shared" si="141"/>
        <v>0</v>
      </c>
    </row>
    <row r="781" spans="4:10" hidden="1" x14ac:dyDescent="0.25">
      <c r="D781" s="15">
        <f t="shared" si="140"/>
        <v>0</v>
      </c>
      <c r="J781" s="56">
        <f t="shared" si="141"/>
        <v>0</v>
      </c>
    </row>
    <row r="782" spans="4:10" hidden="1" x14ac:dyDescent="0.25">
      <c r="D782" s="15">
        <f t="shared" si="140"/>
        <v>0</v>
      </c>
      <c r="J782" s="56">
        <f t="shared" si="141"/>
        <v>0</v>
      </c>
    </row>
    <row r="783" spans="4:10" hidden="1" x14ac:dyDescent="0.25">
      <c r="D783" s="15">
        <f t="shared" si="140"/>
        <v>0</v>
      </c>
      <c r="J783" s="56">
        <f t="shared" si="141"/>
        <v>0</v>
      </c>
    </row>
    <row r="784" spans="4:10" hidden="1" x14ac:dyDescent="0.25">
      <c r="D784" s="15">
        <f t="shared" si="140"/>
        <v>0</v>
      </c>
      <c r="J784" s="56">
        <f t="shared" si="141"/>
        <v>0</v>
      </c>
    </row>
    <row r="785" spans="4:10" hidden="1" x14ac:dyDescent="0.25">
      <c r="D785" s="15">
        <f t="shared" si="140"/>
        <v>0</v>
      </c>
      <c r="J785" s="56">
        <f t="shared" si="141"/>
        <v>0</v>
      </c>
    </row>
    <row r="786" spans="4:10" hidden="1" x14ac:dyDescent="0.25">
      <c r="D786" s="15">
        <f t="shared" si="140"/>
        <v>0</v>
      </c>
      <c r="J786" s="56">
        <f t="shared" si="141"/>
        <v>0</v>
      </c>
    </row>
    <row r="787" spans="4:10" hidden="1" x14ac:dyDescent="0.25">
      <c r="D787" s="15">
        <f t="shared" si="140"/>
        <v>0</v>
      </c>
      <c r="J787" s="56">
        <f t="shared" si="141"/>
        <v>0</v>
      </c>
    </row>
    <row r="788" spans="4:10" hidden="1" x14ac:dyDescent="0.25">
      <c r="D788" s="15">
        <f t="shared" si="140"/>
        <v>0</v>
      </c>
      <c r="J788" s="56">
        <f t="shared" si="141"/>
        <v>0</v>
      </c>
    </row>
    <row r="789" spans="4:10" hidden="1" x14ac:dyDescent="0.25">
      <c r="D789" s="15">
        <f t="shared" si="140"/>
        <v>0</v>
      </c>
      <c r="J789" s="56">
        <f t="shared" si="141"/>
        <v>0</v>
      </c>
    </row>
    <row r="790" spans="4:10" hidden="1" x14ac:dyDescent="0.25">
      <c r="D790" s="15">
        <f t="shared" ref="D790:D829" si="142">J789</f>
        <v>0</v>
      </c>
      <c r="J790" s="56">
        <f t="shared" si="141"/>
        <v>0</v>
      </c>
    </row>
    <row r="791" spans="4:10" hidden="1" x14ac:dyDescent="0.25">
      <c r="D791" s="15">
        <f t="shared" si="142"/>
        <v>0</v>
      </c>
      <c r="J791" s="56">
        <f t="shared" si="141"/>
        <v>0</v>
      </c>
    </row>
    <row r="792" spans="4:10" hidden="1" x14ac:dyDescent="0.25">
      <c r="D792" s="15">
        <f t="shared" si="142"/>
        <v>0</v>
      </c>
      <c r="J792" s="56">
        <f t="shared" si="141"/>
        <v>0</v>
      </c>
    </row>
    <row r="793" spans="4:10" hidden="1" x14ac:dyDescent="0.25">
      <c r="D793" s="15">
        <f t="shared" si="142"/>
        <v>0</v>
      </c>
      <c r="J793" s="56">
        <f t="shared" si="141"/>
        <v>0</v>
      </c>
    </row>
    <row r="794" spans="4:10" hidden="1" x14ac:dyDescent="0.25">
      <c r="D794" s="15">
        <f t="shared" si="142"/>
        <v>0</v>
      </c>
      <c r="J794" s="56">
        <f t="shared" si="141"/>
        <v>0</v>
      </c>
    </row>
    <row r="795" spans="4:10" hidden="1" x14ac:dyDescent="0.25">
      <c r="D795" s="15">
        <f t="shared" si="142"/>
        <v>0</v>
      </c>
      <c r="J795" s="56">
        <f t="shared" si="141"/>
        <v>0</v>
      </c>
    </row>
    <row r="796" spans="4:10" hidden="1" x14ac:dyDescent="0.25">
      <c r="D796" s="15">
        <f t="shared" si="142"/>
        <v>0</v>
      </c>
      <c r="J796" s="56">
        <f t="shared" si="141"/>
        <v>0</v>
      </c>
    </row>
    <row r="797" spans="4:10" hidden="1" x14ac:dyDescent="0.25">
      <c r="D797" s="15">
        <f t="shared" si="142"/>
        <v>0</v>
      </c>
      <c r="J797" s="56">
        <f t="shared" si="141"/>
        <v>0</v>
      </c>
    </row>
    <row r="798" spans="4:10" hidden="1" x14ac:dyDescent="0.25">
      <c r="D798" s="15">
        <f t="shared" si="142"/>
        <v>0</v>
      </c>
      <c r="J798" s="56">
        <f t="shared" si="141"/>
        <v>0</v>
      </c>
    </row>
    <row r="799" spans="4:10" hidden="1" x14ac:dyDescent="0.25">
      <c r="D799" s="15">
        <f t="shared" si="142"/>
        <v>0</v>
      </c>
      <c r="J799" s="56">
        <f t="shared" si="141"/>
        <v>0</v>
      </c>
    </row>
    <row r="800" spans="4:10" hidden="1" x14ac:dyDescent="0.25">
      <c r="D800" s="15">
        <f t="shared" si="142"/>
        <v>0</v>
      </c>
      <c r="J800" s="56">
        <f t="shared" si="141"/>
        <v>0</v>
      </c>
    </row>
    <row r="801" spans="4:10" hidden="1" x14ac:dyDescent="0.25">
      <c r="D801" s="15">
        <f t="shared" si="142"/>
        <v>0</v>
      </c>
      <c r="J801" s="56">
        <f t="shared" si="141"/>
        <v>0</v>
      </c>
    </row>
    <row r="802" spans="4:10" hidden="1" x14ac:dyDescent="0.25">
      <c r="D802" s="15">
        <f t="shared" si="142"/>
        <v>0</v>
      </c>
      <c r="J802" s="56">
        <f t="shared" si="141"/>
        <v>0</v>
      </c>
    </row>
    <row r="803" spans="4:10" hidden="1" x14ac:dyDescent="0.25">
      <c r="D803" s="15">
        <f t="shared" si="142"/>
        <v>0</v>
      </c>
      <c r="J803" s="56">
        <f t="shared" ref="J803:J829" si="143">D803+E803</f>
        <v>0</v>
      </c>
    </row>
    <row r="804" spans="4:10" hidden="1" x14ac:dyDescent="0.25">
      <c r="D804" s="15">
        <f t="shared" si="142"/>
        <v>0</v>
      </c>
      <c r="J804" s="56">
        <f t="shared" si="143"/>
        <v>0</v>
      </c>
    </row>
    <row r="805" spans="4:10" hidden="1" x14ac:dyDescent="0.25">
      <c r="D805" s="15">
        <f t="shared" si="142"/>
        <v>0</v>
      </c>
      <c r="J805" s="56">
        <f t="shared" si="143"/>
        <v>0</v>
      </c>
    </row>
    <row r="806" spans="4:10" hidden="1" x14ac:dyDescent="0.25">
      <c r="D806" s="15">
        <f t="shared" si="142"/>
        <v>0</v>
      </c>
      <c r="J806" s="56">
        <f t="shared" si="143"/>
        <v>0</v>
      </c>
    </row>
    <row r="807" spans="4:10" hidden="1" x14ac:dyDescent="0.25">
      <c r="D807" s="15">
        <f t="shared" si="142"/>
        <v>0</v>
      </c>
      <c r="J807" s="56">
        <f t="shared" si="143"/>
        <v>0</v>
      </c>
    </row>
    <row r="808" spans="4:10" hidden="1" x14ac:dyDescent="0.25">
      <c r="D808" s="15">
        <f t="shared" si="142"/>
        <v>0</v>
      </c>
      <c r="J808" s="56">
        <f t="shared" si="143"/>
        <v>0</v>
      </c>
    </row>
    <row r="809" spans="4:10" hidden="1" x14ac:dyDescent="0.25">
      <c r="D809" s="15">
        <f t="shared" si="142"/>
        <v>0</v>
      </c>
      <c r="J809" s="56">
        <f t="shared" si="143"/>
        <v>0</v>
      </c>
    </row>
    <row r="810" spans="4:10" hidden="1" x14ac:dyDescent="0.25">
      <c r="D810" s="15">
        <f t="shared" si="142"/>
        <v>0</v>
      </c>
      <c r="J810" s="56">
        <f t="shared" si="143"/>
        <v>0</v>
      </c>
    </row>
    <row r="811" spans="4:10" hidden="1" x14ac:dyDescent="0.25">
      <c r="D811" s="15">
        <f t="shared" si="142"/>
        <v>0</v>
      </c>
      <c r="J811" s="56">
        <f t="shared" si="143"/>
        <v>0</v>
      </c>
    </row>
    <row r="812" spans="4:10" hidden="1" x14ac:dyDescent="0.25">
      <c r="D812" s="15">
        <f t="shared" si="142"/>
        <v>0</v>
      </c>
      <c r="J812" s="56">
        <f t="shared" si="143"/>
        <v>0</v>
      </c>
    </row>
    <row r="813" spans="4:10" hidden="1" x14ac:dyDescent="0.25">
      <c r="D813" s="15">
        <f t="shared" si="142"/>
        <v>0</v>
      </c>
      <c r="J813" s="56">
        <f t="shared" si="143"/>
        <v>0</v>
      </c>
    </row>
    <row r="814" spans="4:10" hidden="1" x14ac:dyDescent="0.25">
      <c r="D814" s="15">
        <f t="shared" si="142"/>
        <v>0</v>
      </c>
      <c r="J814" s="56">
        <f t="shared" si="143"/>
        <v>0</v>
      </c>
    </row>
    <row r="815" spans="4:10" hidden="1" x14ac:dyDescent="0.25">
      <c r="D815" s="15">
        <f t="shared" si="142"/>
        <v>0</v>
      </c>
      <c r="J815" s="56">
        <f t="shared" si="143"/>
        <v>0</v>
      </c>
    </row>
    <row r="816" spans="4:10" hidden="1" x14ac:dyDescent="0.25">
      <c r="D816" s="15">
        <f t="shared" si="142"/>
        <v>0</v>
      </c>
      <c r="J816" s="56">
        <f t="shared" si="143"/>
        <v>0</v>
      </c>
    </row>
    <row r="817" spans="4:10" hidden="1" x14ac:dyDescent="0.25">
      <c r="D817" s="15">
        <f t="shared" si="142"/>
        <v>0</v>
      </c>
      <c r="J817" s="56">
        <f t="shared" si="143"/>
        <v>0</v>
      </c>
    </row>
    <row r="818" spans="4:10" hidden="1" x14ac:dyDescent="0.25">
      <c r="D818" s="15">
        <f t="shared" si="142"/>
        <v>0</v>
      </c>
      <c r="J818" s="56">
        <f t="shared" si="143"/>
        <v>0</v>
      </c>
    </row>
    <row r="819" spans="4:10" hidden="1" x14ac:dyDescent="0.25">
      <c r="D819" s="15">
        <f t="shared" si="142"/>
        <v>0</v>
      </c>
      <c r="J819" s="56">
        <f t="shared" si="143"/>
        <v>0</v>
      </c>
    </row>
    <row r="820" spans="4:10" hidden="1" x14ac:dyDescent="0.25">
      <c r="D820" s="15">
        <f t="shared" si="142"/>
        <v>0</v>
      </c>
      <c r="J820" s="56">
        <f t="shared" si="143"/>
        <v>0</v>
      </c>
    </row>
    <row r="821" spans="4:10" hidden="1" x14ac:dyDescent="0.25">
      <c r="D821" s="15">
        <f t="shared" si="142"/>
        <v>0</v>
      </c>
      <c r="J821" s="56">
        <f t="shared" si="143"/>
        <v>0</v>
      </c>
    </row>
    <row r="822" spans="4:10" hidden="1" x14ac:dyDescent="0.25">
      <c r="D822" s="15">
        <f t="shared" si="142"/>
        <v>0</v>
      </c>
      <c r="J822" s="56">
        <f t="shared" si="143"/>
        <v>0</v>
      </c>
    </row>
    <row r="823" spans="4:10" hidden="1" x14ac:dyDescent="0.25">
      <c r="D823" s="15">
        <f t="shared" si="142"/>
        <v>0</v>
      </c>
      <c r="J823" s="56">
        <f t="shared" si="143"/>
        <v>0</v>
      </c>
    </row>
    <row r="824" spans="4:10" hidden="1" x14ac:dyDescent="0.25">
      <c r="D824" s="15">
        <f t="shared" si="142"/>
        <v>0</v>
      </c>
      <c r="J824" s="56">
        <f t="shared" si="143"/>
        <v>0</v>
      </c>
    </row>
    <row r="825" spans="4:10" hidden="1" x14ac:dyDescent="0.25">
      <c r="D825" s="15">
        <f t="shared" si="142"/>
        <v>0</v>
      </c>
      <c r="J825" s="56">
        <f t="shared" si="143"/>
        <v>0</v>
      </c>
    </row>
    <row r="826" spans="4:10" hidden="1" x14ac:dyDescent="0.25">
      <c r="D826" s="15">
        <f t="shared" si="142"/>
        <v>0</v>
      </c>
      <c r="J826" s="56">
        <f t="shared" si="143"/>
        <v>0</v>
      </c>
    </row>
    <row r="827" spans="4:10" hidden="1" x14ac:dyDescent="0.25">
      <c r="D827" s="15">
        <f t="shared" si="142"/>
        <v>0</v>
      </c>
      <c r="J827" s="56">
        <f t="shared" si="143"/>
        <v>0</v>
      </c>
    </row>
    <row r="828" spans="4:10" hidden="1" x14ac:dyDescent="0.25">
      <c r="D828" s="15">
        <f t="shared" si="142"/>
        <v>0</v>
      </c>
      <c r="J828" s="56">
        <f t="shared" si="143"/>
        <v>0</v>
      </c>
    </row>
    <row r="829" spans="4:10" hidden="1" x14ac:dyDescent="0.25">
      <c r="D829" s="15">
        <f t="shared" si="142"/>
        <v>0</v>
      </c>
      <c r="J829" s="56">
        <f t="shared" si="143"/>
        <v>0</v>
      </c>
    </row>
  </sheetData>
  <autoFilter ref="A1:M829">
    <filterColumn colId="5">
      <filters>
        <filter val="TRAN"/>
      </filters>
    </filterColumn>
  </autoFilter>
  <sortState ref="A113:M117">
    <sortCondition ref="I113:I11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filterMode="1"/>
  <dimension ref="A1:M912"/>
  <sheetViews>
    <sheetView topLeftCell="B1" workbookViewId="0">
      <pane ySplit="1" topLeftCell="A202" activePane="bottomLeft" state="frozen"/>
      <selection pane="bottomLeft" activeCell="M916" sqref="M916"/>
    </sheetView>
  </sheetViews>
  <sheetFormatPr defaultRowHeight="15" x14ac:dyDescent="0.25"/>
  <cols>
    <col min="1" max="1" width="9.85546875" style="15" customWidth="1"/>
    <col min="2" max="2" width="66.42578125" style="15" customWidth="1"/>
    <col min="3" max="3" width="15.5703125" style="15" customWidth="1"/>
    <col min="4" max="4" width="11.5703125" style="15" customWidth="1"/>
    <col min="5" max="5" width="9" style="15" customWidth="1"/>
    <col min="6" max="6" width="18.28515625" style="15" bestFit="1" customWidth="1"/>
    <col min="7" max="7" width="18.28515625" style="15" customWidth="1"/>
    <col min="8" max="8" width="15.140625" style="15" customWidth="1"/>
    <col min="9" max="9" width="10.7109375" style="39" customWidth="1"/>
    <col min="10" max="10" width="9.140625" style="15"/>
    <col min="11" max="11" width="11.5703125" style="112" customWidth="1"/>
    <col min="12" max="12" width="13.140625" style="112" customWidth="1"/>
    <col min="13" max="13" width="15.140625" style="112" customWidth="1"/>
    <col min="14" max="15" width="9.140625" style="15"/>
    <col min="16" max="16" width="9.140625" style="15" customWidth="1"/>
    <col min="17" max="16384" width="9.140625" style="15"/>
  </cols>
  <sheetData>
    <row r="1" spans="1:13" ht="30.75" thickBot="1" x14ac:dyDescent="0.3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24</v>
      </c>
      <c r="H1" s="23" t="s">
        <v>12</v>
      </c>
      <c r="I1" s="24" t="s">
        <v>6</v>
      </c>
      <c r="J1" s="23" t="s">
        <v>7</v>
      </c>
      <c r="K1" s="116" t="s">
        <v>8</v>
      </c>
      <c r="L1" s="116" t="s">
        <v>9</v>
      </c>
      <c r="M1" s="117" t="s">
        <v>10</v>
      </c>
    </row>
    <row r="2" spans="1:13" x14ac:dyDescent="0.25">
      <c r="A2" s="1" t="s">
        <v>11</v>
      </c>
      <c r="B2" s="2" t="s">
        <v>13</v>
      </c>
      <c r="C2" s="2" t="s">
        <v>29</v>
      </c>
      <c r="D2" s="2"/>
      <c r="E2" s="2">
        <v>1</v>
      </c>
      <c r="F2" s="2" t="s">
        <v>17</v>
      </c>
      <c r="G2" s="2" t="s">
        <v>18</v>
      </c>
      <c r="H2" s="2"/>
      <c r="I2" s="43">
        <v>43215</v>
      </c>
      <c r="J2" s="2">
        <f>D2+E2</f>
        <v>1</v>
      </c>
      <c r="K2" s="92">
        <v>58300</v>
      </c>
      <c r="L2" s="92">
        <f>K2*E2</f>
        <v>58300</v>
      </c>
      <c r="M2" s="101">
        <f>J2*K2</f>
        <v>58300</v>
      </c>
    </row>
    <row r="3" spans="1:13" hidden="1" x14ac:dyDescent="0.25">
      <c r="A3" s="16" t="s">
        <v>11</v>
      </c>
      <c r="B3" s="17" t="s">
        <v>13</v>
      </c>
      <c r="C3" s="17" t="s">
        <v>29</v>
      </c>
      <c r="D3" s="17">
        <f>J2</f>
        <v>1</v>
      </c>
      <c r="E3" s="17">
        <v>-1</v>
      </c>
      <c r="F3" s="17" t="s">
        <v>16</v>
      </c>
      <c r="G3" s="17"/>
      <c r="H3" s="17"/>
      <c r="I3" s="18">
        <v>43405</v>
      </c>
      <c r="J3" s="17">
        <f>D3+E3</f>
        <v>0</v>
      </c>
      <c r="K3" s="99">
        <f>IF(OR(F3="FPCO"),((M2+L3)/J3),K2)</f>
        <v>58300</v>
      </c>
      <c r="L3" s="99"/>
      <c r="M3" s="100">
        <f t="shared" ref="M3" si="0">K3*J3</f>
        <v>0</v>
      </c>
    </row>
    <row r="4" spans="1:13" x14ac:dyDescent="0.25">
      <c r="A4" s="16" t="s">
        <v>11</v>
      </c>
      <c r="B4" s="17" t="s">
        <v>13</v>
      </c>
      <c r="C4" s="17" t="s">
        <v>29</v>
      </c>
      <c r="D4" s="17">
        <f>J3</f>
        <v>0</v>
      </c>
      <c r="E4" s="17">
        <v>1</v>
      </c>
      <c r="F4" s="17" t="s">
        <v>17</v>
      </c>
      <c r="G4" s="17" t="s">
        <v>18</v>
      </c>
      <c r="H4" s="17"/>
      <c r="I4" s="18">
        <v>43703</v>
      </c>
      <c r="J4" s="17">
        <f>D4+E4</f>
        <v>1</v>
      </c>
      <c r="K4" s="94">
        <f>((M3+L4)/J4)</f>
        <v>56290</v>
      </c>
      <c r="L4" s="99">
        <f>E4*56290</f>
        <v>56290</v>
      </c>
      <c r="M4" s="95">
        <f>J4*K4</f>
        <v>56290</v>
      </c>
    </row>
    <row r="5" spans="1:13" x14ac:dyDescent="0.25">
      <c r="A5" s="16" t="s">
        <v>11</v>
      </c>
      <c r="B5" s="17" t="s">
        <v>13</v>
      </c>
      <c r="C5" s="17" t="s">
        <v>29</v>
      </c>
      <c r="D5" s="17">
        <f>J4</f>
        <v>1</v>
      </c>
      <c r="E5" s="17">
        <v>1</v>
      </c>
      <c r="F5" s="17" t="s">
        <v>17</v>
      </c>
      <c r="G5" s="17" t="s">
        <v>18</v>
      </c>
      <c r="H5" s="17"/>
      <c r="I5" s="18">
        <v>43825</v>
      </c>
      <c r="J5" s="17">
        <f>D5+E5</f>
        <v>2</v>
      </c>
      <c r="K5" s="94">
        <f>((M4+L5)/J5)</f>
        <v>56290</v>
      </c>
      <c r="L5" s="99">
        <f>E5*56290</f>
        <v>56290</v>
      </c>
      <c r="M5" s="95">
        <f>J5*K5</f>
        <v>112580</v>
      </c>
    </row>
    <row r="6" spans="1:13" hidden="1" x14ac:dyDescent="0.25">
      <c r="A6" s="16" t="s">
        <v>11</v>
      </c>
      <c r="B6" s="17" t="s">
        <v>13</v>
      </c>
      <c r="C6" s="17" t="s">
        <v>29</v>
      </c>
      <c r="D6" s="17">
        <f>J5</f>
        <v>2</v>
      </c>
      <c r="E6" s="17">
        <v>-1</v>
      </c>
      <c r="F6" s="17" t="s">
        <v>16</v>
      </c>
      <c r="G6" s="17"/>
      <c r="H6" s="17"/>
      <c r="I6" s="18">
        <v>43873</v>
      </c>
      <c r="J6" s="17">
        <f>D6+E6</f>
        <v>1</v>
      </c>
      <c r="K6" s="99">
        <f>IF(OR(F6="FPCO"),((M5+L6)/J6),K5)</f>
        <v>56290</v>
      </c>
      <c r="L6" s="99"/>
      <c r="M6" s="100">
        <f t="shared" ref="M6" si="1">K6*J6</f>
        <v>56290</v>
      </c>
    </row>
    <row r="7" spans="1:13" hidden="1" x14ac:dyDescent="0.25">
      <c r="A7" s="1" t="s">
        <v>30</v>
      </c>
      <c r="B7" s="2" t="s">
        <v>31</v>
      </c>
      <c r="C7" s="2" t="s">
        <v>29</v>
      </c>
      <c r="D7" s="2">
        <v>6</v>
      </c>
      <c r="E7" s="2"/>
      <c r="F7" s="2" t="s">
        <v>14</v>
      </c>
      <c r="G7" s="2"/>
      <c r="H7" s="2"/>
      <c r="I7" s="43">
        <v>43100</v>
      </c>
      <c r="J7" s="46">
        <f t="shared" ref="J7:J42" si="2">D7+E7</f>
        <v>6</v>
      </c>
      <c r="K7" s="106">
        <f>M7/J7</f>
        <v>9500</v>
      </c>
      <c r="L7" s="106"/>
      <c r="M7" s="107">
        <v>57000</v>
      </c>
    </row>
    <row r="8" spans="1:13" x14ac:dyDescent="0.25">
      <c r="A8" s="16" t="s">
        <v>30</v>
      </c>
      <c r="B8" s="17" t="s">
        <v>31</v>
      </c>
      <c r="C8" s="17" t="s">
        <v>29</v>
      </c>
      <c r="D8" s="17">
        <f t="shared" ref="D8:D42" si="3">J7</f>
        <v>6</v>
      </c>
      <c r="E8" s="17">
        <v>12</v>
      </c>
      <c r="F8" s="17" t="s">
        <v>17</v>
      </c>
      <c r="G8" s="17" t="s">
        <v>18</v>
      </c>
      <c r="H8" s="17"/>
      <c r="I8" s="18">
        <v>43251</v>
      </c>
      <c r="J8" s="45">
        <f t="shared" si="2"/>
        <v>18</v>
      </c>
      <c r="K8" s="94">
        <f>((M7+L8)/J8)</f>
        <v>25725.121359223336</v>
      </c>
      <c r="L8" s="99">
        <f>E8*33837.682038835</f>
        <v>406052.18446602003</v>
      </c>
      <c r="M8" s="95">
        <f>J8*K8</f>
        <v>463052.18446602003</v>
      </c>
    </row>
    <row r="9" spans="1:13" hidden="1" x14ac:dyDescent="0.25">
      <c r="A9" s="16" t="s">
        <v>30</v>
      </c>
      <c r="B9" s="17" t="s">
        <v>31</v>
      </c>
      <c r="C9" s="17" t="s">
        <v>29</v>
      </c>
      <c r="D9" s="17">
        <f t="shared" si="3"/>
        <v>18</v>
      </c>
      <c r="E9" s="17">
        <v>-6</v>
      </c>
      <c r="F9" s="17" t="s">
        <v>16</v>
      </c>
      <c r="G9" s="17"/>
      <c r="H9" s="17"/>
      <c r="I9" s="18">
        <v>43405</v>
      </c>
      <c r="J9" s="45">
        <f t="shared" si="2"/>
        <v>12</v>
      </c>
      <c r="K9" s="99">
        <f t="shared" ref="K9:K14" si="4">IF(OR(F9="FPCO"),((M8+L9)/J9),K8)</f>
        <v>25725.121359223336</v>
      </c>
      <c r="L9" s="99"/>
      <c r="M9" s="100">
        <f>K9*J9</f>
        <v>308701.45631068002</v>
      </c>
    </row>
    <row r="10" spans="1:13" hidden="1" x14ac:dyDescent="0.25">
      <c r="A10" s="16" t="s">
        <v>30</v>
      </c>
      <c r="B10" s="17" t="s">
        <v>31</v>
      </c>
      <c r="C10" s="17" t="s">
        <v>29</v>
      </c>
      <c r="D10" s="17">
        <f t="shared" si="3"/>
        <v>12</v>
      </c>
      <c r="E10" s="17">
        <v>-6</v>
      </c>
      <c r="F10" s="17" t="s">
        <v>16</v>
      </c>
      <c r="G10" s="17"/>
      <c r="H10" s="17"/>
      <c r="I10" s="18">
        <v>43405</v>
      </c>
      <c r="J10" s="45">
        <f t="shared" si="2"/>
        <v>6</v>
      </c>
      <c r="K10" s="99">
        <f t="shared" si="4"/>
        <v>25725.121359223336</v>
      </c>
      <c r="L10" s="99"/>
      <c r="M10" s="100">
        <f t="shared" ref="M10:M14" si="5">K10*J10</f>
        <v>154350.72815534001</v>
      </c>
    </row>
    <row r="11" spans="1:13" hidden="1" x14ac:dyDescent="0.25">
      <c r="A11" s="16" t="s">
        <v>30</v>
      </c>
      <c r="B11" s="17" t="s">
        <v>31</v>
      </c>
      <c r="C11" s="17" t="s">
        <v>29</v>
      </c>
      <c r="D11" s="17">
        <f t="shared" si="3"/>
        <v>6</v>
      </c>
      <c r="E11" s="17">
        <v>-2</v>
      </c>
      <c r="F11" s="17" t="s">
        <v>16</v>
      </c>
      <c r="G11" s="17"/>
      <c r="H11" s="17"/>
      <c r="I11" s="18">
        <v>43462</v>
      </c>
      <c r="J11" s="45">
        <f t="shared" si="2"/>
        <v>4</v>
      </c>
      <c r="K11" s="99">
        <f t="shared" si="4"/>
        <v>25725.121359223336</v>
      </c>
      <c r="L11" s="99"/>
      <c r="M11" s="100">
        <f>K11*J11</f>
        <v>102900.48543689334</v>
      </c>
    </row>
    <row r="12" spans="1:13" hidden="1" x14ac:dyDescent="0.25">
      <c r="A12" s="16" t="s">
        <v>30</v>
      </c>
      <c r="B12" s="17" t="s">
        <v>31</v>
      </c>
      <c r="C12" s="17" t="s">
        <v>29</v>
      </c>
      <c r="D12" s="17">
        <f t="shared" si="3"/>
        <v>4</v>
      </c>
      <c r="E12" s="17">
        <v>-1</v>
      </c>
      <c r="F12" s="17" t="s">
        <v>16</v>
      </c>
      <c r="G12" s="17"/>
      <c r="H12" s="17"/>
      <c r="I12" s="18">
        <v>43462</v>
      </c>
      <c r="J12" s="45">
        <f t="shared" si="2"/>
        <v>3</v>
      </c>
      <c r="K12" s="99">
        <f t="shared" si="4"/>
        <v>25725.121359223336</v>
      </c>
      <c r="L12" s="99"/>
      <c r="M12" s="100">
        <f t="shared" si="5"/>
        <v>77175.364077670005</v>
      </c>
    </row>
    <row r="13" spans="1:13" hidden="1" x14ac:dyDescent="0.25">
      <c r="A13" s="16" t="s">
        <v>30</v>
      </c>
      <c r="B13" s="17" t="s">
        <v>31</v>
      </c>
      <c r="C13" s="17" t="s">
        <v>29</v>
      </c>
      <c r="D13" s="17">
        <f t="shared" si="3"/>
        <v>3</v>
      </c>
      <c r="E13" s="17">
        <v>-1</v>
      </c>
      <c r="F13" s="17" t="s">
        <v>16</v>
      </c>
      <c r="G13" s="17"/>
      <c r="H13" s="17"/>
      <c r="I13" s="18">
        <v>43584</v>
      </c>
      <c r="J13" s="45">
        <f t="shared" si="2"/>
        <v>2</v>
      </c>
      <c r="K13" s="99">
        <f t="shared" si="4"/>
        <v>25725.121359223336</v>
      </c>
      <c r="L13" s="99"/>
      <c r="M13" s="100">
        <f t="shared" si="5"/>
        <v>51450.242718446672</v>
      </c>
    </row>
    <row r="14" spans="1:13" hidden="1" x14ac:dyDescent="0.25">
      <c r="A14" s="16" t="s">
        <v>30</v>
      </c>
      <c r="B14" s="17" t="s">
        <v>31</v>
      </c>
      <c r="C14" s="17" t="s">
        <v>29</v>
      </c>
      <c r="D14" s="17">
        <f t="shared" si="3"/>
        <v>2</v>
      </c>
      <c r="E14" s="17">
        <v>-2</v>
      </c>
      <c r="F14" s="17" t="s">
        <v>16</v>
      </c>
      <c r="G14" s="17"/>
      <c r="H14" s="17"/>
      <c r="I14" s="18">
        <v>43584</v>
      </c>
      <c r="J14" s="45">
        <f t="shared" si="2"/>
        <v>0</v>
      </c>
      <c r="K14" s="99">
        <f t="shared" si="4"/>
        <v>25725.121359223336</v>
      </c>
      <c r="L14" s="99"/>
      <c r="M14" s="100">
        <f t="shared" si="5"/>
        <v>0</v>
      </c>
    </row>
    <row r="15" spans="1:13" x14ac:dyDescent="0.25">
      <c r="A15" s="16" t="s">
        <v>30</v>
      </c>
      <c r="B15" s="17" t="s">
        <v>31</v>
      </c>
      <c r="C15" s="17" t="s">
        <v>29</v>
      </c>
      <c r="D15" s="17">
        <f t="shared" si="3"/>
        <v>0</v>
      </c>
      <c r="E15" s="17">
        <v>18</v>
      </c>
      <c r="F15" s="17" t="s">
        <v>17</v>
      </c>
      <c r="G15" s="17" t="s">
        <v>18</v>
      </c>
      <c r="H15" s="17"/>
      <c r="I15" s="18">
        <v>43704</v>
      </c>
      <c r="J15" s="45">
        <f t="shared" si="2"/>
        <v>18</v>
      </c>
      <c r="K15" s="94">
        <f>((M14+L15)/J15)</f>
        <v>6955.3957198144699</v>
      </c>
      <c r="L15" s="99">
        <f>E15*6955.39571981447</f>
        <v>125197.12295666046</v>
      </c>
      <c r="M15" s="95">
        <f>J15*K15</f>
        <v>125197.12295666046</v>
      </c>
    </row>
    <row r="16" spans="1:13" hidden="1" x14ac:dyDescent="0.25">
      <c r="A16" s="16" t="s">
        <v>30</v>
      </c>
      <c r="B16" s="17" t="s">
        <v>31</v>
      </c>
      <c r="C16" s="17" t="s">
        <v>29</v>
      </c>
      <c r="D16" s="17">
        <f t="shared" si="3"/>
        <v>18</v>
      </c>
      <c r="E16" s="17">
        <v>-1</v>
      </c>
      <c r="F16" s="17" t="s">
        <v>16</v>
      </c>
      <c r="G16" s="17"/>
      <c r="H16" s="17"/>
      <c r="I16" s="18">
        <v>43713</v>
      </c>
      <c r="J16" s="45">
        <f t="shared" si="2"/>
        <v>17</v>
      </c>
      <c r="K16" s="99">
        <f t="shared" ref="K16:K24" si="6">IF(OR(F16="FPCO"),((M15+L16)/J16),K15)</f>
        <v>6955.3957198144699</v>
      </c>
      <c r="L16" s="99"/>
      <c r="M16" s="100">
        <f t="shared" ref="M16:M24" si="7">K16*J16</f>
        <v>118241.72723684598</v>
      </c>
    </row>
    <row r="17" spans="1:13" hidden="1" x14ac:dyDescent="0.25">
      <c r="A17" s="16" t="s">
        <v>30</v>
      </c>
      <c r="B17" s="17" t="s">
        <v>31</v>
      </c>
      <c r="C17" s="17" t="s">
        <v>29</v>
      </c>
      <c r="D17" s="17">
        <f t="shared" si="3"/>
        <v>17</v>
      </c>
      <c r="E17" s="17">
        <v>-3</v>
      </c>
      <c r="F17" s="17" t="s">
        <v>16</v>
      </c>
      <c r="G17" s="17"/>
      <c r="H17" s="17"/>
      <c r="I17" s="18">
        <v>43717</v>
      </c>
      <c r="J17" s="45">
        <f t="shared" si="2"/>
        <v>14</v>
      </c>
      <c r="K17" s="99">
        <f t="shared" si="6"/>
        <v>6955.3957198144699</v>
      </c>
      <c r="L17" s="99"/>
      <c r="M17" s="100">
        <f t="shared" si="7"/>
        <v>97375.540077402577</v>
      </c>
    </row>
    <row r="18" spans="1:13" hidden="1" x14ac:dyDescent="0.25">
      <c r="A18" s="16" t="s">
        <v>30</v>
      </c>
      <c r="B18" s="17" t="s">
        <v>31</v>
      </c>
      <c r="C18" s="17" t="s">
        <v>29</v>
      </c>
      <c r="D18" s="17">
        <f t="shared" si="3"/>
        <v>14</v>
      </c>
      <c r="E18" s="17">
        <v>-1</v>
      </c>
      <c r="F18" s="17" t="s">
        <v>16</v>
      </c>
      <c r="G18" s="17"/>
      <c r="H18" s="17"/>
      <c r="I18" s="18">
        <v>43720</v>
      </c>
      <c r="J18" s="45">
        <f t="shared" si="2"/>
        <v>13</v>
      </c>
      <c r="K18" s="99">
        <f t="shared" si="6"/>
        <v>6955.3957198144699</v>
      </c>
      <c r="L18" s="99"/>
      <c r="M18" s="100">
        <f t="shared" si="7"/>
        <v>90420.144357588113</v>
      </c>
    </row>
    <row r="19" spans="1:13" hidden="1" x14ac:dyDescent="0.25">
      <c r="A19" s="16" t="s">
        <v>30</v>
      </c>
      <c r="B19" s="17" t="s">
        <v>31</v>
      </c>
      <c r="C19" s="17" t="s">
        <v>29</v>
      </c>
      <c r="D19" s="17">
        <f t="shared" si="3"/>
        <v>13</v>
      </c>
      <c r="E19" s="17">
        <v>-1</v>
      </c>
      <c r="F19" s="17" t="s">
        <v>16</v>
      </c>
      <c r="G19" s="17"/>
      <c r="H19" s="17"/>
      <c r="I19" s="18">
        <v>43720</v>
      </c>
      <c r="J19" s="45">
        <f t="shared" si="2"/>
        <v>12</v>
      </c>
      <c r="K19" s="99">
        <f t="shared" si="6"/>
        <v>6955.3957198144699</v>
      </c>
      <c r="L19" s="99"/>
      <c r="M19" s="100">
        <f t="shared" si="7"/>
        <v>83464.748637773635</v>
      </c>
    </row>
    <row r="20" spans="1:13" hidden="1" x14ac:dyDescent="0.25">
      <c r="A20" s="16" t="s">
        <v>30</v>
      </c>
      <c r="B20" s="17" t="s">
        <v>31</v>
      </c>
      <c r="C20" s="17" t="s">
        <v>29</v>
      </c>
      <c r="D20" s="17">
        <f t="shared" si="3"/>
        <v>12</v>
      </c>
      <c r="E20" s="17">
        <v>-2</v>
      </c>
      <c r="F20" s="17" t="s">
        <v>16</v>
      </c>
      <c r="G20" s="17"/>
      <c r="H20" s="17"/>
      <c r="I20" s="18">
        <v>43747</v>
      </c>
      <c r="J20" s="45">
        <f t="shared" si="2"/>
        <v>10</v>
      </c>
      <c r="K20" s="99">
        <f t="shared" si="6"/>
        <v>6955.3957198144699</v>
      </c>
      <c r="L20" s="99"/>
      <c r="M20" s="100">
        <f t="shared" si="7"/>
        <v>69553.957198144693</v>
      </c>
    </row>
    <row r="21" spans="1:13" hidden="1" x14ac:dyDescent="0.25">
      <c r="A21" s="16" t="s">
        <v>30</v>
      </c>
      <c r="B21" s="17" t="s">
        <v>31</v>
      </c>
      <c r="C21" s="17" t="s">
        <v>29</v>
      </c>
      <c r="D21" s="17">
        <f t="shared" si="3"/>
        <v>10</v>
      </c>
      <c r="E21" s="17">
        <v>-1</v>
      </c>
      <c r="F21" s="17" t="s">
        <v>16</v>
      </c>
      <c r="G21" s="17"/>
      <c r="H21" s="17"/>
      <c r="I21" s="18">
        <v>43759</v>
      </c>
      <c r="J21" s="45">
        <f t="shared" si="2"/>
        <v>9</v>
      </c>
      <c r="K21" s="99">
        <f t="shared" si="6"/>
        <v>6955.3957198144699</v>
      </c>
      <c r="L21" s="99"/>
      <c r="M21" s="100">
        <f t="shared" si="7"/>
        <v>62598.56147833023</v>
      </c>
    </row>
    <row r="22" spans="1:13" hidden="1" x14ac:dyDescent="0.25">
      <c r="A22" s="16" t="s">
        <v>30</v>
      </c>
      <c r="B22" s="17" t="s">
        <v>31</v>
      </c>
      <c r="C22" s="17" t="s">
        <v>29</v>
      </c>
      <c r="D22" s="17">
        <f t="shared" si="3"/>
        <v>9</v>
      </c>
      <c r="E22" s="17">
        <v>-2</v>
      </c>
      <c r="F22" s="17" t="s">
        <v>16</v>
      </c>
      <c r="G22" s="17"/>
      <c r="H22" s="17"/>
      <c r="I22" s="18">
        <v>43760</v>
      </c>
      <c r="J22" s="45">
        <f t="shared" si="2"/>
        <v>7</v>
      </c>
      <c r="K22" s="99">
        <f t="shared" si="6"/>
        <v>6955.3957198144699</v>
      </c>
      <c r="L22" s="99"/>
      <c r="M22" s="100">
        <f t="shared" si="7"/>
        <v>48687.770038701288</v>
      </c>
    </row>
    <row r="23" spans="1:13" hidden="1" x14ac:dyDescent="0.25">
      <c r="A23" s="16" t="s">
        <v>30</v>
      </c>
      <c r="B23" s="17" t="s">
        <v>31</v>
      </c>
      <c r="C23" s="17" t="s">
        <v>29</v>
      </c>
      <c r="D23" s="17">
        <f t="shared" si="3"/>
        <v>7</v>
      </c>
      <c r="E23" s="17">
        <v>-2</v>
      </c>
      <c r="F23" s="17" t="s">
        <v>16</v>
      </c>
      <c r="G23" s="17"/>
      <c r="H23" s="17"/>
      <c r="I23" s="18">
        <v>43768</v>
      </c>
      <c r="J23" s="45">
        <f t="shared" si="2"/>
        <v>5</v>
      </c>
      <c r="K23" s="99">
        <f t="shared" si="6"/>
        <v>6955.3957198144699</v>
      </c>
      <c r="L23" s="99"/>
      <c r="M23" s="100">
        <f t="shared" si="7"/>
        <v>34776.978599072347</v>
      </c>
    </row>
    <row r="24" spans="1:13" hidden="1" x14ac:dyDescent="0.25">
      <c r="A24" s="16" t="s">
        <v>30</v>
      </c>
      <c r="B24" s="17" t="s">
        <v>31</v>
      </c>
      <c r="C24" s="17" t="s">
        <v>29</v>
      </c>
      <c r="D24" s="17">
        <f t="shared" si="3"/>
        <v>5</v>
      </c>
      <c r="E24" s="17">
        <v>-2</v>
      </c>
      <c r="F24" s="17" t="s">
        <v>16</v>
      </c>
      <c r="G24" s="17"/>
      <c r="H24" s="17"/>
      <c r="I24" s="18">
        <v>43769</v>
      </c>
      <c r="J24" s="45">
        <f t="shared" si="2"/>
        <v>3</v>
      </c>
      <c r="K24" s="99">
        <f t="shared" si="6"/>
        <v>6955.3957198144699</v>
      </c>
      <c r="L24" s="99"/>
      <c r="M24" s="100">
        <f t="shared" si="7"/>
        <v>20866.187159443409</v>
      </c>
    </row>
    <row r="25" spans="1:13" ht="30" x14ac:dyDescent="0.25">
      <c r="A25" s="16" t="s">
        <v>30</v>
      </c>
      <c r="B25" s="17" t="s">
        <v>31</v>
      </c>
      <c r="C25" s="17" t="s">
        <v>29</v>
      </c>
      <c r="D25" s="17">
        <f t="shared" si="3"/>
        <v>3</v>
      </c>
      <c r="E25" s="17">
        <v>10</v>
      </c>
      <c r="F25" s="17" t="s">
        <v>17</v>
      </c>
      <c r="G25" s="17" t="s">
        <v>23</v>
      </c>
      <c r="H25" s="17"/>
      <c r="I25" s="18">
        <v>43782</v>
      </c>
      <c r="J25" s="45">
        <f t="shared" si="2"/>
        <v>13</v>
      </c>
      <c r="K25" s="94">
        <f>((M24+L25)/J25)</f>
        <v>9843.5528584187232</v>
      </c>
      <c r="L25" s="99">
        <f>E25*10710</f>
        <v>107100</v>
      </c>
      <c r="M25" s="95">
        <f>J25*K25</f>
        <v>127966.18715944341</v>
      </c>
    </row>
    <row r="26" spans="1:13" hidden="1" x14ac:dyDescent="0.25">
      <c r="A26" s="16" t="s">
        <v>30</v>
      </c>
      <c r="B26" s="17" t="s">
        <v>31</v>
      </c>
      <c r="C26" s="17" t="s">
        <v>29</v>
      </c>
      <c r="D26" s="17">
        <f t="shared" si="3"/>
        <v>13</v>
      </c>
      <c r="E26" s="17">
        <v>-3</v>
      </c>
      <c r="F26" s="17" t="s">
        <v>16</v>
      </c>
      <c r="G26" s="17"/>
      <c r="H26" s="17"/>
      <c r="I26" s="18">
        <v>43783</v>
      </c>
      <c r="J26" s="45">
        <f t="shared" si="2"/>
        <v>10</v>
      </c>
      <c r="K26" s="99">
        <f t="shared" ref="K26:K29" si="8">IF(OR(F26="FPCO"),((M25+L26)/J26),K25)</f>
        <v>9843.5528584187232</v>
      </c>
      <c r="L26" s="99"/>
      <c r="M26" s="100">
        <f t="shared" ref="M26:M29" si="9">K26*J26</f>
        <v>98435.528584187239</v>
      </c>
    </row>
    <row r="27" spans="1:13" hidden="1" x14ac:dyDescent="0.25">
      <c r="A27" s="16" t="s">
        <v>30</v>
      </c>
      <c r="B27" s="17" t="s">
        <v>31</v>
      </c>
      <c r="C27" s="17" t="s">
        <v>29</v>
      </c>
      <c r="D27" s="17">
        <f t="shared" si="3"/>
        <v>10</v>
      </c>
      <c r="E27" s="17">
        <v>-2</v>
      </c>
      <c r="F27" s="17" t="s">
        <v>16</v>
      </c>
      <c r="G27" s="17"/>
      <c r="H27" s="17"/>
      <c r="I27" s="18">
        <v>43783</v>
      </c>
      <c r="J27" s="45">
        <f t="shared" si="2"/>
        <v>8</v>
      </c>
      <c r="K27" s="99">
        <f t="shared" si="8"/>
        <v>9843.5528584187232</v>
      </c>
      <c r="L27" s="99"/>
      <c r="M27" s="100">
        <f t="shared" si="9"/>
        <v>78748.422867349786</v>
      </c>
    </row>
    <row r="28" spans="1:13" hidden="1" x14ac:dyDescent="0.25">
      <c r="A28" s="16" t="s">
        <v>30</v>
      </c>
      <c r="B28" s="17" t="s">
        <v>31</v>
      </c>
      <c r="C28" s="17" t="s">
        <v>29</v>
      </c>
      <c r="D28" s="17">
        <f t="shared" si="3"/>
        <v>8</v>
      </c>
      <c r="E28" s="17">
        <v>-2</v>
      </c>
      <c r="F28" s="17" t="s">
        <v>16</v>
      </c>
      <c r="G28" s="17"/>
      <c r="H28" s="17"/>
      <c r="I28" s="18">
        <v>43796</v>
      </c>
      <c r="J28" s="45">
        <f t="shared" si="2"/>
        <v>6</v>
      </c>
      <c r="K28" s="99">
        <f t="shared" si="8"/>
        <v>9843.5528584187232</v>
      </c>
      <c r="L28" s="99"/>
      <c r="M28" s="100">
        <f t="shared" si="9"/>
        <v>59061.317150512339</v>
      </c>
    </row>
    <row r="29" spans="1:13" hidden="1" x14ac:dyDescent="0.25">
      <c r="A29" s="16" t="s">
        <v>30</v>
      </c>
      <c r="B29" s="17" t="s">
        <v>31</v>
      </c>
      <c r="C29" s="17" t="s">
        <v>29</v>
      </c>
      <c r="D29" s="17">
        <f t="shared" si="3"/>
        <v>6</v>
      </c>
      <c r="E29" s="17">
        <v>-6</v>
      </c>
      <c r="F29" s="17" t="s">
        <v>16</v>
      </c>
      <c r="G29" s="17"/>
      <c r="H29" s="17"/>
      <c r="I29" s="18">
        <v>43808</v>
      </c>
      <c r="J29" s="45">
        <f t="shared" si="2"/>
        <v>0</v>
      </c>
      <c r="K29" s="99">
        <f t="shared" si="8"/>
        <v>9843.5528584187232</v>
      </c>
      <c r="L29" s="99"/>
      <c r="M29" s="100">
        <f t="shared" si="9"/>
        <v>0</v>
      </c>
    </row>
    <row r="30" spans="1:13" x14ac:dyDescent="0.25">
      <c r="A30" s="16" t="s">
        <v>30</v>
      </c>
      <c r="B30" s="17" t="s">
        <v>31</v>
      </c>
      <c r="C30" s="17" t="s">
        <v>29</v>
      </c>
      <c r="D30" s="17">
        <f t="shared" si="3"/>
        <v>0</v>
      </c>
      <c r="E30" s="17">
        <v>2</v>
      </c>
      <c r="F30" s="17" t="s">
        <v>17</v>
      </c>
      <c r="G30" s="17" t="s">
        <v>18</v>
      </c>
      <c r="H30" s="17"/>
      <c r="I30" s="18">
        <v>43852</v>
      </c>
      <c r="J30" s="45">
        <f t="shared" si="2"/>
        <v>2</v>
      </c>
      <c r="K30" s="94">
        <f t="shared" ref="K30:K32" si="10">((M29+L30)/J30)</f>
        <v>6955.3957198144699</v>
      </c>
      <c r="L30" s="99">
        <f>E30*6955.39571981447</f>
        <v>13910.79143962894</v>
      </c>
      <c r="M30" s="95">
        <f>J30*K30</f>
        <v>13910.79143962894</v>
      </c>
    </row>
    <row r="31" spans="1:13" x14ac:dyDescent="0.25">
      <c r="A31" s="16" t="s">
        <v>30</v>
      </c>
      <c r="B31" s="17" t="s">
        <v>31</v>
      </c>
      <c r="C31" s="17" t="s">
        <v>29</v>
      </c>
      <c r="D31" s="17">
        <f t="shared" si="3"/>
        <v>2</v>
      </c>
      <c r="E31" s="17">
        <v>26</v>
      </c>
      <c r="F31" s="17" t="s">
        <v>17</v>
      </c>
      <c r="G31" s="17" t="s">
        <v>18</v>
      </c>
      <c r="H31" s="17"/>
      <c r="I31" s="18">
        <v>43858</v>
      </c>
      <c r="J31" s="45">
        <f t="shared" si="2"/>
        <v>28</v>
      </c>
      <c r="K31" s="94">
        <f>((M30+L31)/J31)</f>
        <v>11767.813979986748</v>
      </c>
      <c r="L31" s="99">
        <f>E31*12138</f>
        <v>315588</v>
      </c>
      <c r="M31" s="95">
        <f>J31*K31</f>
        <v>329498.79143962893</v>
      </c>
    </row>
    <row r="32" spans="1:13" ht="30.75" thickBot="1" x14ac:dyDescent="0.3">
      <c r="A32" s="16" t="s">
        <v>30</v>
      </c>
      <c r="B32" s="17" t="s">
        <v>31</v>
      </c>
      <c r="C32" s="17" t="s">
        <v>29</v>
      </c>
      <c r="D32" s="17">
        <f t="shared" si="3"/>
        <v>28</v>
      </c>
      <c r="E32" s="17">
        <v>8</v>
      </c>
      <c r="F32" s="17" t="s">
        <v>17</v>
      </c>
      <c r="G32" s="17" t="s">
        <v>23</v>
      </c>
      <c r="H32" s="17"/>
      <c r="I32" s="18">
        <v>43858</v>
      </c>
      <c r="J32" s="45">
        <f t="shared" si="2"/>
        <v>36</v>
      </c>
      <c r="K32" s="94">
        <f t="shared" si="10"/>
        <v>11532.74420665636</v>
      </c>
      <c r="L32" s="99">
        <f>E32*10710</f>
        <v>85680</v>
      </c>
      <c r="M32" s="95">
        <f>J32*K32</f>
        <v>415178.79143962893</v>
      </c>
    </row>
    <row r="33" spans="1:13" ht="15.75" hidden="1" thickBot="1" x14ac:dyDescent="0.3">
      <c r="A33" s="16" t="s">
        <v>30</v>
      </c>
      <c r="B33" s="17" t="s">
        <v>31</v>
      </c>
      <c r="C33" s="17" t="s">
        <v>29</v>
      </c>
      <c r="D33" s="17">
        <f t="shared" si="3"/>
        <v>36</v>
      </c>
      <c r="E33" s="17">
        <v>-1</v>
      </c>
      <c r="F33" s="17" t="s">
        <v>16</v>
      </c>
      <c r="G33" s="17"/>
      <c r="H33" s="17"/>
      <c r="I33" s="18">
        <v>43859</v>
      </c>
      <c r="J33" s="45">
        <f t="shared" si="2"/>
        <v>35</v>
      </c>
      <c r="K33" s="99">
        <f t="shared" ref="K33:K42" si="11">IF(OR(F33="FPCO"),((M32+L33)/J33),K32)</f>
        <v>11532.74420665636</v>
      </c>
      <c r="L33" s="99"/>
      <c r="M33" s="100">
        <f t="shared" ref="M33:M42" si="12">K33*J33</f>
        <v>403646.04723297257</v>
      </c>
    </row>
    <row r="34" spans="1:13" ht="15.75" hidden="1" thickBot="1" x14ac:dyDescent="0.3">
      <c r="A34" s="16" t="s">
        <v>30</v>
      </c>
      <c r="B34" s="17" t="s">
        <v>31</v>
      </c>
      <c r="C34" s="17" t="s">
        <v>29</v>
      </c>
      <c r="D34" s="17">
        <f t="shared" si="3"/>
        <v>35</v>
      </c>
      <c r="E34" s="17">
        <v>-3</v>
      </c>
      <c r="F34" s="17" t="s">
        <v>16</v>
      </c>
      <c r="G34" s="17"/>
      <c r="H34" s="17"/>
      <c r="I34" s="18">
        <v>43860</v>
      </c>
      <c r="J34" s="45">
        <f t="shared" si="2"/>
        <v>32</v>
      </c>
      <c r="K34" s="99">
        <f t="shared" si="11"/>
        <v>11532.74420665636</v>
      </c>
      <c r="L34" s="99"/>
      <c r="M34" s="100">
        <f t="shared" si="12"/>
        <v>369047.81461300352</v>
      </c>
    </row>
    <row r="35" spans="1:13" ht="15.75" hidden="1" thickBot="1" x14ac:dyDescent="0.3">
      <c r="A35" s="16" t="s">
        <v>30</v>
      </c>
      <c r="B35" s="17" t="s">
        <v>31</v>
      </c>
      <c r="C35" s="17" t="s">
        <v>29</v>
      </c>
      <c r="D35" s="17">
        <f t="shared" si="3"/>
        <v>32</v>
      </c>
      <c r="E35" s="17">
        <v>-6</v>
      </c>
      <c r="F35" s="17" t="s">
        <v>16</v>
      </c>
      <c r="G35" s="17"/>
      <c r="H35" s="17"/>
      <c r="I35" s="18">
        <v>43873</v>
      </c>
      <c r="J35" s="45">
        <f t="shared" si="2"/>
        <v>26</v>
      </c>
      <c r="K35" s="99">
        <f t="shared" si="11"/>
        <v>11532.74420665636</v>
      </c>
      <c r="L35" s="99"/>
      <c r="M35" s="100">
        <f t="shared" si="12"/>
        <v>299851.34937306534</v>
      </c>
    </row>
    <row r="36" spans="1:13" ht="15.75" hidden="1" thickBot="1" x14ac:dyDescent="0.3">
      <c r="A36" s="16" t="s">
        <v>30</v>
      </c>
      <c r="B36" s="17" t="s">
        <v>31</v>
      </c>
      <c r="C36" s="17" t="s">
        <v>29</v>
      </c>
      <c r="D36" s="17">
        <f t="shared" si="3"/>
        <v>26</v>
      </c>
      <c r="E36" s="17">
        <v>-6</v>
      </c>
      <c r="F36" s="17" t="s">
        <v>16</v>
      </c>
      <c r="G36" s="17"/>
      <c r="H36" s="17"/>
      <c r="I36" s="18">
        <v>43885</v>
      </c>
      <c r="J36" s="45">
        <f t="shared" si="2"/>
        <v>20</v>
      </c>
      <c r="K36" s="99">
        <f t="shared" si="11"/>
        <v>11532.74420665636</v>
      </c>
      <c r="L36" s="99"/>
      <c r="M36" s="100">
        <f t="shared" si="12"/>
        <v>230654.8841331272</v>
      </c>
    </row>
    <row r="37" spans="1:13" ht="15.75" hidden="1" thickBot="1" x14ac:dyDescent="0.3">
      <c r="A37" s="16" t="s">
        <v>30</v>
      </c>
      <c r="B37" s="17" t="s">
        <v>31</v>
      </c>
      <c r="C37" s="17" t="s">
        <v>29</v>
      </c>
      <c r="D37" s="17">
        <f t="shared" si="3"/>
        <v>20</v>
      </c>
      <c r="E37" s="17">
        <v>-3</v>
      </c>
      <c r="F37" s="17" t="s">
        <v>16</v>
      </c>
      <c r="G37" s="17"/>
      <c r="H37" s="17"/>
      <c r="I37" s="18">
        <v>43896</v>
      </c>
      <c r="J37" s="45">
        <f t="shared" si="2"/>
        <v>17</v>
      </c>
      <c r="K37" s="99">
        <f t="shared" si="11"/>
        <v>11532.74420665636</v>
      </c>
      <c r="L37" s="99"/>
      <c r="M37" s="100">
        <f t="shared" si="12"/>
        <v>196056.65151315811</v>
      </c>
    </row>
    <row r="38" spans="1:13" ht="15.75" hidden="1" thickBot="1" x14ac:dyDescent="0.3">
      <c r="A38" s="16" t="s">
        <v>30</v>
      </c>
      <c r="B38" s="17" t="s">
        <v>31</v>
      </c>
      <c r="C38" s="17" t="s">
        <v>29</v>
      </c>
      <c r="D38" s="17">
        <f t="shared" si="3"/>
        <v>17</v>
      </c>
      <c r="E38" s="17">
        <v>-3</v>
      </c>
      <c r="F38" s="17" t="s">
        <v>16</v>
      </c>
      <c r="G38" s="17"/>
      <c r="H38" s="17"/>
      <c r="I38" s="18">
        <v>43896</v>
      </c>
      <c r="J38" s="45">
        <f t="shared" si="2"/>
        <v>14</v>
      </c>
      <c r="K38" s="99">
        <f t="shared" si="11"/>
        <v>11532.74420665636</v>
      </c>
      <c r="L38" s="99"/>
      <c r="M38" s="100">
        <f t="shared" si="12"/>
        <v>161458.41889318905</v>
      </c>
    </row>
    <row r="39" spans="1:13" ht="15.75" hidden="1" thickBot="1" x14ac:dyDescent="0.3">
      <c r="A39" s="16" t="s">
        <v>30</v>
      </c>
      <c r="B39" s="17" t="s">
        <v>31</v>
      </c>
      <c r="C39" s="17" t="s">
        <v>29</v>
      </c>
      <c r="D39" s="17">
        <f t="shared" si="3"/>
        <v>14</v>
      </c>
      <c r="E39" s="17">
        <v>-1</v>
      </c>
      <c r="F39" s="17" t="s">
        <v>16</v>
      </c>
      <c r="G39" s="17"/>
      <c r="H39" s="17"/>
      <c r="I39" s="18">
        <v>43901</v>
      </c>
      <c r="J39" s="45">
        <f t="shared" si="2"/>
        <v>13</v>
      </c>
      <c r="K39" s="99">
        <f t="shared" si="11"/>
        <v>11532.74420665636</v>
      </c>
      <c r="L39" s="99"/>
      <c r="M39" s="100">
        <f t="shared" si="12"/>
        <v>149925.67468653267</v>
      </c>
    </row>
    <row r="40" spans="1:13" ht="15.75" hidden="1" thickBot="1" x14ac:dyDescent="0.3">
      <c r="A40" s="16" t="s">
        <v>30</v>
      </c>
      <c r="B40" s="17" t="s">
        <v>31</v>
      </c>
      <c r="C40" s="17" t="s">
        <v>29</v>
      </c>
      <c r="D40" s="17">
        <f t="shared" si="3"/>
        <v>13</v>
      </c>
      <c r="E40" s="17">
        <v>-6</v>
      </c>
      <c r="F40" s="17" t="s">
        <v>16</v>
      </c>
      <c r="G40" s="17"/>
      <c r="H40" s="17"/>
      <c r="I40" s="18">
        <v>43908</v>
      </c>
      <c r="J40" s="45">
        <f t="shared" si="2"/>
        <v>7</v>
      </c>
      <c r="K40" s="99">
        <f t="shared" si="11"/>
        <v>11532.74420665636</v>
      </c>
      <c r="L40" s="99"/>
      <c r="M40" s="100">
        <f t="shared" si="12"/>
        <v>80729.209446594527</v>
      </c>
    </row>
    <row r="41" spans="1:13" ht="15.75" hidden="1" thickBot="1" x14ac:dyDescent="0.3">
      <c r="A41" s="16" t="s">
        <v>30</v>
      </c>
      <c r="B41" s="17" t="s">
        <v>31</v>
      </c>
      <c r="C41" s="17" t="s">
        <v>29</v>
      </c>
      <c r="D41" s="17">
        <f t="shared" si="3"/>
        <v>7</v>
      </c>
      <c r="E41" s="17">
        <v>-6</v>
      </c>
      <c r="F41" s="17" t="s">
        <v>16</v>
      </c>
      <c r="G41" s="17"/>
      <c r="H41" s="17"/>
      <c r="I41" s="18">
        <v>44029</v>
      </c>
      <c r="J41" s="45">
        <f t="shared" si="2"/>
        <v>1</v>
      </c>
      <c r="K41" s="99">
        <f t="shared" si="11"/>
        <v>11532.74420665636</v>
      </c>
      <c r="L41" s="99"/>
      <c r="M41" s="100">
        <f t="shared" si="12"/>
        <v>11532.74420665636</v>
      </c>
    </row>
    <row r="42" spans="1:13" ht="15.75" hidden="1" thickBot="1" x14ac:dyDescent="0.3">
      <c r="A42" s="40" t="s">
        <v>30</v>
      </c>
      <c r="B42" s="41" t="s">
        <v>31</v>
      </c>
      <c r="C42" s="41" t="s">
        <v>29</v>
      </c>
      <c r="D42" s="41">
        <f t="shared" si="3"/>
        <v>1</v>
      </c>
      <c r="E42" s="41">
        <v>-1</v>
      </c>
      <c r="F42" s="41" t="s">
        <v>16</v>
      </c>
      <c r="G42" s="41"/>
      <c r="H42" s="41"/>
      <c r="I42" s="42">
        <v>44119</v>
      </c>
      <c r="J42" s="52">
        <f t="shared" si="2"/>
        <v>0</v>
      </c>
      <c r="K42" s="119">
        <f t="shared" si="11"/>
        <v>11532.74420665636</v>
      </c>
      <c r="L42" s="99"/>
      <c r="M42" s="100">
        <f t="shared" si="12"/>
        <v>0</v>
      </c>
    </row>
    <row r="43" spans="1:13" x14ac:dyDescent="0.25">
      <c r="A43" s="1" t="s">
        <v>33</v>
      </c>
      <c r="B43" s="2" t="s">
        <v>34</v>
      </c>
      <c r="C43" s="2" t="s">
        <v>29</v>
      </c>
      <c r="D43" s="2"/>
      <c r="E43" s="2">
        <v>10</v>
      </c>
      <c r="F43" s="2" t="s">
        <v>17</v>
      </c>
      <c r="G43" s="2" t="s">
        <v>18</v>
      </c>
      <c r="H43" s="2"/>
      <c r="I43" s="43">
        <v>43494</v>
      </c>
      <c r="J43" s="2">
        <f t="shared" ref="J43:J59" si="13">D43+E43</f>
        <v>10</v>
      </c>
      <c r="K43" s="91">
        <v>3828</v>
      </c>
      <c r="L43" s="106">
        <f>K43*E43</f>
        <v>38280</v>
      </c>
      <c r="M43" s="107">
        <f>J43*K43</f>
        <v>38280</v>
      </c>
    </row>
    <row r="44" spans="1:13" hidden="1" x14ac:dyDescent="0.25">
      <c r="A44" s="16" t="s">
        <v>33</v>
      </c>
      <c r="B44" s="17" t="s">
        <v>34</v>
      </c>
      <c r="C44" s="17" t="s">
        <v>29</v>
      </c>
      <c r="D44" s="17">
        <f t="shared" ref="D44:D58" si="14">J43</f>
        <v>10</v>
      </c>
      <c r="E44" s="17">
        <v>-2</v>
      </c>
      <c r="F44" s="17" t="s">
        <v>16</v>
      </c>
      <c r="G44" s="17"/>
      <c r="H44" s="17"/>
      <c r="I44" s="18">
        <v>43584</v>
      </c>
      <c r="J44" s="17">
        <f t="shared" si="13"/>
        <v>8</v>
      </c>
      <c r="K44" s="99">
        <f t="shared" ref="K44" si="15">IF(OR(F44="FPCO"),((M43+L44)/J44),K43)</f>
        <v>3828</v>
      </c>
      <c r="L44" s="99"/>
      <c r="M44" s="100">
        <f t="shared" ref="M44:M53" si="16">J44*K44</f>
        <v>30624</v>
      </c>
    </row>
    <row r="45" spans="1:13" x14ac:dyDescent="0.25">
      <c r="A45" s="16" t="s">
        <v>33</v>
      </c>
      <c r="B45" s="17" t="s">
        <v>34</v>
      </c>
      <c r="C45" s="17" t="s">
        <v>29</v>
      </c>
      <c r="D45" s="17">
        <f t="shared" si="14"/>
        <v>8</v>
      </c>
      <c r="E45" s="17">
        <v>5</v>
      </c>
      <c r="F45" s="17" t="s">
        <v>17</v>
      </c>
      <c r="G45" s="17" t="s">
        <v>18</v>
      </c>
      <c r="H45" s="17"/>
      <c r="I45" s="18">
        <v>43613</v>
      </c>
      <c r="J45" s="17">
        <f t="shared" si="13"/>
        <v>13</v>
      </c>
      <c r="K45" s="94">
        <f t="shared" ref="K45" si="17">((M44+L45)/J45)</f>
        <v>3828</v>
      </c>
      <c r="L45" s="99">
        <f>E45*3828</f>
        <v>19140</v>
      </c>
      <c r="M45" s="95">
        <f>J45*K45</f>
        <v>49764</v>
      </c>
    </row>
    <row r="46" spans="1:13" hidden="1" x14ac:dyDescent="0.25">
      <c r="A46" s="16" t="s">
        <v>33</v>
      </c>
      <c r="B46" s="17" t="s">
        <v>34</v>
      </c>
      <c r="C46" s="17" t="s">
        <v>29</v>
      </c>
      <c r="D46" s="17">
        <f t="shared" si="14"/>
        <v>13</v>
      </c>
      <c r="E46" s="17">
        <v>-1</v>
      </c>
      <c r="F46" s="17" t="s">
        <v>16</v>
      </c>
      <c r="G46" s="17"/>
      <c r="H46" s="17"/>
      <c r="I46" s="18">
        <v>43663</v>
      </c>
      <c r="J46" s="17">
        <f t="shared" si="13"/>
        <v>12</v>
      </c>
      <c r="K46" s="99">
        <f t="shared" ref="K46" si="18">IF(OR(F46="FPCO"),((M45+L46)/J46),K45)</f>
        <v>3828</v>
      </c>
      <c r="L46" s="99"/>
      <c r="M46" s="100">
        <f t="shared" si="16"/>
        <v>45936</v>
      </c>
    </row>
    <row r="47" spans="1:13" x14ac:dyDescent="0.25">
      <c r="A47" s="16" t="s">
        <v>33</v>
      </c>
      <c r="B47" s="17" t="s">
        <v>34</v>
      </c>
      <c r="C47" s="17" t="s">
        <v>29</v>
      </c>
      <c r="D47" s="17">
        <f t="shared" si="14"/>
        <v>12</v>
      </c>
      <c r="E47" s="17">
        <v>6</v>
      </c>
      <c r="F47" s="17" t="s">
        <v>17</v>
      </c>
      <c r="G47" s="17" t="s">
        <v>18</v>
      </c>
      <c r="H47" s="17"/>
      <c r="I47" s="18">
        <v>43682</v>
      </c>
      <c r="J47" s="17">
        <f t="shared" si="13"/>
        <v>18</v>
      </c>
      <c r="K47" s="94">
        <f t="shared" ref="K47" si="19">((M46+L47)/J47)</f>
        <v>3828</v>
      </c>
      <c r="L47" s="99">
        <f>E47*3828</f>
        <v>22968</v>
      </c>
      <c r="M47" s="95">
        <f>J47*K47</f>
        <v>68904</v>
      </c>
    </row>
    <row r="48" spans="1:13" hidden="1" x14ac:dyDescent="0.25">
      <c r="A48" s="16" t="s">
        <v>33</v>
      </c>
      <c r="B48" s="17" t="s">
        <v>34</v>
      </c>
      <c r="C48" s="17" t="s">
        <v>29</v>
      </c>
      <c r="D48" s="17">
        <f t="shared" si="14"/>
        <v>18</v>
      </c>
      <c r="E48" s="17">
        <v>-3</v>
      </c>
      <c r="F48" s="17" t="s">
        <v>16</v>
      </c>
      <c r="G48" s="17"/>
      <c r="H48" s="17"/>
      <c r="I48" s="18">
        <v>43712</v>
      </c>
      <c r="J48" s="17">
        <f t="shared" si="13"/>
        <v>15</v>
      </c>
      <c r="K48" s="99">
        <f t="shared" ref="K48:K51" si="20">IF(OR(F48="FPCO"),((M47+L48)/J48),K47)</f>
        <v>3828</v>
      </c>
      <c r="L48" s="99"/>
      <c r="M48" s="100">
        <f t="shared" si="16"/>
        <v>57420</v>
      </c>
    </row>
    <row r="49" spans="1:13" hidden="1" x14ac:dyDescent="0.25">
      <c r="A49" s="16" t="s">
        <v>33</v>
      </c>
      <c r="B49" s="17" t="s">
        <v>34</v>
      </c>
      <c r="C49" s="17" t="s">
        <v>29</v>
      </c>
      <c r="D49" s="17">
        <f t="shared" si="14"/>
        <v>15</v>
      </c>
      <c r="E49" s="17">
        <v>-1</v>
      </c>
      <c r="F49" s="17" t="s">
        <v>16</v>
      </c>
      <c r="G49" s="17"/>
      <c r="H49" s="17"/>
      <c r="I49" s="18">
        <v>43713</v>
      </c>
      <c r="J49" s="17">
        <f t="shared" si="13"/>
        <v>14</v>
      </c>
      <c r="K49" s="99">
        <f t="shared" si="20"/>
        <v>3828</v>
      </c>
      <c r="L49" s="99"/>
      <c r="M49" s="100">
        <f t="shared" si="16"/>
        <v>53592</v>
      </c>
    </row>
    <row r="50" spans="1:13" hidden="1" x14ac:dyDescent="0.25">
      <c r="A50" s="16" t="s">
        <v>33</v>
      </c>
      <c r="B50" s="17" t="s">
        <v>34</v>
      </c>
      <c r="C50" s="17" t="s">
        <v>29</v>
      </c>
      <c r="D50" s="17">
        <f t="shared" si="14"/>
        <v>14</v>
      </c>
      <c r="E50" s="17">
        <v>-2</v>
      </c>
      <c r="F50" s="17" t="s">
        <v>16</v>
      </c>
      <c r="G50" s="17"/>
      <c r="H50" s="17"/>
      <c r="I50" s="18">
        <v>43768</v>
      </c>
      <c r="J50" s="17">
        <f t="shared" si="13"/>
        <v>12</v>
      </c>
      <c r="K50" s="99">
        <f t="shared" si="20"/>
        <v>3828</v>
      </c>
      <c r="L50" s="99"/>
      <c r="M50" s="100">
        <f t="shared" si="16"/>
        <v>45936</v>
      </c>
    </row>
    <row r="51" spans="1:13" hidden="1" x14ac:dyDescent="0.25">
      <c r="A51" s="16" t="s">
        <v>33</v>
      </c>
      <c r="B51" s="17" t="s">
        <v>34</v>
      </c>
      <c r="C51" s="17" t="s">
        <v>29</v>
      </c>
      <c r="D51" s="17">
        <f t="shared" si="14"/>
        <v>12</v>
      </c>
      <c r="E51" s="17">
        <v>-1</v>
      </c>
      <c r="F51" s="17" t="s">
        <v>16</v>
      </c>
      <c r="G51" s="17"/>
      <c r="H51" s="17"/>
      <c r="I51" s="18">
        <v>43769</v>
      </c>
      <c r="J51" s="17">
        <f t="shared" si="13"/>
        <v>11</v>
      </c>
      <c r="K51" s="99">
        <f t="shared" si="20"/>
        <v>3828</v>
      </c>
      <c r="L51" s="99"/>
      <c r="M51" s="100">
        <f t="shared" si="16"/>
        <v>42108</v>
      </c>
    </row>
    <row r="52" spans="1:13" x14ac:dyDescent="0.25">
      <c r="A52" s="16" t="s">
        <v>33</v>
      </c>
      <c r="B52" s="17" t="s">
        <v>34</v>
      </c>
      <c r="C52" s="17" t="s">
        <v>29</v>
      </c>
      <c r="D52" s="17">
        <f t="shared" si="14"/>
        <v>11</v>
      </c>
      <c r="E52" s="17">
        <v>6</v>
      </c>
      <c r="F52" s="17" t="s">
        <v>17</v>
      </c>
      <c r="G52" s="17" t="s">
        <v>18</v>
      </c>
      <c r="H52" s="17"/>
      <c r="I52" s="18">
        <v>43782</v>
      </c>
      <c r="J52" s="17">
        <f t="shared" si="13"/>
        <v>17</v>
      </c>
      <c r="K52" s="94">
        <f t="shared" ref="K52" si="21">((M51+L52)/J52)</f>
        <v>3828</v>
      </c>
      <c r="L52" s="99">
        <f>E52*3828</f>
        <v>22968</v>
      </c>
      <c r="M52" s="95">
        <f>J52*K52</f>
        <v>65076</v>
      </c>
    </row>
    <row r="53" spans="1:13" hidden="1" x14ac:dyDescent="0.25">
      <c r="A53" s="16" t="s">
        <v>33</v>
      </c>
      <c r="B53" s="17" t="s">
        <v>34</v>
      </c>
      <c r="C53" s="17" t="s">
        <v>29</v>
      </c>
      <c r="D53" s="17">
        <f t="shared" si="14"/>
        <v>17</v>
      </c>
      <c r="E53" s="17">
        <v>-1</v>
      </c>
      <c r="F53" s="17" t="s">
        <v>16</v>
      </c>
      <c r="G53" s="17"/>
      <c r="H53" s="17"/>
      <c r="I53" s="18">
        <v>43796</v>
      </c>
      <c r="J53" s="17">
        <f t="shared" si="13"/>
        <v>16</v>
      </c>
      <c r="K53" s="99">
        <f t="shared" ref="K53" si="22">IF(OR(F53="FPCO"),((M52+L53)/J53),K52)</f>
        <v>3828</v>
      </c>
      <c r="L53" s="99"/>
      <c r="M53" s="100">
        <f t="shared" si="16"/>
        <v>61248</v>
      </c>
    </row>
    <row r="54" spans="1:13" ht="15.75" thickBot="1" x14ac:dyDescent="0.3">
      <c r="A54" s="16" t="s">
        <v>33</v>
      </c>
      <c r="B54" s="17" t="s">
        <v>34</v>
      </c>
      <c r="C54" s="17" t="s">
        <v>29</v>
      </c>
      <c r="D54" s="17">
        <f t="shared" si="14"/>
        <v>16</v>
      </c>
      <c r="E54" s="17">
        <v>6</v>
      </c>
      <c r="F54" s="17" t="s">
        <v>17</v>
      </c>
      <c r="G54" s="17" t="s">
        <v>18</v>
      </c>
      <c r="H54" s="17"/>
      <c r="I54" s="18">
        <v>43805</v>
      </c>
      <c r="J54" s="17">
        <f t="shared" si="13"/>
        <v>22</v>
      </c>
      <c r="K54" s="94">
        <f t="shared" ref="K54" si="23">((M53+L54)/J54)</f>
        <v>3828</v>
      </c>
      <c r="L54" s="99">
        <f>E54*3828</f>
        <v>22968</v>
      </c>
      <c r="M54" s="95">
        <f>J54*K54</f>
        <v>84216</v>
      </c>
    </row>
    <row r="55" spans="1:13" ht="15.75" hidden="1" thickBot="1" x14ac:dyDescent="0.3">
      <c r="A55" s="16" t="s">
        <v>33</v>
      </c>
      <c r="B55" s="17" t="s">
        <v>34</v>
      </c>
      <c r="C55" s="17" t="s">
        <v>29</v>
      </c>
      <c r="D55" s="17">
        <f t="shared" si="14"/>
        <v>22</v>
      </c>
      <c r="E55" s="17">
        <v>-2</v>
      </c>
      <c r="F55" s="17" t="s">
        <v>16</v>
      </c>
      <c r="G55" s="17"/>
      <c r="H55" s="17"/>
      <c r="I55" s="18">
        <v>43853</v>
      </c>
      <c r="J55" s="17">
        <f t="shared" si="13"/>
        <v>20</v>
      </c>
      <c r="K55" s="99">
        <f t="shared" ref="K55:K58" si="24">IF(OR(F55="FPCO"),((M54+L55)/J55),K54)</f>
        <v>3828</v>
      </c>
      <c r="L55" s="99"/>
      <c r="M55" s="100">
        <f t="shared" ref="M55:M58" si="25">K55*J55</f>
        <v>76560</v>
      </c>
    </row>
    <row r="56" spans="1:13" ht="15.75" hidden="1" thickBot="1" x14ac:dyDescent="0.3">
      <c r="A56" s="16" t="s">
        <v>33</v>
      </c>
      <c r="B56" s="17" t="s">
        <v>34</v>
      </c>
      <c r="C56" s="17" t="s">
        <v>29</v>
      </c>
      <c r="D56" s="17">
        <f t="shared" si="14"/>
        <v>20</v>
      </c>
      <c r="E56" s="17">
        <v>-2</v>
      </c>
      <c r="F56" s="17" t="s">
        <v>16</v>
      </c>
      <c r="G56" s="17"/>
      <c r="H56" s="17"/>
      <c r="I56" s="18">
        <v>43859</v>
      </c>
      <c r="J56" s="17">
        <f t="shared" si="13"/>
        <v>18</v>
      </c>
      <c r="K56" s="99">
        <f t="shared" si="24"/>
        <v>3828</v>
      </c>
      <c r="L56" s="99"/>
      <c r="M56" s="100">
        <f t="shared" si="25"/>
        <v>68904</v>
      </c>
    </row>
    <row r="57" spans="1:13" ht="15.75" hidden="1" thickBot="1" x14ac:dyDescent="0.3">
      <c r="A57" s="16" t="s">
        <v>33</v>
      </c>
      <c r="B57" s="17" t="s">
        <v>34</v>
      </c>
      <c r="C57" s="17" t="s">
        <v>29</v>
      </c>
      <c r="D57" s="17">
        <f t="shared" si="14"/>
        <v>18</v>
      </c>
      <c r="E57" s="17">
        <v>-3</v>
      </c>
      <c r="F57" s="17" t="s">
        <v>16</v>
      </c>
      <c r="G57" s="17"/>
      <c r="H57" s="17"/>
      <c r="I57" s="18">
        <v>43882</v>
      </c>
      <c r="J57" s="17">
        <f t="shared" si="13"/>
        <v>15</v>
      </c>
      <c r="K57" s="99">
        <f t="shared" si="24"/>
        <v>3828</v>
      </c>
      <c r="L57" s="99"/>
      <c r="M57" s="100">
        <f t="shared" si="25"/>
        <v>57420</v>
      </c>
    </row>
    <row r="58" spans="1:13" ht="15.75" hidden="1" thickBot="1" x14ac:dyDescent="0.3">
      <c r="A58" s="40" t="s">
        <v>33</v>
      </c>
      <c r="B58" s="41" t="s">
        <v>34</v>
      </c>
      <c r="C58" s="41" t="s">
        <v>29</v>
      </c>
      <c r="D58" s="41">
        <f t="shared" si="14"/>
        <v>15</v>
      </c>
      <c r="E58" s="41">
        <v>-2</v>
      </c>
      <c r="F58" s="41" t="s">
        <v>16</v>
      </c>
      <c r="G58" s="41"/>
      <c r="H58" s="41"/>
      <c r="I58" s="42">
        <v>44123</v>
      </c>
      <c r="J58" s="41">
        <f t="shared" si="13"/>
        <v>13</v>
      </c>
      <c r="K58" s="119">
        <f t="shared" si="24"/>
        <v>3828</v>
      </c>
      <c r="L58" s="99"/>
      <c r="M58" s="100">
        <f t="shared" si="25"/>
        <v>49764</v>
      </c>
    </row>
    <row r="59" spans="1:13" x14ac:dyDescent="0.25">
      <c r="A59" s="1" t="s">
        <v>37</v>
      </c>
      <c r="B59" s="2" t="s">
        <v>38</v>
      </c>
      <c r="C59" s="2" t="s">
        <v>29</v>
      </c>
      <c r="D59" s="2"/>
      <c r="E59" s="2">
        <v>1</v>
      </c>
      <c r="F59" s="2" t="s">
        <v>17</v>
      </c>
      <c r="G59" s="2" t="s">
        <v>18</v>
      </c>
      <c r="H59" s="2"/>
      <c r="I59" s="43">
        <v>43196</v>
      </c>
      <c r="J59" s="2">
        <f t="shared" si="13"/>
        <v>1</v>
      </c>
      <c r="K59" s="91">
        <v>79135</v>
      </c>
      <c r="L59" s="106">
        <f>K59*E59</f>
        <v>79135</v>
      </c>
      <c r="M59" s="107">
        <f>J59*K59</f>
        <v>79135</v>
      </c>
    </row>
    <row r="60" spans="1:13" hidden="1" x14ac:dyDescent="0.25">
      <c r="A60" s="16" t="s">
        <v>37</v>
      </c>
      <c r="B60" s="17" t="s">
        <v>38</v>
      </c>
      <c r="C60" s="17" t="s">
        <v>29</v>
      </c>
      <c r="D60" s="17">
        <f>J59</f>
        <v>1</v>
      </c>
      <c r="E60" s="17">
        <v>-1</v>
      </c>
      <c r="F60" s="17" t="s">
        <v>16</v>
      </c>
      <c r="G60" s="17"/>
      <c r="H60" s="17"/>
      <c r="I60" s="18">
        <v>43405</v>
      </c>
      <c r="J60" s="17">
        <f>D60+E60</f>
        <v>0</v>
      </c>
      <c r="K60" s="99">
        <f t="shared" ref="K60" si="26">IF(OR(F60="FPCO"),((M59+L60)/J60),K59)</f>
        <v>79135</v>
      </c>
      <c r="L60" s="99"/>
      <c r="M60" s="100">
        <f t="shared" ref="M60" si="27">K60*J60</f>
        <v>0</v>
      </c>
    </row>
    <row r="61" spans="1:13" x14ac:dyDescent="0.25">
      <c r="A61" s="16" t="s">
        <v>37</v>
      </c>
      <c r="B61" s="17" t="s">
        <v>38</v>
      </c>
      <c r="C61" s="17" t="s">
        <v>29</v>
      </c>
      <c r="D61" s="17">
        <f>J60</f>
        <v>0</v>
      </c>
      <c r="E61" s="17">
        <v>1</v>
      </c>
      <c r="F61" s="17" t="s">
        <v>17</v>
      </c>
      <c r="G61" s="17" t="s">
        <v>18</v>
      </c>
      <c r="H61" s="17"/>
      <c r="I61" s="18">
        <v>43811</v>
      </c>
      <c r="J61" s="17">
        <f>D61+E61</f>
        <v>1</v>
      </c>
      <c r="K61" s="94">
        <f t="shared" ref="K61" si="28">((M60+L61)/J61)</f>
        <v>51170</v>
      </c>
      <c r="L61" s="99">
        <f>E61*51170</f>
        <v>51170</v>
      </c>
      <c r="M61" s="95">
        <f>J61*K61</f>
        <v>51170</v>
      </c>
    </row>
    <row r="62" spans="1:13" hidden="1" x14ac:dyDescent="0.25">
      <c r="A62" s="16" t="s">
        <v>37</v>
      </c>
      <c r="B62" s="17" t="s">
        <v>38</v>
      </c>
      <c r="C62" s="17" t="s">
        <v>29</v>
      </c>
      <c r="D62" s="17">
        <f>J61</f>
        <v>1</v>
      </c>
      <c r="E62" s="17">
        <v>-1</v>
      </c>
      <c r="F62" s="17" t="s">
        <v>16</v>
      </c>
      <c r="G62" s="17"/>
      <c r="H62" s="17"/>
      <c r="I62" s="18">
        <v>43811</v>
      </c>
      <c r="J62" s="17">
        <f>D62+E62</f>
        <v>0</v>
      </c>
      <c r="K62" s="99">
        <f t="shared" ref="K62" si="29">IF(OR(F62="FPCO"),((M61+L62)/J62),K61)</f>
        <v>51170</v>
      </c>
      <c r="L62" s="99"/>
      <c r="M62" s="100">
        <f t="shared" ref="M62" si="30">K62*J62</f>
        <v>0</v>
      </c>
    </row>
    <row r="63" spans="1:13" ht="30" x14ac:dyDescent="0.25">
      <c r="A63" s="16" t="s">
        <v>37</v>
      </c>
      <c r="B63" s="17" t="s">
        <v>38</v>
      </c>
      <c r="C63" s="17" t="s">
        <v>29</v>
      </c>
      <c r="D63" s="17">
        <f>J62</f>
        <v>0</v>
      </c>
      <c r="E63" s="17">
        <v>1</v>
      </c>
      <c r="F63" s="17" t="s">
        <v>17</v>
      </c>
      <c r="G63" s="17" t="s">
        <v>32</v>
      </c>
      <c r="H63" s="17"/>
      <c r="I63" s="18">
        <v>43902</v>
      </c>
      <c r="J63" s="17">
        <f>D63+E63</f>
        <v>1</v>
      </c>
      <c r="K63" s="94">
        <f t="shared" ref="K63" si="31">((M62+L63)/J63)</f>
        <v>59930.666666666701</v>
      </c>
      <c r="L63" s="99">
        <f>E63*59930.6666666667</f>
        <v>59930.666666666701</v>
      </c>
      <c r="M63" s="95">
        <f>J63*K63</f>
        <v>59930.666666666701</v>
      </c>
    </row>
    <row r="64" spans="1:13" hidden="1" x14ac:dyDescent="0.25">
      <c r="A64" s="40" t="s">
        <v>37</v>
      </c>
      <c r="B64" s="41" t="s">
        <v>38</v>
      </c>
      <c r="C64" s="41" t="s">
        <v>29</v>
      </c>
      <c r="D64" s="41">
        <f>J63</f>
        <v>1</v>
      </c>
      <c r="E64" s="41">
        <v>-1</v>
      </c>
      <c r="F64" s="41" t="s">
        <v>16</v>
      </c>
      <c r="G64" s="41"/>
      <c r="H64" s="41"/>
      <c r="I64" s="42">
        <v>43902</v>
      </c>
      <c r="J64" s="41">
        <f>D64+E64</f>
        <v>0</v>
      </c>
      <c r="K64" s="99">
        <f t="shared" ref="K64" si="32">IF(OR(F64="FPCO"),((M63+L64)/J64),K63)</f>
        <v>59930.666666666701</v>
      </c>
      <c r="L64" s="99"/>
      <c r="M64" s="100">
        <f t="shared" ref="M64" si="33">K64*J64</f>
        <v>0</v>
      </c>
    </row>
    <row r="65" spans="1:13" hidden="1" x14ac:dyDescent="0.25">
      <c r="A65" s="1" t="s">
        <v>39</v>
      </c>
      <c r="B65" s="2" t="s">
        <v>40</v>
      </c>
      <c r="C65" s="2" t="s">
        <v>29</v>
      </c>
      <c r="D65" s="2">
        <v>2</v>
      </c>
      <c r="E65" s="2"/>
      <c r="F65" s="2" t="s">
        <v>14</v>
      </c>
      <c r="G65" s="2"/>
      <c r="H65" s="2"/>
      <c r="I65" s="43">
        <v>43100</v>
      </c>
      <c r="J65" s="2">
        <f t="shared" ref="J65:J83" si="34">D65+E65</f>
        <v>2</v>
      </c>
      <c r="K65" s="106">
        <f>M65/J65</f>
        <v>63792</v>
      </c>
      <c r="L65" s="106"/>
      <c r="M65" s="107">
        <v>127584</v>
      </c>
    </row>
    <row r="66" spans="1:13" x14ac:dyDescent="0.25">
      <c r="A66" s="16" t="s">
        <v>39</v>
      </c>
      <c r="B66" s="17" t="s">
        <v>40</v>
      </c>
      <c r="C66" s="17" t="s">
        <v>29</v>
      </c>
      <c r="D66" s="17">
        <f t="shared" ref="D66:D83" si="35">J65</f>
        <v>2</v>
      </c>
      <c r="E66" s="17">
        <v>2</v>
      </c>
      <c r="F66" s="17" t="s">
        <v>17</v>
      </c>
      <c r="G66" s="17" t="s">
        <v>18</v>
      </c>
      <c r="H66" s="17"/>
      <c r="I66" s="18">
        <v>43304</v>
      </c>
      <c r="J66" s="17">
        <f t="shared" si="34"/>
        <v>4</v>
      </c>
      <c r="K66" s="94">
        <f t="shared" ref="K66" si="36">((M65+L66)/J66)</f>
        <v>72356</v>
      </c>
      <c r="L66" s="99">
        <f>E66*80920</f>
        <v>161840</v>
      </c>
      <c r="M66" s="95">
        <f>J66*K66</f>
        <v>289424</v>
      </c>
    </row>
    <row r="67" spans="1:13" hidden="1" x14ac:dyDescent="0.25">
      <c r="A67" s="16" t="s">
        <v>39</v>
      </c>
      <c r="B67" s="17" t="s">
        <v>40</v>
      </c>
      <c r="C67" s="17" t="s">
        <v>29</v>
      </c>
      <c r="D67" s="17">
        <f t="shared" si="35"/>
        <v>4</v>
      </c>
      <c r="E67" s="17">
        <v>-2</v>
      </c>
      <c r="F67" s="17" t="s">
        <v>16</v>
      </c>
      <c r="G67" s="17"/>
      <c r="H67" s="17"/>
      <c r="I67" s="18">
        <v>43405</v>
      </c>
      <c r="J67" s="17">
        <f t="shared" si="34"/>
        <v>2</v>
      </c>
      <c r="K67" s="99">
        <f t="shared" ref="K67:K69" si="37">IF(OR(F67="FPCO"),((M66+L67)/J67),K66)</f>
        <v>72356</v>
      </c>
      <c r="L67" s="99"/>
      <c r="M67" s="100">
        <f t="shared" ref="M67:M69" si="38">K67*J67</f>
        <v>144712</v>
      </c>
    </row>
    <row r="68" spans="1:13" hidden="1" x14ac:dyDescent="0.25">
      <c r="A68" s="16" t="s">
        <v>39</v>
      </c>
      <c r="B68" s="17" t="s">
        <v>40</v>
      </c>
      <c r="C68" s="17" t="s">
        <v>29</v>
      </c>
      <c r="D68" s="17">
        <f t="shared" si="35"/>
        <v>2</v>
      </c>
      <c r="E68" s="17">
        <v>-1</v>
      </c>
      <c r="F68" s="17" t="s">
        <v>16</v>
      </c>
      <c r="G68" s="17"/>
      <c r="H68" s="17"/>
      <c r="I68" s="18">
        <v>43584</v>
      </c>
      <c r="J68" s="17">
        <f t="shared" si="34"/>
        <v>1</v>
      </c>
      <c r="K68" s="99">
        <f t="shared" si="37"/>
        <v>72356</v>
      </c>
      <c r="L68" s="99"/>
      <c r="M68" s="100">
        <f t="shared" si="38"/>
        <v>72356</v>
      </c>
    </row>
    <row r="69" spans="1:13" hidden="1" x14ac:dyDescent="0.25">
      <c r="A69" s="16" t="s">
        <v>39</v>
      </c>
      <c r="B69" s="17" t="s">
        <v>40</v>
      </c>
      <c r="C69" s="17" t="s">
        <v>29</v>
      </c>
      <c r="D69" s="17">
        <f t="shared" si="35"/>
        <v>1</v>
      </c>
      <c r="E69" s="17">
        <v>-1</v>
      </c>
      <c r="F69" s="17" t="s">
        <v>16</v>
      </c>
      <c r="G69" s="17"/>
      <c r="H69" s="17"/>
      <c r="I69" s="18">
        <v>43594</v>
      </c>
      <c r="J69" s="17">
        <f t="shared" si="34"/>
        <v>0</v>
      </c>
      <c r="K69" s="99">
        <f t="shared" si="37"/>
        <v>72356</v>
      </c>
      <c r="L69" s="99"/>
      <c r="M69" s="100">
        <f t="shared" si="38"/>
        <v>0</v>
      </c>
    </row>
    <row r="70" spans="1:13" x14ac:dyDescent="0.25">
      <c r="A70" s="16" t="s">
        <v>39</v>
      </c>
      <c r="B70" s="17" t="s">
        <v>40</v>
      </c>
      <c r="C70" s="17" t="s">
        <v>29</v>
      </c>
      <c r="D70" s="17">
        <f t="shared" si="35"/>
        <v>0</v>
      </c>
      <c r="E70" s="17">
        <v>3</v>
      </c>
      <c r="F70" s="17" t="s">
        <v>17</v>
      </c>
      <c r="G70" s="17" t="s">
        <v>26</v>
      </c>
      <c r="H70" s="17"/>
      <c r="I70" s="18">
        <v>43629</v>
      </c>
      <c r="J70" s="17">
        <f t="shared" si="34"/>
        <v>3</v>
      </c>
      <c r="K70" s="94">
        <f t="shared" ref="K70:K71" si="39">((M69+L70)/J70)</f>
        <v>77580.3405797101</v>
      </c>
      <c r="L70" s="99">
        <f>E70*77580.3405797101</f>
        <v>232741.02173913032</v>
      </c>
      <c r="M70" s="95">
        <f>J70*K70</f>
        <v>232741.02173913032</v>
      </c>
    </row>
    <row r="71" spans="1:13" x14ac:dyDescent="0.25">
      <c r="A71" s="16" t="s">
        <v>39</v>
      </c>
      <c r="B71" s="17" t="s">
        <v>40</v>
      </c>
      <c r="C71" s="17" t="s">
        <v>29</v>
      </c>
      <c r="D71" s="17">
        <f t="shared" si="35"/>
        <v>3</v>
      </c>
      <c r="E71" s="17">
        <v>3</v>
      </c>
      <c r="F71" s="17" t="s">
        <v>17</v>
      </c>
      <c r="G71" s="17" t="s">
        <v>18</v>
      </c>
      <c r="H71" s="17"/>
      <c r="I71" s="18">
        <v>43703</v>
      </c>
      <c r="J71" s="17">
        <f t="shared" si="34"/>
        <v>6</v>
      </c>
      <c r="K71" s="94">
        <f t="shared" si="39"/>
        <v>64707.645350241502</v>
      </c>
      <c r="L71" s="99">
        <f>E71*51834.9501207729</f>
        <v>155504.85036231868</v>
      </c>
      <c r="M71" s="95">
        <f>J71*K71</f>
        <v>388245.872101449</v>
      </c>
    </row>
    <row r="72" spans="1:13" hidden="1" x14ac:dyDescent="0.25">
      <c r="A72" s="16" t="s">
        <v>39</v>
      </c>
      <c r="B72" s="17" t="s">
        <v>40</v>
      </c>
      <c r="C72" s="17" t="s">
        <v>29</v>
      </c>
      <c r="D72" s="17">
        <f t="shared" si="35"/>
        <v>6</v>
      </c>
      <c r="E72" s="17">
        <v>-2</v>
      </c>
      <c r="F72" s="17" t="s">
        <v>16</v>
      </c>
      <c r="G72" s="17"/>
      <c r="H72" s="17"/>
      <c r="I72" s="18">
        <v>43720</v>
      </c>
      <c r="J72" s="17">
        <f t="shared" si="34"/>
        <v>4</v>
      </c>
      <c r="K72" s="99">
        <f t="shared" ref="K72:K74" si="40">IF(OR(F72="FPCO"),((M71+L72)/J72),K71)</f>
        <v>64707.645350241502</v>
      </c>
      <c r="L72" s="99"/>
      <c r="M72" s="100">
        <f t="shared" ref="M72:M74" si="41">K72*J72</f>
        <v>258830.58140096601</v>
      </c>
    </row>
    <row r="73" spans="1:13" hidden="1" x14ac:dyDescent="0.25">
      <c r="A73" s="16" t="s">
        <v>39</v>
      </c>
      <c r="B73" s="17" t="s">
        <v>40</v>
      </c>
      <c r="C73" s="17" t="s">
        <v>29</v>
      </c>
      <c r="D73" s="17">
        <f t="shared" si="35"/>
        <v>4</v>
      </c>
      <c r="E73" s="17">
        <v>-1</v>
      </c>
      <c r="F73" s="17" t="s">
        <v>16</v>
      </c>
      <c r="G73" s="17"/>
      <c r="H73" s="17"/>
      <c r="I73" s="18">
        <v>43720</v>
      </c>
      <c r="J73" s="17">
        <f t="shared" si="34"/>
        <v>3</v>
      </c>
      <c r="K73" s="99">
        <f t="shared" si="40"/>
        <v>64707.645350241502</v>
      </c>
      <c r="L73" s="99"/>
      <c r="M73" s="100">
        <f t="shared" si="41"/>
        <v>194122.9360507245</v>
      </c>
    </row>
    <row r="74" spans="1:13" hidden="1" x14ac:dyDescent="0.25">
      <c r="A74" s="16" t="s">
        <v>39</v>
      </c>
      <c r="B74" s="17" t="s">
        <v>40</v>
      </c>
      <c r="C74" s="17" t="s">
        <v>29</v>
      </c>
      <c r="D74" s="17">
        <f t="shared" si="35"/>
        <v>3</v>
      </c>
      <c r="E74" s="17">
        <v>-1</v>
      </c>
      <c r="F74" s="17" t="s">
        <v>16</v>
      </c>
      <c r="G74" s="17"/>
      <c r="H74" s="17"/>
      <c r="I74" s="18">
        <v>43734</v>
      </c>
      <c r="J74" s="17">
        <f t="shared" si="34"/>
        <v>2</v>
      </c>
      <c r="K74" s="99">
        <f t="shared" si="40"/>
        <v>64707.645350241502</v>
      </c>
      <c r="L74" s="99"/>
      <c r="M74" s="100">
        <f t="shared" si="41"/>
        <v>129415.290700483</v>
      </c>
    </row>
    <row r="75" spans="1:13" x14ac:dyDescent="0.25">
      <c r="A75" s="16" t="s">
        <v>39</v>
      </c>
      <c r="B75" s="17" t="s">
        <v>40</v>
      </c>
      <c r="C75" s="17" t="s">
        <v>29</v>
      </c>
      <c r="D75" s="17">
        <f t="shared" si="35"/>
        <v>2</v>
      </c>
      <c r="E75" s="17">
        <v>3</v>
      </c>
      <c r="F75" s="17" t="s">
        <v>17</v>
      </c>
      <c r="G75" s="17" t="s">
        <v>18</v>
      </c>
      <c r="H75" s="17"/>
      <c r="I75" s="18">
        <v>43782</v>
      </c>
      <c r="J75" s="17">
        <f t="shared" si="34"/>
        <v>5</v>
      </c>
      <c r="K75" s="94">
        <f t="shared" ref="K75" si="42">((M74+L75)/J75)</f>
        <v>56984.028212560341</v>
      </c>
      <c r="L75" s="99">
        <f>E75*51834.9501207729</f>
        <v>155504.85036231868</v>
      </c>
      <c r="M75" s="95">
        <f>J75*K75</f>
        <v>284920.1410628017</v>
      </c>
    </row>
    <row r="76" spans="1:13" hidden="1" x14ac:dyDescent="0.25">
      <c r="A76" s="16" t="s">
        <v>39</v>
      </c>
      <c r="B76" s="17" t="s">
        <v>40</v>
      </c>
      <c r="C76" s="17" t="s">
        <v>29</v>
      </c>
      <c r="D76" s="17">
        <f t="shared" si="35"/>
        <v>5</v>
      </c>
      <c r="E76" s="17">
        <v>-1</v>
      </c>
      <c r="F76" s="17" t="s">
        <v>16</v>
      </c>
      <c r="G76" s="17"/>
      <c r="H76" s="17"/>
      <c r="I76" s="18">
        <v>43783</v>
      </c>
      <c r="J76" s="17">
        <f t="shared" si="34"/>
        <v>4</v>
      </c>
      <c r="K76" s="99">
        <f t="shared" ref="K76:K78" si="43">IF(OR(F76="FPCO"),((M75+L76)/J76),K75)</f>
        <v>56984.028212560341</v>
      </c>
      <c r="L76" s="99"/>
      <c r="M76" s="100">
        <f t="shared" ref="M76:M78" si="44">K76*J76</f>
        <v>227936.11285024136</v>
      </c>
    </row>
    <row r="77" spans="1:13" hidden="1" x14ac:dyDescent="0.25">
      <c r="A77" s="16" t="s">
        <v>39</v>
      </c>
      <c r="B77" s="17" t="s">
        <v>40</v>
      </c>
      <c r="C77" s="17" t="s">
        <v>29</v>
      </c>
      <c r="D77" s="17">
        <f t="shared" si="35"/>
        <v>4</v>
      </c>
      <c r="E77" s="17">
        <v>-1</v>
      </c>
      <c r="F77" s="17" t="s">
        <v>16</v>
      </c>
      <c r="G77" s="17"/>
      <c r="H77" s="17"/>
      <c r="I77" s="18">
        <v>43853</v>
      </c>
      <c r="J77" s="17">
        <f t="shared" si="34"/>
        <v>3</v>
      </c>
      <c r="K77" s="99">
        <f t="shared" si="43"/>
        <v>56984.028212560341</v>
      </c>
      <c r="L77" s="99"/>
      <c r="M77" s="100">
        <f t="shared" si="44"/>
        <v>170952.08463768102</v>
      </c>
    </row>
    <row r="78" spans="1:13" hidden="1" x14ac:dyDescent="0.25">
      <c r="A78" s="16" t="s">
        <v>39</v>
      </c>
      <c r="B78" s="17" t="s">
        <v>40</v>
      </c>
      <c r="C78" s="17" t="s">
        <v>29</v>
      </c>
      <c r="D78" s="17">
        <f t="shared" si="35"/>
        <v>3</v>
      </c>
      <c r="E78" s="17">
        <v>-1</v>
      </c>
      <c r="F78" s="17" t="s">
        <v>16</v>
      </c>
      <c r="G78" s="17"/>
      <c r="H78" s="17"/>
      <c r="I78" s="18">
        <v>43873</v>
      </c>
      <c r="J78" s="17">
        <f t="shared" si="34"/>
        <v>2</v>
      </c>
      <c r="K78" s="99">
        <f t="shared" si="43"/>
        <v>56984.028212560341</v>
      </c>
      <c r="L78" s="99"/>
      <c r="M78" s="100">
        <f t="shared" si="44"/>
        <v>113968.05642512068</v>
      </c>
    </row>
    <row r="79" spans="1:13" ht="15.75" thickBot="1" x14ac:dyDescent="0.3">
      <c r="A79" s="16" t="s">
        <v>39</v>
      </c>
      <c r="B79" s="17" t="s">
        <v>40</v>
      </c>
      <c r="C79" s="17" t="s">
        <v>29</v>
      </c>
      <c r="D79" s="17">
        <f t="shared" si="35"/>
        <v>2</v>
      </c>
      <c r="E79" s="17">
        <v>4</v>
      </c>
      <c r="F79" s="17" t="s">
        <v>17</v>
      </c>
      <c r="G79" s="17" t="s">
        <v>18</v>
      </c>
      <c r="H79" s="17"/>
      <c r="I79" s="18">
        <v>43874</v>
      </c>
      <c r="J79" s="17">
        <f t="shared" si="34"/>
        <v>6</v>
      </c>
      <c r="K79" s="94">
        <f t="shared" ref="K79" si="45">((M78+L79)/J79)</f>
        <v>64687.703350900316</v>
      </c>
      <c r="L79" s="99">
        <f>E79*68539.5409200703</f>
        <v>274158.1636802812</v>
      </c>
      <c r="M79" s="95">
        <f>J79*K79</f>
        <v>388126.22010540188</v>
      </c>
    </row>
    <row r="80" spans="1:13" ht="15.75" hidden="1" thickBot="1" x14ac:dyDescent="0.3">
      <c r="A80" s="16" t="s">
        <v>39</v>
      </c>
      <c r="B80" s="17" t="s">
        <v>40</v>
      </c>
      <c r="C80" s="17" t="s">
        <v>29</v>
      </c>
      <c r="D80" s="17">
        <f t="shared" si="35"/>
        <v>6</v>
      </c>
      <c r="E80" s="17">
        <v>-1</v>
      </c>
      <c r="F80" s="17" t="s">
        <v>16</v>
      </c>
      <c r="G80" s="17"/>
      <c r="H80" s="17"/>
      <c r="I80" s="18">
        <v>43896</v>
      </c>
      <c r="J80" s="17">
        <f t="shared" si="34"/>
        <v>5</v>
      </c>
      <c r="K80" s="99">
        <f t="shared" ref="K80:K83" si="46">IF(OR(F80="FPCO"),((M79+L80)/J80),K79)</f>
        <v>64687.703350900316</v>
      </c>
      <c r="L80" s="99"/>
      <c r="M80" s="100">
        <f t="shared" ref="M80:M83" si="47">K80*J80</f>
        <v>323438.51675450156</v>
      </c>
    </row>
    <row r="81" spans="1:13" ht="15.75" hidden="1" thickBot="1" x14ac:dyDescent="0.3">
      <c r="A81" s="16" t="s">
        <v>39</v>
      </c>
      <c r="B81" s="17" t="s">
        <v>40</v>
      </c>
      <c r="C81" s="17" t="s">
        <v>29</v>
      </c>
      <c r="D81" s="17">
        <f t="shared" si="35"/>
        <v>5</v>
      </c>
      <c r="E81" s="17">
        <v>-1</v>
      </c>
      <c r="F81" s="17" t="s">
        <v>16</v>
      </c>
      <c r="G81" s="17"/>
      <c r="H81" s="17"/>
      <c r="I81" s="18">
        <v>44000</v>
      </c>
      <c r="J81" s="17">
        <f t="shared" si="34"/>
        <v>4</v>
      </c>
      <c r="K81" s="99">
        <f t="shared" si="46"/>
        <v>64687.703350900316</v>
      </c>
      <c r="L81" s="99"/>
      <c r="M81" s="100">
        <f t="shared" si="47"/>
        <v>258750.81340360126</v>
      </c>
    </row>
    <row r="82" spans="1:13" ht="15.75" hidden="1" thickBot="1" x14ac:dyDescent="0.3">
      <c r="A82" s="16" t="s">
        <v>39</v>
      </c>
      <c r="B82" s="17" t="s">
        <v>40</v>
      </c>
      <c r="C82" s="17" t="s">
        <v>29</v>
      </c>
      <c r="D82" s="17">
        <f t="shared" si="35"/>
        <v>4</v>
      </c>
      <c r="E82" s="17">
        <v>-1</v>
      </c>
      <c r="F82" s="17" t="s">
        <v>16</v>
      </c>
      <c r="G82" s="17"/>
      <c r="H82" s="17"/>
      <c r="I82" s="18">
        <v>44119</v>
      </c>
      <c r="J82" s="17">
        <f t="shared" si="34"/>
        <v>3</v>
      </c>
      <c r="K82" s="99">
        <f t="shared" si="46"/>
        <v>64687.703350900316</v>
      </c>
      <c r="L82" s="99"/>
      <c r="M82" s="100">
        <f t="shared" si="47"/>
        <v>194063.11005270094</v>
      </c>
    </row>
    <row r="83" spans="1:13" ht="15.75" hidden="1" thickBot="1" x14ac:dyDescent="0.3">
      <c r="A83" s="40" t="s">
        <v>39</v>
      </c>
      <c r="B83" s="41" t="s">
        <v>40</v>
      </c>
      <c r="C83" s="41" t="s">
        <v>29</v>
      </c>
      <c r="D83" s="41">
        <f t="shared" si="35"/>
        <v>3</v>
      </c>
      <c r="E83" s="41">
        <v>-1</v>
      </c>
      <c r="F83" s="41" t="s">
        <v>16</v>
      </c>
      <c r="G83" s="41"/>
      <c r="H83" s="41"/>
      <c r="I83" s="42">
        <v>44119</v>
      </c>
      <c r="J83" s="41">
        <f t="shared" si="34"/>
        <v>2</v>
      </c>
      <c r="K83" s="119">
        <f t="shared" si="46"/>
        <v>64687.703350900316</v>
      </c>
      <c r="L83" s="99"/>
      <c r="M83" s="100">
        <f t="shared" si="47"/>
        <v>129375.40670180063</v>
      </c>
    </row>
    <row r="84" spans="1:13" x14ac:dyDescent="0.25">
      <c r="A84" s="54" t="s">
        <v>41</v>
      </c>
      <c r="B84" s="48" t="s">
        <v>42</v>
      </c>
      <c r="C84" s="48" t="s">
        <v>29</v>
      </c>
      <c r="D84" s="48"/>
      <c r="E84" s="48">
        <v>500</v>
      </c>
      <c r="F84" s="48" t="s">
        <v>17</v>
      </c>
      <c r="G84" s="48" t="s">
        <v>18</v>
      </c>
      <c r="H84" s="48"/>
      <c r="I84" s="55">
        <v>43809</v>
      </c>
      <c r="J84" s="48">
        <v>500</v>
      </c>
      <c r="K84" s="91">
        <v>263.85352786927467</v>
      </c>
      <c r="L84" s="106">
        <f>K84*E84</f>
        <v>131926.76393463733</v>
      </c>
      <c r="M84" s="107">
        <f>J84*K84</f>
        <v>131926.76393463733</v>
      </c>
    </row>
    <row r="85" spans="1:13" hidden="1" x14ac:dyDescent="0.25">
      <c r="A85" s="1" t="s">
        <v>47</v>
      </c>
      <c r="B85" s="2" t="s">
        <v>48</v>
      </c>
      <c r="C85" s="2" t="s">
        <v>29</v>
      </c>
      <c r="D85" s="2">
        <v>15</v>
      </c>
      <c r="E85" s="2"/>
      <c r="F85" s="2" t="s">
        <v>14</v>
      </c>
      <c r="G85" s="2"/>
      <c r="H85" s="2"/>
      <c r="I85" s="43">
        <v>43100</v>
      </c>
      <c r="J85" s="2">
        <f>D85+E85</f>
        <v>15</v>
      </c>
      <c r="K85" s="106">
        <f>M85/J85</f>
        <v>569.5333333333333</v>
      </c>
      <c r="L85" s="106"/>
      <c r="M85" s="107">
        <v>8543</v>
      </c>
    </row>
    <row r="86" spans="1:13" hidden="1" x14ac:dyDescent="0.25">
      <c r="A86" s="16" t="s">
        <v>47</v>
      </c>
      <c r="B86" s="17" t="s">
        <v>48</v>
      </c>
      <c r="C86" s="17" t="s">
        <v>29</v>
      </c>
      <c r="D86" s="17">
        <f>J85</f>
        <v>15</v>
      </c>
      <c r="E86" s="17">
        <v>-1</v>
      </c>
      <c r="F86" s="17" t="s">
        <v>16</v>
      </c>
      <c r="G86" s="17"/>
      <c r="H86" s="17"/>
      <c r="I86" s="18">
        <v>43584</v>
      </c>
      <c r="J86" s="17">
        <f t="shared" ref="J86:J92" si="48">D86+E86</f>
        <v>14</v>
      </c>
      <c r="K86" s="99">
        <f t="shared" ref="K86:K92" si="49">IF(OR(F86="FPCO"),((M85+L86)/J86),K85)</f>
        <v>569.5333333333333</v>
      </c>
      <c r="L86" s="99"/>
      <c r="M86" s="100">
        <f t="shared" ref="M86:M92" si="50">K86*J86</f>
        <v>7973.4666666666662</v>
      </c>
    </row>
    <row r="87" spans="1:13" hidden="1" x14ac:dyDescent="0.25">
      <c r="A87" s="16" t="s">
        <v>47</v>
      </c>
      <c r="B87" s="17" t="s">
        <v>48</v>
      </c>
      <c r="C87" s="17" t="s">
        <v>29</v>
      </c>
      <c r="D87" s="17">
        <f t="shared" ref="D87:D92" si="51">J86</f>
        <v>14</v>
      </c>
      <c r="E87" s="17">
        <v>-1</v>
      </c>
      <c r="F87" s="17" t="s">
        <v>16</v>
      </c>
      <c r="G87" s="17"/>
      <c r="H87" s="17"/>
      <c r="I87" s="18">
        <v>43594</v>
      </c>
      <c r="J87" s="17">
        <f t="shared" si="48"/>
        <v>13</v>
      </c>
      <c r="K87" s="99">
        <f t="shared" si="49"/>
        <v>569.5333333333333</v>
      </c>
      <c r="L87" s="99"/>
      <c r="M87" s="100">
        <f t="shared" si="50"/>
        <v>7403.9333333333325</v>
      </c>
    </row>
    <row r="88" spans="1:13" hidden="1" x14ac:dyDescent="0.25">
      <c r="A88" s="16" t="s">
        <v>47</v>
      </c>
      <c r="B88" s="17" t="s">
        <v>48</v>
      </c>
      <c r="C88" s="17" t="s">
        <v>29</v>
      </c>
      <c r="D88" s="17">
        <f t="shared" si="51"/>
        <v>13</v>
      </c>
      <c r="E88" s="17">
        <v>-2</v>
      </c>
      <c r="F88" s="17" t="s">
        <v>16</v>
      </c>
      <c r="G88" s="17"/>
      <c r="H88" s="17"/>
      <c r="I88" s="18">
        <v>43720</v>
      </c>
      <c r="J88" s="17">
        <f t="shared" si="48"/>
        <v>11</v>
      </c>
      <c r="K88" s="99">
        <f t="shared" si="49"/>
        <v>569.5333333333333</v>
      </c>
      <c r="L88" s="99"/>
      <c r="M88" s="100">
        <f t="shared" si="50"/>
        <v>6264.8666666666668</v>
      </c>
    </row>
    <row r="89" spans="1:13" hidden="1" x14ac:dyDescent="0.25">
      <c r="A89" s="16" t="s">
        <v>47</v>
      </c>
      <c r="B89" s="17" t="s">
        <v>48</v>
      </c>
      <c r="C89" s="17" t="s">
        <v>29</v>
      </c>
      <c r="D89" s="17">
        <f t="shared" si="51"/>
        <v>11</v>
      </c>
      <c r="E89" s="17">
        <v>-1</v>
      </c>
      <c r="F89" s="17" t="s">
        <v>16</v>
      </c>
      <c r="G89" s="17"/>
      <c r="H89" s="17"/>
      <c r="I89" s="18">
        <v>44000</v>
      </c>
      <c r="J89" s="17">
        <f t="shared" si="48"/>
        <v>10</v>
      </c>
      <c r="K89" s="99">
        <f t="shared" si="49"/>
        <v>569.5333333333333</v>
      </c>
      <c r="L89" s="99"/>
      <c r="M89" s="100">
        <f t="shared" si="50"/>
        <v>5695.333333333333</v>
      </c>
    </row>
    <row r="90" spans="1:13" hidden="1" x14ac:dyDescent="0.25">
      <c r="A90" s="16" t="s">
        <v>47</v>
      </c>
      <c r="B90" s="17" t="s">
        <v>48</v>
      </c>
      <c r="C90" s="17" t="s">
        <v>29</v>
      </c>
      <c r="D90" s="17">
        <f t="shared" si="51"/>
        <v>10</v>
      </c>
      <c r="E90" s="17">
        <v>-1</v>
      </c>
      <c r="F90" s="17" t="s">
        <v>16</v>
      </c>
      <c r="G90" s="17"/>
      <c r="H90" s="17"/>
      <c r="I90" s="18">
        <v>44103</v>
      </c>
      <c r="J90" s="17">
        <f t="shared" si="48"/>
        <v>9</v>
      </c>
      <c r="K90" s="99">
        <f t="shared" si="49"/>
        <v>569.5333333333333</v>
      </c>
      <c r="L90" s="99"/>
      <c r="M90" s="100">
        <f t="shared" si="50"/>
        <v>5125.7999999999993</v>
      </c>
    </row>
    <row r="91" spans="1:13" hidden="1" x14ac:dyDescent="0.25">
      <c r="A91" s="16" t="s">
        <v>47</v>
      </c>
      <c r="B91" s="17" t="s">
        <v>48</v>
      </c>
      <c r="C91" s="17" t="s">
        <v>29</v>
      </c>
      <c r="D91" s="17">
        <f t="shared" si="51"/>
        <v>9</v>
      </c>
      <c r="E91" s="17">
        <v>-1</v>
      </c>
      <c r="F91" s="17" t="s">
        <v>16</v>
      </c>
      <c r="G91" s="17"/>
      <c r="H91" s="17"/>
      <c r="I91" s="18">
        <v>44119</v>
      </c>
      <c r="J91" s="17">
        <f t="shared" si="48"/>
        <v>8</v>
      </c>
      <c r="K91" s="99">
        <f t="shared" si="49"/>
        <v>569.5333333333333</v>
      </c>
      <c r="L91" s="99"/>
      <c r="M91" s="100">
        <f t="shared" si="50"/>
        <v>4556.2666666666664</v>
      </c>
    </row>
    <row r="92" spans="1:13" hidden="1" x14ac:dyDescent="0.25">
      <c r="A92" s="40" t="s">
        <v>47</v>
      </c>
      <c r="B92" s="41" t="s">
        <v>48</v>
      </c>
      <c r="C92" s="41" t="s">
        <v>29</v>
      </c>
      <c r="D92" s="41">
        <f t="shared" si="51"/>
        <v>8</v>
      </c>
      <c r="E92" s="41">
        <v>-1</v>
      </c>
      <c r="F92" s="41" t="s">
        <v>16</v>
      </c>
      <c r="G92" s="41"/>
      <c r="H92" s="41"/>
      <c r="I92" s="42">
        <v>44119</v>
      </c>
      <c r="J92" s="41">
        <f t="shared" si="48"/>
        <v>7</v>
      </c>
      <c r="K92" s="99">
        <f t="shared" si="49"/>
        <v>569.5333333333333</v>
      </c>
      <c r="L92" s="99"/>
      <c r="M92" s="100">
        <f t="shared" si="50"/>
        <v>3986.7333333333331</v>
      </c>
    </row>
    <row r="93" spans="1:13" hidden="1" x14ac:dyDescent="0.25">
      <c r="A93" s="1" t="s">
        <v>51</v>
      </c>
      <c r="B93" s="2" t="s">
        <v>52</v>
      </c>
      <c r="C93" s="2" t="s">
        <v>29</v>
      </c>
      <c r="D93" s="2">
        <v>5</v>
      </c>
      <c r="E93" s="2"/>
      <c r="F93" s="2" t="s">
        <v>14</v>
      </c>
      <c r="G93" s="2"/>
      <c r="H93" s="2"/>
      <c r="I93" s="43">
        <v>43100</v>
      </c>
      <c r="J93" s="2">
        <f t="shared" ref="J93:J136" si="52">D93+E93</f>
        <v>5</v>
      </c>
      <c r="K93" s="92">
        <f>M93/J93</f>
        <v>82110</v>
      </c>
      <c r="L93" s="92"/>
      <c r="M93" s="101">
        <v>410550</v>
      </c>
    </row>
    <row r="94" spans="1:13" x14ac:dyDescent="0.25">
      <c r="A94" s="16" t="s">
        <v>51</v>
      </c>
      <c r="B94" s="17" t="s">
        <v>52</v>
      </c>
      <c r="C94" s="17" t="s">
        <v>29</v>
      </c>
      <c r="D94" s="17">
        <f t="shared" ref="D94:D136" si="53">J93</f>
        <v>5</v>
      </c>
      <c r="E94" s="17">
        <v>5</v>
      </c>
      <c r="F94" s="17" t="s">
        <v>17</v>
      </c>
      <c r="G94" s="17" t="s">
        <v>18</v>
      </c>
      <c r="H94" s="17"/>
      <c r="I94" s="18">
        <v>43304</v>
      </c>
      <c r="J94" s="17">
        <f t="shared" si="52"/>
        <v>10</v>
      </c>
      <c r="K94" s="94">
        <f>((M93+L94)/J94)</f>
        <v>82110</v>
      </c>
      <c r="L94" s="94">
        <f>E94*82110</f>
        <v>410550</v>
      </c>
      <c r="M94" s="95">
        <f>J94*K94</f>
        <v>821100</v>
      </c>
    </row>
    <row r="95" spans="1:13" hidden="1" x14ac:dyDescent="0.25">
      <c r="A95" s="16" t="s">
        <v>51</v>
      </c>
      <c r="B95" s="17" t="s">
        <v>52</v>
      </c>
      <c r="C95" s="17" t="s">
        <v>29</v>
      </c>
      <c r="D95" s="17">
        <f t="shared" si="53"/>
        <v>10</v>
      </c>
      <c r="E95" s="17">
        <v>-1</v>
      </c>
      <c r="F95" s="17" t="s">
        <v>16</v>
      </c>
      <c r="G95" s="17"/>
      <c r="H95" s="17"/>
      <c r="I95" s="18">
        <v>43405</v>
      </c>
      <c r="J95" s="17">
        <f t="shared" si="52"/>
        <v>9</v>
      </c>
      <c r="K95" s="94">
        <f t="shared" ref="K95" si="54">IF(OR(F95="FPCO"),((M94+L95)/J95),K94)</f>
        <v>82110</v>
      </c>
      <c r="L95" s="94"/>
      <c r="M95" s="95">
        <f t="shared" ref="M95" si="55">J95*K95</f>
        <v>738990</v>
      </c>
    </row>
    <row r="96" spans="1:13" hidden="1" x14ac:dyDescent="0.25">
      <c r="A96" s="16" t="s">
        <v>51</v>
      </c>
      <c r="B96" s="17" t="s">
        <v>52</v>
      </c>
      <c r="C96" s="17" t="s">
        <v>29</v>
      </c>
      <c r="D96" s="17">
        <f t="shared" si="53"/>
        <v>9</v>
      </c>
      <c r="E96" s="17">
        <v>-1</v>
      </c>
      <c r="F96" s="17" t="s">
        <v>16</v>
      </c>
      <c r="G96" s="17"/>
      <c r="H96" s="17"/>
      <c r="I96" s="18">
        <v>43405</v>
      </c>
      <c r="J96" s="17">
        <f t="shared" si="52"/>
        <v>8</v>
      </c>
      <c r="K96" s="94">
        <f t="shared" ref="K96:K136" si="56">IF(OR(F96="FPCO"),((M95+L96)/J96),K95)</f>
        <v>82110</v>
      </c>
      <c r="L96" s="94"/>
      <c r="M96" s="95">
        <f t="shared" ref="M96:M136" si="57">J96*K96</f>
        <v>656880</v>
      </c>
    </row>
    <row r="97" spans="1:13" hidden="1" x14ac:dyDescent="0.25">
      <c r="A97" s="16" t="s">
        <v>51</v>
      </c>
      <c r="B97" s="17" t="s">
        <v>52</v>
      </c>
      <c r="C97" s="17" t="s">
        <v>29</v>
      </c>
      <c r="D97" s="17">
        <f t="shared" si="53"/>
        <v>8</v>
      </c>
      <c r="E97" s="17">
        <v>-1</v>
      </c>
      <c r="F97" s="17" t="s">
        <v>16</v>
      </c>
      <c r="G97" s="17"/>
      <c r="H97" s="17"/>
      <c r="I97" s="18">
        <v>43405</v>
      </c>
      <c r="J97" s="17">
        <f t="shared" si="52"/>
        <v>7</v>
      </c>
      <c r="K97" s="94">
        <f t="shared" si="56"/>
        <v>82110</v>
      </c>
      <c r="L97" s="94"/>
      <c r="M97" s="95">
        <f t="shared" si="57"/>
        <v>574770</v>
      </c>
    </row>
    <row r="98" spans="1:13" hidden="1" x14ac:dyDescent="0.25">
      <c r="A98" s="16" t="s">
        <v>51</v>
      </c>
      <c r="B98" s="17" t="s">
        <v>52</v>
      </c>
      <c r="C98" s="17" t="s">
        <v>29</v>
      </c>
      <c r="D98" s="17">
        <f t="shared" si="53"/>
        <v>7</v>
      </c>
      <c r="E98" s="17">
        <v>-1</v>
      </c>
      <c r="F98" s="17" t="s">
        <v>16</v>
      </c>
      <c r="G98" s="17"/>
      <c r="H98" s="17"/>
      <c r="I98" s="18">
        <v>43405</v>
      </c>
      <c r="J98" s="17">
        <f t="shared" si="52"/>
        <v>6</v>
      </c>
      <c r="K98" s="94">
        <f t="shared" si="56"/>
        <v>82110</v>
      </c>
      <c r="L98" s="94"/>
      <c r="M98" s="95">
        <f t="shared" si="57"/>
        <v>492660</v>
      </c>
    </row>
    <row r="99" spans="1:13" hidden="1" x14ac:dyDescent="0.25">
      <c r="A99" s="16" t="s">
        <v>51</v>
      </c>
      <c r="B99" s="17" t="s">
        <v>52</v>
      </c>
      <c r="C99" s="17" t="s">
        <v>29</v>
      </c>
      <c r="D99" s="17">
        <f t="shared" si="53"/>
        <v>6</v>
      </c>
      <c r="E99" s="17">
        <v>-1</v>
      </c>
      <c r="F99" s="17" t="s">
        <v>16</v>
      </c>
      <c r="G99" s="17"/>
      <c r="H99" s="17"/>
      <c r="I99" s="18">
        <v>43405</v>
      </c>
      <c r="J99" s="17">
        <f t="shared" si="52"/>
        <v>5</v>
      </c>
      <c r="K99" s="94">
        <f t="shared" si="56"/>
        <v>82110</v>
      </c>
      <c r="L99" s="94"/>
      <c r="M99" s="95">
        <f t="shared" si="57"/>
        <v>410550</v>
      </c>
    </row>
    <row r="100" spans="1:13" x14ac:dyDescent="0.25">
      <c r="A100" s="16" t="s">
        <v>51</v>
      </c>
      <c r="B100" s="17" t="s">
        <v>52</v>
      </c>
      <c r="C100" s="17" t="s">
        <v>29</v>
      </c>
      <c r="D100" s="17">
        <f t="shared" si="53"/>
        <v>5</v>
      </c>
      <c r="E100" s="17">
        <v>5</v>
      </c>
      <c r="F100" s="17" t="s">
        <v>17</v>
      </c>
      <c r="G100" s="17" t="s">
        <v>18</v>
      </c>
      <c r="H100" s="17"/>
      <c r="I100" s="18">
        <v>43440</v>
      </c>
      <c r="J100" s="17">
        <f t="shared" si="52"/>
        <v>10</v>
      </c>
      <c r="K100" s="94">
        <f>((M99+L100)/J100)</f>
        <v>82068.380681818206</v>
      </c>
      <c r="L100" s="94">
        <f>E100*82026.7613636364</f>
        <v>410133.806818182</v>
      </c>
      <c r="M100" s="95">
        <f>J100*K100</f>
        <v>820683.80681818211</v>
      </c>
    </row>
    <row r="101" spans="1:13" x14ac:dyDescent="0.25">
      <c r="A101" s="16" t="s">
        <v>51</v>
      </c>
      <c r="B101" s="17" t="s">
        <v>52</v>
      </c>
      <c r="C101" s="17" t="s">
        <v>29</v>
      </c>
      <c r="D101" s="17">
        <f t="shared" si="53"/>
        <v>10</v>
      </c>
      <c r="E101" s="17">
        <v>2</v>
      </c>
      <c r="F101" s="17" t="s">
        <v>17</v>
      </c>
      <c r="G101" s="17" t="s">
        <v>18</v>
      </c>
      <c r="H101" s="17"/>
      <c r="I101" s="18">
        <v>43453</v>
      </c>
      <c r="J101" s="17">
        <f t="shared" si="52"/>
        <v>12</v>
      </c>
      <c r="K101" s="94">
        <f>((M100+L101)/J101)</f>
        <v>82061.444128787916</v>
      </c>
      <c r="L101" s="94">
        <f>E101*82026.7613636364</f>
        <v>164053.52272727279</v>
      </c>
      <c r="M101" s="95">
        <f>J101*K101</f>
        <v>984737.32954545505</v>
      </c>
    </row>
    <row r="102" spans="1:13" hidden="1" x14ac:dyDescent="0.25">
      <c r="A102" s="16" t="s">
        <v>51</v>
      </c>
      <c r="B102" s="17" t="s">
        <v>52</v>
      </c>
      <c r="C102" s="17" t="s">
        <v>29</v>
      </c>
      <c r="D102" s="17">
        <f t="shared" si="53"/>
        <v>12</v>
      </c>
      <c r="E102" s="17">
        <v>-1</v>
      </c>
      <c r="F102" s="17" t="s">
        <v>16</v>
      </c>
      <c r="G102" s="17"/>
      <c r="H102" s="17"/>
      <c r="I102" s="18">
        <v>43462</v>
      </c>
      <c r="J102" s="17">
        <f t="shared" si="52"/>
        <v>11</v>
      </c>
      <c r="K102" s="94">
        <f t="shared" si="56"/>
        <v>82061.444128787916</v>
      </c>
      <c r="L102" s="94"/>
      <c r="M102" s="95">
        <f t="shared" si="57"/>
        <v>902675.88541666709</v>
      </c>
    </row>
    <row r="103" spans="1:13" hidden="1" x14ac:dyDescent="0.25">
      <c r="A103" s="16" t="s">
        <v>51</v>
      </c>
      <c r="B103" s="17" t="s">
        <v>52</v>
      </c>
      <c r="C103" s="17" t="s">
        <v>29</v>
      </c>
      <c r="D103" s="17">
        <f t="shared" si="53"/>
        <v>11</v>
      </c>
      <c r="E103" s="17">
        <v>-1</v>
      </c>
      <c r="F103" s="17" t="s">
        <v>16</v>
      </c>
      <c r="G103" s="17"/>
      <c r="H103" s="17"/>
      <c r="I103" s="18">
        <v>43462</v>
      </c>
      <c r="J103" s="17">
        <f t="shared" si="52"/>
        <v>10</v>
      </c>
      <c r="K103" s="94">
        <f t="shared" si="56"/>
        <v>82061.444128787916</v>
      </c>
      <c r="L103" s="94"/>
      <c r="M103" s="95">
        <f t="shared" si="57"/>
        <v>820614.44128787913</v>
      </c>
    </row>
    <row r="104" spans="1:13" hidden="1" x14ac:dyDescent="0.25">
      <c r="A104" s="16" t="s">
        <v>51</v>
      </c>
      <c r="B104" s="17" t="s">
        <v>52</v>
      </c>
      <c r="C104" s="17" t="s">
        <v>29</v>
      </c>
      <c r="D104" s="17">
        <f t="shared" si="53"/>
        <v>10</v>
      </c>
      <c r="E104" s="17">
        <v>-5</v>
      </c>
      <c r="F104" s="17" t="s">
        <v>16</v>
      </c>
      <c r="G104" s="17"/>
      <c r="H104" s="17"/>
      <c r="I104" s="18">
        <v>43528</v>
      </c>
      <c r="J104" s="17">
        <f t="shared" si="52"/>
        <v>5</v>
      </c>
      <c r="K104" s="94">
        <f t="shared" si="56"/>
        <v>82061.444128787916</v>
      </c>
      <c r="L104" s="94"/>
      <c r="M104" s="95">
        <f t="shared" si="57"/>
        <v>410307.22064393957</v>
      </c>
    </row>
    <row r="105" spans="1:13" hidden="1" x14ac:dyDescent="0.25">
      <c r="A105" s="16" t="s">
        <v>51</v>
      </c>
      <c r="B105" s="17" t="s">
        <v>52</v>
      </c>
      <c r="C105" s="17" t="s">
        <v>29</v>
      </c>
      <c r="D105" s="17">
        <f t="shared" si="53"/>
        <v>5</v>
      </c>
      <c r="E105" s="17">
        <v>-1</v>
      </c>
      <c r="F105" s="17" t="s">
        <v>16</v>
      </c>
      <c r="G105" s="17"/>
      <c r="H105" s="17"/>
      <c r="I105" s="18">
        <v>43584</v>
      </c>
      <c r="J105" s="17">
        <f t="shared" si="52"/>
        <v>4</v>
      </c>
      <c r="K105" s="94">
        <f t="shared" si="56"/>
        <v>82061.444128787916</v>
      </c>
      <c r="L105" s="94"/>
      <c r="M105" s="95">
        <f t="shared" si="57"/>
        <v>328245.77651515167</v>
      </c>
    </row>
    <row r="106" spans="1:13" hidden="1" x14ac:dyDescent="0.25">
      <c r="A106" s="16" t="s">
        <v>51</v>
      </c>
      <c r="B106" s="17" t="s">
        <v>52</v>
      </c>
      <c r="C106" s="17" t="s">
        <v>29</v>
      </c>
      <c r="D106" s="17">
        <f t="shared" si="53"/>
        <v>4</v>
      </c>
      <c r="E106" s="17">
        <v>-1</v>
      </c>
      <c r="F106" s="17" t="s">
        <v>16</v>
      </c>
      <c r="G106" s="17"/>
      <c r="H106" s="17"/>
      <c r="I106" s="18">
        <v>43584</v>
      </c>
      <c r="J106" s="17">
        <f t="shared" si="52"/>
        <v>3</v>
      </c>
      <c r="K106" s="94">
        <f t="shared" si="56"/>
        <v>82061.444128787916</v>
      </c>
      <c r="L106" s="94"/>
      <c r="M106" s="95">
        <f t="shared" si="57"/>
        <v>246184.33238636376</v>
      </c>
    </row>
    <row r="107" spans="1:13" hidden="1" x14ac:dyDescent="0.25">
      <c r="A107" s="16" t="s">
        <v>51</v>
      </c>
      <c r="B107" s="17" t="s">
        <v>52</v>
      </c>
      <c r="C107" s="17" t="s">
        <v>29</v>
      </c>
      <c r="D107" s="17">
        <f t="shared" si="53"/>
        <v>3</v>
      </c>
      <c r="E107" s="17">
        <v>-1</v>
      </c>
      <c r="F107" s="17" t="s">
        <v>16</v>
      </c>
      <c r="G107" s="17"/>
      <c r="H107" s="17"/>
      <c r="I107" s="18">
        <v>43584</v>
      </c>
      <c r="J107" s="17">
        <f t="shared" si="52"/>
        <v>2</v>
      </c>
      <c r="K107" s="94">
        <f t="shared" si="56"/>
        <v>82061.444128787916</v>
      </c>
      <c r="L107" s="94"/>
      <c r="M107" s="95">
        <f t="shared" si="57"/>
        <v>164122.88825757583</v>
      </c>
    </row>
    <row r="108" spans="1:13" x14ac:dyDescent="0.25">
      <c r="A108" s="16" t="s">
        <v>51</v>
      </c>
      <c r="B108" s="17" t="s">
        <v>52</v>
      </c>
      <c r="C108" s="17" t="s">
        <v>29</v>
      </c>
      <c r="D108" s="17">
        <f t="shared" si="53"/>
        <v>2</v>
      </c>
      <c r="E108" s="17">
        <v>4</v>
      </c>
      <c r="F108" s="17" t="s">
        <v>17</v>
      </c>
      <c r="G108" s="17" t="s">
        <v>18</v>
      </c>
      <c r="H108" s="17"/>
      <c r="I108" s="18">
        <v>43593</v>
      </c>
      <c r="J108" s="17">
        <f t="shared" si="52"/>
        <v>6</v>
      </c>
      <c r="K108" s="94">
        <f>((M107+L108)/J108)</f>
        <v>78351.43696583256</v>
      </c>
      <c r="L108" s="94">
        <f>E108*76496.4333843549</f>
        <v>305985.73353741958</v>
      </c>
      <c r="M108" s="95">
        <f>J108*K108</f>
        <v>470108.62179499539</v>
      </c>
    </row>
    <row r="109" spans="1:13" hidden="1" x14ac:dyDescent="0.25">
      <c r="A109" s="16" t="s">
        <v>51</v>
      </c>
      <c r="B109" s="17" t="s">
        <v>52</v>
      </c>
      <c r="C109" s="17" t="s">
        <v>29</v>
      </c>
      <c r="D109" s="17">
        <f t="shared" si="53"/>
        <v>6</v>
      </c>
      <c r="E109" s="17">
        <v>-1</v>
      </c>
      <c r="F109" s="17" t="s">
        <v>16</v>
      </c>
      <c r="G109" s="17"/>
      <c r="H109" s="17"/>
      <c r="I109" s="18">
        <v>43594</v>
      </c>
      <c r="J109" s="17">
        <f t="shared" si="52"/>
        <v>5</v>
      </c>
      <c r="K109" s="94">
        <f t="shared" si="56"/>
        <v>78351.43696583256</v>
      </c>
      <c r="L109" s="94"/>
      <c r="M109" s="95">
        <f t="shared" si="57"/>
        <v>391757.18482916278</v>
      </c>
    </row>
    <row r="110" spans="1:13" x14ac:dyDescent="0.25">
      <c r="A110" s="16" t="s">
        <v>51</v>
      </c>
      <c r="B110" s="17" t="s">
        <v>52</v>
      </c>
      <c r="C110" s="17" t="s">
        <v>29</v>
      </c>
      <c r="D110" s="17">
        <f t="shared" si="53"/>
        <v>5</v>
      </c>
      <c r="E110" s="17">
        <v>1</v>
      </c>
      <c r="F110" s="17" t="s">
        <v>17</v>
      </c>
      <c r="G110" s="17" t="s">
        <v>18</v>
      </c>
      <c r="H110" s="17"/>
      <c r="I110" s="18">
        <v>43599</v>
      </c>
      <c r="J110" s="17">
        <f t="shared" si="52"/>
        <v>6</v>
      </c>
      <c r="K110" s="94">
        <f>((M109+L110)/J110)</f>
        <v>78042.269702252946</v>
      </c>
      <c r="L110" s="94">
        <f>E110*76496.4333843549</f>
        <v>76496.433384354896</v>
      </c>
      <c r="M110" s="95">
        <f>J110*K110</f>
        <v>468253.61821351771</v>
      </c>
    </row>
    <row r="111" spans="1:13" hidden="1" x14ac:dyDescent="0.25">
      <c r="A111" s="16" t="s">
        <v>51</v>
      </c>
      <c r="B111" s="17" t="s">
        <v>52</v>
      </c>
      <c r="C111" s="17" t="s">
        <v>29</v>
      </c>
      <c r="D111" s="17">
        <f t="shared" si="53"/>
        <v>6</v>
      </c>
      <c r="E111" s="17">
        <v>-1</v>
      </c>
      <c r="F111" s="17" t="s">
        <v>16</v>
      </c>
      <c r="G111" s="17"/>
      <c r="H111" s="17"/>
      <c r="I111" s="18">
        <v>43599</v>
      </c>
      <c r="J111" s="17">
        <f t="shared" si="52"/>
        <v>5</v>
      </c>
      <c r="K111" s="94">
        <f t="shared" si="56"/>
        <v>78042.269702252946</v>
      </c>
      <c r="L111" s="94"/>
      <c r="M111" s="95">
        <f t="shared" si="57"/>
        <v>390211.34851126472</v>
      </c>
    </row>
    <row r="112" spans="1:13" hidden="1" x14ac:dyDescent="0.25">
      <c r="A112" s="16" t="s">
        <v>51</v>
      </c>
      <c r="B112" s="17" t="s">
        <v>52</v>
      </c>
      <c r="C112" s="17" t="s">
        <v>29</v>
      </c>
      <c r="D112" s="17">
        <f t="shared" si="53"/>
        <v>5</v>
      </c>
      <c r="E112" s="17">
        <v>-1</v>
      </c>
      <c r="F112" s="17" t="s">
        <v>16</v>
      </c>
      <c r="G112" s="17"/>
      <c r="H112" s="17"/>
      <c r="I112" s="18">
        <v>43615</v>
      </c>
      <c r="J112" s="17">
        <f t="shared" si="52"/>
        <v>4</v>
      </c>
      <c r="K112" s="94">
        <f t="shared" si="56"/>
        <v>78042.269702252946</v>
      </c>
      <c r="L112" s="94"/>
      <c r="M112" s="95">
        <f t="shared" si="57"/>
        <v>312169.07880901179</v>
      </c>
    </row>
    <row r="113" spans="1:13" hidden="1" x14ac:dyDescent="0.25">
      <c r="A113" s="16" t="s">
        <v>51</v>
      </c>
      <c r="B113" s="17" t="s">
        <v>52</v>
      </c>
      <c r="C113" s="17" t="s">
        <v>29</v>
      </c>
      <c r="D113" s="17">
        <f t="shared" si="53"/>
        <v>4</v>
      </c>
      <c r="E113" s="17">
        <v>-1</v>
      </c>
      <c r="F113" s="17" t="s">
        <v>16</v>
      </c>
      <c r="G113" s="17"/>
      <c r="H113" s="17"/>
      <c r="I113" s="18">
        <v>43615</v>
      </c>
      <c r="J113" s="17">
        <f t="shared" si="52"/>
        <v>3</v>
      </c>
      <c r="K113" s="94">
        <f t="shared" si="56"/>
        <v>78042.269702252946</v>
      </c>
      <c r="L113" s="94"/>
      <c r="M113" s="95">
        <f t="shared" si="57"/>
        <v>234126.80910675885</v>
      </c>
    </row>
    <row r="114" spans="1:13" hidden="1" x14ac:dyDescent="0.25">
      <c r="A114" s="16" t="s">
        <v>51</v>
      </c>
      <c r="B114" s="17" t="s">
        <v>52</v>
      </c>
      <c r="C114" s="17" t="s">
        <v>29</v>
      </c>
      <c r="D114" s="17">
        <f t="shared" si="53"/>
        <v>3</v>
      </c>
      <c r="E114" s="17">
        <v>-1</v>
      </c>
      <c r="F114" s="17" t="s">
        <v>16</v>
      </c>
      <c r="G114" s="17"/>
      <c r="H114" s="17"/>
      <c r="I114" s="18">
        <v>43615</v>
      </c>
      <c r="J114" s="17">
        <f t="shared" si="52"/>
        <v>2</v>
      </c>
      <c r="K114" s="94">
        <f t="shared" si="56"/>
        <v>78042.269702252946</v>
      </c>
      <c r="L114" s="94"/>
      <c r="M114" s="95">
        <f t="shared" si="57"/>
        <v>156084.53940450589</v>
      </c>
    </row>
    <row r="115" spans="1:13" hidden="1" x14ac:dyDescent="0.25">
      <c r="A115" s="16" t="s">
        <v>51</v>
      </c>
      <c r="B115" s="17" t="s">
        <v>52</v>
      </c>
      <c r="C115" s="17" t="s">
        <v>29</v>
      </c>
      <c r="D115" s="17">
        <f t="shared" si="53"/>
        <v>2</v>
      </c>
      <c r="E115" s="17">
        <v>-1</v>
      </c>
      <c r="F115" s="17" t="s">
        <v>16</v>
      </c>
      <c r="G115" s="17"/>
      <c r="H115" s="17"/>
      <c r="I115" s="18">
        <v>43615</v>
      </c>
      <c r="J115" s="17">
        <f t="shared" si="52"/>
        <v>1</v>
      </c>
      <c r="K115" s="94">
        <f t="shared" si="56"/>
        <v>78042.269702252946</v>
      </c>
      <c r="L115" s="94"/>
      <c r="M115" s="95">
        <f t="shared" si="57"/>
        <v>78042.269702252946</v>
      </c>
    </row>
    <row r="116" spans="1:13" x14ac:dyDescent="0.25">
      <c r="A116" s="16" t="s">
        <v>51</v>
      </c>
      <c r="B116" s="17" t="s">
        <v>52</v>
      </c>
      <c r="C116" s="17" t="s">
        <v>29</v>
      </c>
      <c r="D116" s="17">
        <f t="shared" si="53"/>
        <v>1</v>
      </c>
      <c r="E116" s="17">
        <v>3</v>
      </c>
      <c r="F116" s="17" t="s">
        <v>17</v>
      </c>
      <c r="G116" s="17" t="s">
        <v>26</v>
      </c>
      <c r="H116" s="17"/>
      <c r="I116" s="18">
        <v>43629</v>
      </c>
      <c r="J116" s="17">
        <f t="shared" si="52"/>
        <v>4</v>
      </c>
      <c r="K116" s="94">
        <f>((M115+L116)/J116)</f>
        <v>79956.860039199586</v>
      </c>
      <c r="L116" s="94">
        <f>E116*80595.0568181818</f>
        <v>241785.17045454538</v>
      </c>
      <c r="M116" s="95">
        <f>J116*K116</f>
        <v>319827.44015679834</v>
      </c>
    </row>
    <row r="117" spans="1:13" hidden="1" x14ac:dyDescent="0.25">
      <c r="A117" s="16" t="s">
        <v>51</v>
      </c>
      <c r="B117" s="17" t="s">
        <v>52</v>
      </c>
      <c r="C117" s="17" t="s">
        <v>29</v>
      </c>
      <c r="D117" s="17">
        <f t="shared" si="53"/>
        <v>4</v>
      </c>
      <c r="E117" s="17">
        <v>-1</v>
      </c>
      <c r="F117" s="17" t="s">
        <v>16</v>
      </c>
      <c r="G117" s="17"/>
      <c r="H117" s="17"/>
      <c r="I117" s="18">
        <v>43663</v>
      </c>
      <c r="J117" s="17">
        <f t="shared" si="52"/>
        <v>3</v>
      </c>
      <c r="K117" s="94">
        <f t="shared" si="56"/>
        <v>79956.860039199586</v>
      </c>
      <c r="L117" s="94"/>
      <c r="M117" s="95">
        <f t="shared" si="57"/>
        <v>239870.58011759876</v>
      </c>
    </row>
    <row r="118" spans="1:13" hidden="1" x14ac:dyDescent="0.25">
      <c r="A118" s="16" t="s">
        <v>51</v>
      </c>
      <c r="B118" s="17" t="s">
        <v>52</v>
      </c>
      <c r="C118" s="17" t="s">
        <v>29</v>
      </c>
      <c r="D118" s="17">
        <f t="shared" si="53"/>
        <v>3</v>
      </c>
      <c r="E118" s="17">
        <v>-1</v>
      </c>
      <c r="F118" s="17" t="s">
        <v>16</v>
      </c>
      <c r="G118" s="17"/>
      <c r="H118" s="17"/>
      <c r="I118" s="18">
        <v>43669</v>
      </c>
      <c r="J118" s="17">
        <f t="shared" si="52"/>
        <v>2</v>
      </c>
      <c r="K118" s="94">
        <f t="shared" si="56"/>
        <v>79956.860039199586</v>
      </c>
      <c r="L118" s="94"/>
      <c r="M118" s="95">
        <f t="shared" si="57"/>
        <v>159913.72007839917</v>
      </c>
    </row>
    <row r="119" spans="1:13" x14ac:dyDescent="0.25">
      <c r="A119" s="16" t="s">
        <v>51</v>
      </c>
      <c r="B119" s="17" t="s">
        <v>52</v>
      </c>
      <c r="C119" s="17" t="s">
        <v>29</v>
      </c>
      <c r="D119" s="17">
        <f t="shared" si="53"/>
        <v>2</v>
      </c>
      <c r="E119" s="17">
        <v>2</v>
      </c>
      <c r="F119" s="17" t="s">
        <v>17</v>
      </c>
      <c r="G119" s="17" t="s">
        <v>18</v>
      </c>
      <c r="H119" s="17"/>
      <c r="I119" s="18">
        <v>43703</v>
      </c>
      <c r="J119" s="17">
        <f t="shared" si="52"/>
        <v>4</v>
      </c>
      <c r="K119" s="94">
        <f>((M118+L119)/J119)</f>
        <v>66600.865917035699</v>
      </c>
      <c r="L119" s="94">
        <f>E119*53244.8717948718</f>
        <v>106489.74358974359</v>
      </c>
      <c r="M119" s="95">
        <f>J119*K119</f>
        <v>266403.46366814279</v>
      </c>
    </row>
    <row r="120" spans="1:13" hidden="1" x14ac:dyDescent="0.25">
      <c r="A120" s="16" t="s">
        <v>51</v>
      </c>
      <c r="B120" s="17" t="s">
        <v>52</v>
      </c>
      <c r="C120" s="17" t="s">
        <v>29</v>
      </c>
      <c r="D120" s="17">
        <f t="shared" si="53"/>
        <v>4</v>
      </c>
      <c r="E120" s="17">
        <v>-1</v>
      </c>
      <c r="F120" s="17" t="s">
        <v>16</v>
      </c>
      <c r="G120" s="17"/>
      <c r="H120" s="17"/>
      <c r="I120" s="18">
        <v>43712</v>
      </c>
      <c r="J120" s="17">
        <f t="shared" si="52"/>
        <v>3</v>
      </c>
      <c r="K120" s="94">
        <f t="shared" si="56"/>
        <v>66600.865917035699</v>
      </c>
      <c r="L120" s="94"/>
      <c r="M120" s="95">
        <f t="shared" si="57"/>
        <v>199802.5977511071</v>
      </c>
    </row>
    <row r="121" spans="1:13" hidden="1" x14ac:dyDescent="0.25">
      <c r="A121" s="16" t="s">
        <v>51</v>
      </c>
      <c r="B121" s="17" t="s">
        <v>52</v>
      </c>
      <c r="C121" s="17" t="s">
        <v>29</v>
      </c>
      <c r="D121" s="17">
        <f t="shared" si="53"/>
        <v>3</v>
      </c>
      <c r="E121" s="17">
        <v>-1</v>
      </c>
      <c r="F121" s="17" t="s">
        <v>16</v>
      </c>
      <c r="G121" s="17"/>
      <c r="H121" s="17"/>
      <c r="I121" s="18">
        <v>43712</v>
      </c>
      <c r="J121" s="17">
        <f t="shared" si="52"/>
        <v>2</v>
      </c>
      <c r="K121" s="94">
        <f t="shared" si="56"/>
        <v>66600.865917035699</v>
      </c>
      <c r="L121" s="94"/>
      <c r="M121" s="95">
        <f t="shared" si="57"/>
        <v>133201.7318340714</v>
      </c>
    </row>
    <row r="122" spans="1:13" hidden="1" x14ac:dyDescent="0.25">
      <c r="A122" s="16" t="s">
        <v>51</v>
      </c>
      <c r="B122" s="17" t="s">
        <v>52</v>
      </c>
      <c r="C122" s="17" t="s">
        <v>29</v>
      </c>
      <c r="D122" s="17">
        <f t="shared" si="53"/>
        <v>2</v>
      </c>
      <c r="E122" s="17">
        <v>-1</v>
      </c>
      <c r="F122" s="17" t="s">
        <v>16</v>
      </c>
      <c r="G122" s="17"/>
      <c r="H122" s="17"/>
      <c r="I122" s="18">
        <v>43720</v>
      </c>
      <c r="J122" s="17">
        <f t="shared" si="52"/>
        <v>1</v>
      </c>
      <c r="K122" s="94">
        <f t="shared" si="56"/>
        <v>66600.865917035699</v>
      </c>
      <c r="L122" s="94"/>
      <c r="M122" s="95">
        <f t="shared" si="57"/>
        <v>66600.865917035699</v>
      </c>
    </row>
    <row r="123" spans="1:13" hidden="1" x14ac:dyDescent="0.25">
      <c r="A123" s="16" t="s">
        <v>51</v>
      </c>
      <c r="B123" s="17" t="s">
        <v>52</v>
      </c>
      <c r="C123" s="17" t="s">
        <v>29</v>
      </c>
      <c r="D123" s="17">
        <f t="shared" si="53"/>
        <v>1</v>
      </c>
      <c r="E123" s="17">
        <v>-1</v>
      </c>
      <c r="F123" s="17" t="s">
        <v>16</v>
      </c>
      <c r="G123" s="17"/>
      <c r="H123" s="17"/>
      <c r="I123" s="18">
        <v>43720</v>
      </c>
      <c r="J123" s="17">
        <f t="shared" si="52"/>
        <v>0</v>
      </c>
      <c r="K123" s="94">
        <f t="shared" si="56"/>
        <v>66600.865917035699</v>
      </c>
      <c r="L123" s="94"/>
      <c r="M123" s="95">
        <f t="shared" si="57"/>
        <v>0</v>
      </c>
    </row>
    <row r="124" spans="1:13" x14ac:dyDescent="0.25">
      <c r="A124" s="16" t="s">
        <v>51</v>
      </c>
      <c r="B124" s="17" t="s">
        <v>52</v>
      </c>
      <c r="C124" s="17" t="s">
        <v>29</v>
      </c>
      <c r="D124" s="17">
        <f t="shared" si="53"/>
        <v>0</v>
      </c>
      <c r="E124" s="17">
        <v>5</v>
      </c>
      <c r="F124" s="17" t="s">
        <v>17</v>
      </c>
      <c r="G124" s="17" t="s">
        <v>18</v>
      </c>
      <c r="H124" s="17"/>
      <c r="I124" s="18">
        <v>43726</v>
      </c>
      <c r="J124" s="17">
        <f t="shared" si="52"/>
        <v>5</v>
      </c>
      <c r="K124" s="94">
        <f>((M123+L124)/J124)</f>
        <v>53244.871794871797</v>
      </c>
      <c r="L124" s="94">
        <f>E124*53244.8717948718</f>
        <v>266224.358974359</v>
      </c>
      <c r="M124" s="95">
        <f>J124*K124</f>
        <v>266224.358974359</v>
      </c>
    </row>
    <row r="125" spans="1:13" hidden="1" x14ac:dyDescent="0.25">
      <c r="A125" s="16" t="s">
        <v>51</v>
      </c>
      <c r="B125" s="17" t="s">
        <v>52</v>
      </c>
      <c r="C125" s="17" t="s">
        <v>29</v>
      </c>
      <c r="D125" s="17">
        <f t="shared" si="53"/>
        <v>5</v>
      </c>
      <c r="E125" s="17">
        <v>-1</v>
      </c>
      <c r="F125" s="17" t="s">
        <v>16</v>
      </c>
      <c r="G125" s="17"/>
      <c r="H125" s="17"/>
      <c r="I125" s="18">
        <v>43747</v>
      </c>
      <c r="J125" s="17">
        <f t="shared" si="52"/>
        <v>4</v>
      </c>
      <c r="K125" s="94">
        <f t="shared" si="56"/>
        <v>53244.871794871797</v>
      </c>
      <c r="L125" s="94"/>
      <c r="M125" s="95">
        <f t="shared" si="57"/>
        <v>212979.48717948719</v>
      </c>
    </row>
    <row r="126" spans="1:13" hidden="1" x14ac:dyDescent="0.25">
      <c r="A126" s="16" t="s">
        <v>51</v>
      </c>
      <c r="B126" s="17" t="s">
        <v>52</v>
      </c>
      <c r="C126" s="17" t="s">
        <v>29</v>
      </c>
      <c r="D126" s="17">
        <f t="shared" si="53"/>
        <v>4</v>
      </c>
      <c r="E126" s="17">
        <v>-1</v>
      </c>
      <c r="F126" s="17" t="s">
        <v>16</v>
      </c>
      <c r="G126" s="17"/>
      <c r="H126" s="17"/>
      <c r="I126" s="18">
        <v>43794</v>
      </c>
      <c r="J126" s="17">
        <f t="shared" si="52"/>
        <v>3</v>
      </c>
      <c r="K126" s="94">
        <f t="shared" si="56"/>
        <v>53244.871794871797</v>
      </c>
      <c r="L126" s="94"/>
      <c r="M126" s="95">
        <f t="shared" si="57"/>
        <v>159734.61538461538</v>
      </c>
    </row>
    <row r="127" spans="1:13" hidden="1" x14ac:dyDescent="0.25">
      <c r="A127" s="16" t="s">
        <v>51</v>
      </c>
      <c r="B127" s="17" t="s">
        <v>52</v>
      </c>
      <c r="C127" s="17" t="s">
        <v>29</v>
      </c>
      <c r="D127" s="17">
        <f t="shared" si="53"/>
        <v>3</v>
      </c>
      <c r="E127" s="17">
        <v>-1</v>
      </c>
      <c r="F127" s="17" t="s">
        <v>16</v>
      </c>
      <c r="G127" s="17"/>
      <c r="H127" s="17"/>
      <c r="I127" s="18">
        <v>43794</v>
      </c>
      <c r="J127" s="17">
        <f t="shared" si="52"/>
        <v>2</v>
      </c>
      <c r="K127" s="94">
        <f t="shared" si="56"/>
        <v>53244.871794871797</v>
      </c>
      <c r="L127" s="94"/>
      <c r="M127" s="95">
        <f t="shared" si="57"/>
        <v>106489.74358974359</v>
      </c>
    </row>
    <row r="128" spans="1:13" x14ac:dyDescent="0.25">
      <c r="A128" s="16" t="s">
        <v>51</v>
      </c>
      <c r="B128" s="17" t="s">
        <v>52</v>
      </c>
      <c r="C128" s="17" t="s">
        <v>29</v>
      </c>
      <c r="D128" s="17">
        <f t="shared" si="53"/>
        <v>2</v>
      </c>
      <c r="E128" s="17">
        <v>4</v>
      </c>
      <c r="F128" s="17" t="s">
        <v>17</v>
      </c>
      <c r="G128" s="17" t="s">
        <v>18</v>
      </c>
      <c r="H128" s="17"/>
      <c r="I128" s="18">
        <v>43872</v>
      </c>
      <c r="J128" s="17">
        <f t="shared" si="52"/>
        <v>6</v>
      </c>
      <c r="K128" s="94">
        <f>((M127+L128)/J128)</f>
        <v>62994.945475979941</v>
      </c>
      <c r="L128" s="94">
        <f>E128*67869.982316534</f>
        <v>271479.92926613602</v>
      </c>
      <c r="M128" s="95">
        <f>J128*K128</f>
        <v>377969.67285587965</v>
      </c>
    </row>
    <row r="129" spans="1:13" hidden="1" x14ac:dyDescent="0.25">
      <c r="A129" s="16" t="s">
        <v>51</v>
      </c>
      <c r="B129" s="17" t="s">
        <v>52</v>
      </c>
      <c r="C129" s="17" t="s">
        <v>29</v>
      </c>
      <c r="D129" s="17">
        <f t="shared" si="53"/>
        <v>6</v>
      </c>
      <c r="E129" s="17">
        <v>-2</v>
      </c>
      <c r="F129" s="17" t="s">
        <v>16</v>
      </c>
      <c r="G129" s="17"/>
      <c r="H129" s="17"/>
      <c r="I129" s="18">
        <v>43873</v>
      </c>
      <c r="J129" s="17">
        <f t="shared" si="52"/>
        <v>4</v>
      </c>
      <c r="K129" s="94">
        <f t="shared" si="56"/>
        <v>62994.945475979941</v>
      </c>
      <c r="L129" s="94"/>
      <c r="M129" s="95">
        <f t="shared" si="57"/>
        <v>251979.78190391976</v>
      </c>
    </row>
    <row r="130" spans="1:13" x14ac:dyDescent="0.25">
      <c r="A130" s="16" t="s">
        <v>51</v>
      </c>
      <c r="B130" s="17" t="s">
        <v>52</v>
      </c>
      <c r="C130" s="17" t="s">
        <v>29</v>
      </c>
      <c r="D130" s="17">
        <f t="shared" si="53"/>
        <v>4</v>
      </c>
      <c r="E130" s="17">
        <v>5</v>
      </c>
      <c r="F130" s="17" t="s">
        <v>17</v>
      </c>
      <c r="G130" s="17" t="s">
        <v>18</v>
      </c>
      <c r="H130" s="17"/>
      <c r="I130" s="18">
        <v>43874</v>
      </c>
      <c r="J130" s="17">
        <f t="shared" si="52"/>
        <v>9</v>
      </c>
      <c r="K130" s="94">
        <f>((M129+L130)/J130)</f>
        <v>65703.299276287755</v>
      </c>
      <c r="L130" s="94">
        <f>E130*67869.982316534</f>
        <v>339349.91158267006</v>
      </c>
      <c r="M130" s="95">
        <f>J130*K130</f>
        <v>591329.69348658982</v>
      </c>
    </row>
    <row r="131" spans="1:13" ht="30.75" thickBot="1" x14ac:dyDescent="0.3">
      <c r="A131" s="16" t="s">
        <v>51</v>
      </c>
      <c r="B131" s="17" t="s">
        <v>52</v>
      </c>
      <c r="C131" s="17" t="s">
        <v>29</v>
      </c>
      <c r="D131" s="17">
        <f t="shared" si="53"/>
        <v>9</v>
      </c>
      <c r="E131" s="17">
        <v>-3</v>
      </c>
      <c r="F131" s="17" t="s">
        <v>17</v>
      </c>
      <c r="G131" s="17"/>
      <c r="H131" s="17" t="s">
        <v>53</v>
      </c>
      <c r="I131" s="18">
        <v>43945</v>
      </c>
      <c r="J131" s="17">
        <f t="shared" si="52"/>
        <v>6</v>
      </c>
      <c r="K131" s="94">
        <f t="shared" si="56"/>
        <v>65703.299276287755</v>
      </c>
      <c r="L131" s="94"/>
      <c r="M131" s="95">
        <f>J131*K131</f>
        <v>394219.79565772653</v>
      </c>
    </row>
    <row r="132" spans="1:13" ht="15.75" hidden="1" thickBot="1" x14ac:dyDescent="0.3">
      <c r="A132" s="16" t="s">
        <v>51</v>
      </c>
      <c r="B132" s="17" t="s">
        <v>52</v>
      </c>
      <c r="C132" s="17" t="s">
        <v>29</v>
      </c>
      <c r="D132" s="17">
        <f t="shared" si="53"/>
        <v>6</v>
      </c>
      <c r="E132" s="17">
        <v>-1</v>
      </c>
      <c r="F132" s="17" t="s">
        <v>16</v>
      </c>
      <c r="G132" s="17"/>
      <c r="H132" s="17"/>
      <c r="I132" s="18">
        <v>43951</v>
      </c>
      <c r="J132" s="17">
        <f t="shared" si="52"/>
        <v>5</v>
      </c>
      <c r="K132" s="94">
        <f t="shared" si="56"/>
        <v>65703.299276287755</v>
      </c>
      <c r="L132" s="94"/>
      <c r="M132" s="95">
        <f t="shared" si="57"/>
        <v>328516.4963814388</v>
      </c>
    </row>
    <row r="133" spans="1:13" ht="15.75" hidden="1" thickBot="1" x14ac:dyDescent="0.3">
      <c r="A133" s="16" t="s">
        <v>51</v>
      </c>
      <c r="B133" s="17" t="s">
        <v>52</v>
      </c>
      <c r="C133" s="17" t="s">
        <v>29</v>
      </c>
      <c r="D133" s="17">
        <f t="shared" si="53"/>
        <v>5</v>
      </c>
      <c r="E133" s="17">
        <v>-1</v>
      </c>
      <c r="F133" s="17" t="s">
        <v>16</v>
      </c>
      <c r="G133" s="17"/>
      <c r="H133" s="17"/>
      <c r="I133" s="18">
        <v>44053</v>
      </c>
      <c r="J133" s="17">
        <f t="shared" si="52"/>
        <v>4</v>
      </c>
      <c r="K133" s="94">
        <f t="shared" si="56"/>
        <v>65703.299276287755</v>
      </c>
      <c r="L133" s="94"/>
      <c r="M133" s="95">
        <f t="shared" si="57"/>
        <v>262813.19710515102</v>
      </c>
    </row>
    <row r="134" spans="1:13" ht="15.75" hidden="1" thickBot="1" x14ac:dyDescent="0.3">
      <c r="A134" s="16" t="s">
        <v>51</v>
      </c>
      <c r="B134" s="17" t="s">
        <v>52</v>
      </c>
      <c r="C134" s="17" t="s">
        <v>29</v>
      </c>
      <c r="D134" s="17">
        <f t="shared" si="53"/>
        <v>4</v>
      </c>
      <c r="E134" s="17">
        <v>-1</v>
      </c>
      <c r="F134" s="17" t="s">
        <v>16</v>
      </c>
      <c r="G134" s="17"/>
      <c r="H134" s="17"/>
      <c r="I134" s="18">
        <v>44088</v>
      </c>
      <c r="J134" s="17">
        <f t="shared" si="52"/>
        <v>3</v>
      </c>
      <c r="K134" s="94">
        <f t="shared" si="56"/>
        <v>65703.299276287755</v>
      </c>
      <c r="L134" s="94"/>
      <c r="M134" s="95">
        <f t="shared" si="57"/>
        <v>197109.89782886326</v>
      </c>
    </row>
    <row r="135" spans="1:13" ht="15.75" hidden="1" thickBot="1" x14ac:dyDescent="0.3">
      <c r="A135" s="16" t="s">
        <v>51</v>
      </c>
      <c r="B135" s="17" t="s">
        <v>52</v>
      </c>
      <c r="C135" s="17" t="s">
        <v>29</v>
      </c>
      <c r="D135" s="17">
        <f t="shared" si="53"/>
        <v>3</v>
      </c>
      <c r="E135" s="17">
        <v>-2</v>
      </c>
      <c r="F135" s="17" t="s">
        <v>16</v>
      </c>
      <c r="G135" s="17"/>
      <c r="H135" s="17"/>
      <c r="I135" s="18">
        <v>44103</v>
      </c>
      <c r="J135" s="17">
        <f t="shared" si="52"/>
        <v>1</v>
      </c>
      <c r="K135" s="94">
        <f t="shared" si="56"/>
        <v>65703.299276287755</v>
      </c>
      <c r="L135" s="94"/>
      <c r="M135" s="95">
        <f t="shared" si="57"/>
        <v>65703.299276287755</v>
      </c>
    </row>
    <row r="136" spans="1:13" ht="15.75" hidden="1" thickBot="1" x14ac:dyDescent="0.3">
      <c r="A136" s="40" t="s">
        <v>51</v>
      </c>
      <c r="B136" s="41" t="s">
        <v>52</v>
      </c>
      <c r="C136" s="41" t="s">
        <v>29</v>
      </c>
      <c r="D136" s="41">
        <f t="shared" si="53"/>
        <v>1</v>
      </c>
      <c r="E136" s="41">
        <v>-1</v>
      </c>
      <c r="F136" s="41" t="s">
        <v>16</v>
      </c>
      <c r="G136" s="41"/>
      <c r="H136" s="41"/>
      <c r="I136" s="42">
        <v>44113</v>
      </c>
      <c r="J136" s="41">
        <f t="shared" si="52"/>
        <v>0</v>
      </c>
      <c r="K136" s="104">
        <f t="shared" si="56"/>
        <v>65703.299276287755</v>
      </c>
      <c r="L136" s="94"/>
      <c r="M136" s="95">
        <f t="shared" si="57"/>
        <v>0</v>
      </c>
    </row>
    <row r="137" spans="1:13" x14ac:dyDescent="0.25">
      <c r="A137" s="1" t="s">
        <v>56</v>
      </c>
      <c r="B137" s="2" t="s">
        <v>57</v>
      </c>
      <c r="C137" s="2" t="s">
        <v>29</v>
      </c>
      <c r="D137" s="2"/>
      <c r="E137" s="2">
        <v>2</v>
      </c>
      <c r="F137" s="2" t="s">
        <v>17</v>
      </c>
      <c r="G137" s="2" t="s">
        <v>18</v>
      </c>
      <c r="H137" s="2"/>
      <c r="I137" s="43">
        <v>43664</v>
      </c>
      <c r="J137" s="2">
        <f t="shared" ref="J137:J146" si="58">D137+E137</f>
        <v>2</v>
      </c>
      <c r="K137" s="91">
        <v>3995</v>
      </c>
      <c r="L137" s="106">
        <f>K137*E137</f>
        <v>7990</v>
      </c>
      <c r="M137" s="107">
        <f>J137*K137</f>
        <v>7990</v>
      </c>
    </row>
    <row r="138" spans="1:13" hidden="1" x14ac:dyDescent="0.25">
      <c r="A138" s="16" t="s">
        <v>56</v>
      </c>
      <c r="B138" s="17" t="s">
        <v>57</v>
      </c>
      <c r="C138" s="17" t="s">
        <v>29</v>
      </c>
      <c r="D138" s="17">
        <f t="shared" ref="D138:D146" si="59">J137</f>
        <v>2</v>
      </c>
      <c r="E138" s="17">
        <v>-2</v>
      </c>
      <c r="F138" s="17" t="s">
        <v>16</v>
      </c>
      <c r="G138" s="17"/>
      <c r="H138" s="17"/>
      <c r="I138" s="18">
        <v>43669</v>
      </c>
      <c r="J138" s="17">
        <f t="shared" si="58"/>
        <v>0</v>
      </c>
      <c r="K138" s="94">
        <f t="shared" ref="K138" si="60">IF(OR(F138="FPCO"),((M137+L138)/J138),K137)</f>
        <v>3995</v>
      </c>
      <c r="L138" s="94"/>
      <c r="M138" s="95">
        <f t="shared" ref="M138" si="61">J138*K138</f>
        <v>0</v>
      </c>
    </row>
    <row r="139" spans="1:13" x14ac:dyDescent="0.25">
      <c r="A139" s="16" t="s">
        <v>56</v>
      </c>
      <c r="B139" s="17" t="s">
        <v>57</v>
      </c>
      <c r="C139" s="17" t="s">
        <v>29</v>
      </c>
      <c r="D139" s="17">
        <f t="shared" si="59"/>
        <v>0</v>
      </c>
      <c r="E139" s="17">
        <v>11</v>
      </c>
      <c r="F139" s="17" t="s">
        <v>17</v>
      </c>
      <c r="G139" s="17" t="s">
        <v>18</v>
      </c>
      <c r="H139" s="17"/>
      <c r="I139" s="18">
        <v>43805</v>
      </c>
      <c r="J139" s="17">
        <f t="shared" si="58"/>
        <v>11</v>
      </c>
      <c r="K139" s="94">
        <f>((M138+L139)/J139)</f>
        <v>3995</v>
      </c>
      <c r="L139" s="94">
        <f>E139*3995</f>
        <v>43945</v>
      </c>
      <c r="M139" s="95">
        <f>J139*K139</f>
        <v>43945</v>
      </c>
    </row>
    <row r="140" spans="1:13" hidden="1" x14ac:dyDescent="0.25">
      <c r="A140" s="16" t="s">
        <v>56</v>
      </c>
      <c r="B140" s="17" t="s">
        <v>57</v>
      </c>
      <c r="C140" s="17" t="s">
        <v>29</v>
      </c>
      <c r="D140" s="17">
        <f t="shared" si="59"/>
        <v>11</v>
      </c>
      <c r="E140" s="17">
        <v>-1</v>
      </c>
      <c r="F140" s="17" t="s">
        <v>16</v>
      </c>
      <c r="G140" s="17"/>
      <c r="H140" s="17"/>
      <c r="I140" s="18">
        <v>43808</v>
      </c>
      <c r="J140" s="17">
        <f t="shared" si="58"/>
        <v>10</v>
      </c>
      <c r="K140" s="94">
        <f t="shared" ref="K140:K146" si="62">IF(OR(F140="FPCO"),((M139+L140)/J140),K139)</f>
        <v>3995</v>
      </c>
      <c r="L140" s="94"/>
      <c r="M140" s="95">
        <f t="shared" ref="M140:M146" si="63">J140*K140</f>
        <v>39950</v>
      </c>
    </row>
    <row r="141" spans="1:13" hidden="1" x14ac:dyDescent="0.25">
      <c r="A141" s="16" t="s">
        <v>56</v>
      </c>
      <c r="B141" s="17" t="s">
        <v>57</v>
      </c>
      <c r="C141" s="17" t="s">
        <v>29</v>
      </c>
      <c r="D141" s="17">
        <f t="shared" si="59"/>
        <v>10</v>
      </c>
      <c r="E141" s="17">
        <v>-1</v>
      </c>
      <c r="F141" s="17" t="s">
        <v>16</v>
      </c>
      <c r="G141" s="17"/>
      <c r="H141" s="17"/>
      <c r="I141" s="18">
        <v>43808</v>
      </c>
      <c r="J141" s="17">
        <f t="shared" si="58"/>
        <v>9</v>
      </c>
      <c r="K141" s="94">
        <f t="shared" si="62"/>
        <v>3995</v>
      </c>
      <c r="L141" s="94"/>
      <c r="M141" s="95">
        <f t="shared" si="63"/>
        <v>35955</v>
      </c>
    </row>
    <row r="142" spans="1:13" hidden="1" x14ac:dyDescent="0.25">
      <c r="A142" s="16" t="s">
        <v>56</v>
      </c>
      <c r="B142" s="17" t="s">
        <v>57</v>
      </c>
      <c r="C142" s="17" t="s">
        <v>29</v>
      </c>
      <c r="D142" s="17">
        <f t="shared" si="59"/>
        <v>9</v>
      </c>
      <c r="E142" s="17">
        <v>-1</v>
      </c>
      <c r="F142" s="17" t="s">
        <v>16</v>
      </c>
      <c r="G142" s="17"/>
      <c r="H142" s="17"/>
      <c r="I142" s="18">
        <v>43811</v>
      </c>
      <c r="J142" s="17">
        <f t="shared" si="58"/>
        <v>8</v>
      </c>
      <c r="K142" s="94">
        <f t="shared" si="62"/>
        <v>3995</v>
      </c>
      <c r="L142" s="94"/>
      <c r="M142" s="95">
        <f t="shared" si="63"/>
        <v>31960</v>
      </c>
    </row>
    <row r="143" spans="1:13" hidden="1" x14ac:dyDescent="0.25">
      <c r="A143" s="16" t="s">
        <v>56</v>
      </c>
      <c r="B143" s="17" t="s">
        <v>57</v>
      </c>
      <c r="C143" s="17" t="s">
        <v>29</v>
      </c>
      <c r="D143" s="17">
        <f t="shared" si="59"/>
        <v>8</v>
      </c>
      <c r="E143" s="17">
        <v>-1</v>
      </c>
      <c r="F143" s="17" t="s">
        <v>16</v>
      </c>
      <c r="G143" s="17"/>
      <c r="H143" s="17"/>
      <c r="I143" s="18">
        <v>43854</v>
      </c>
      <c r="J143" s="17">
        <f t="shared" si="58"/>
        <v>7</v>
      </c>
      <c r="K143" s="94">
        <f t="shared" si="62"/>
        <v>3995</v>
      </c>
      <c r="L143" s="94"/>
      <c r="M143" s="95">
        <f t="shared" si="63"/>
        <v>27965</v>
      </c>
    </row>
    <row r="144" spans="1:13" hidden="1" x14ac:dyDescent="0.25">
      <c r="A144" s="16" t="s">
        <v>56</v>
      </c>
      <c r="B144" s="17" t="s">
        <v>57</v>
      </c>
      <c r="C144" s="17" t="s">
        <v>29</v>
      </c>
      <c r="D144" s="17">
        <f t="shared" si="59"/>
        <v>7</v>
      </c>
      <c r="E144" s="17">
        <v>-1</v>
      </c>
      <c r="F144" s="17" t="s">
        <v>16</v>
      </c>
      <c r="G144" s="17"/>
      <c r="H144" s="17"/>
      <c r="I144" s="18">
        <v>43873</v>
      </c>
      <c r="J144" s="17">
        <f t="shared" si="58"/>
        <v>6</v>
      </c>
      <c r="K144" s="94">
        <f t="shared" si="62"/>
        <v>3995</v>
      </c>
      <c r="L144" s="94"/>
      <c r="M144" s="95">
        <f t="shared" si="63"/>
        <v>23970</v>
      </c>
    </row>
    <row r="145" spans="1:13" hidden="1" x14ac:dyDescent="0.25">
      <c r="A145" s="16" t="s">
        <v>56</v>
      </c>
      <c r="B145" s="17" t="s">
        <v>57</v>
      </c>
      <c r="C145" s="17" t="s">
        <v>29</v>
      </c>
      <c r="D145" s="17">
        <f t="shared" si="59"/>
        <v>6</v>
      </c>
      <c r="E145" s="17">
        <v>-1</v>
      </c>
      <c r="F145" s="17" t="s">
        <v>16</v>
      </c>
      <c r="G145" s="17"/>
      <c r="H145" s="17"/>
      <c r="I145" s="18">
        <v>43896</v>
      </c>
      <c r="J145" s="17">
        <f t="shared" si="58"/>
        <v>5</v>
      </c>
      <c r="K145" s="94">
        <f t="shared" si="62"/>
        <v>3995</v>
      </c>
      <c r="L145" s="94"/>
      <c r="M145" s="95">
        <f t="shared" si="63"/>
        <v>19975</v>
      </c>
    </row>
    <row r="146" spans="1:13" hidden="1" x14ac:dyDescent="0.25">
      <c r="A146" s="40" t="s">
        <v>56</v>
      </c>
      <c r="B146" s="41" t="s">
        <v>57</v>
      </c>
      <c r="C146" s="41" t="s">
        <v>29</v>
      </c>
      <c r="D146" s="41">
        <f t="shared" si="59"/>
        <v>5</v>
      </c>
      <c r="E146" s="41">
        <v>-1</v>
      </c>
      <c r="F146" s="41" t="s">
        <v>16</v>
      </c>
      <c r="G146" s="41"/>
      <c r="H146" s="41"/>
      <c r="I146" s="42">
        <v>43896</v>
      </c>
      <c r="J146" s="41">
        <f t="shared" si="58"/>
        <v>4</v>
      </c>
      <c r="K146" s="94">
        <f t="shared" si="62"/>
        <v>3995</v>
      </c>
      <c r="L146" s="94"/>
      <c r="M146" s="95">
        <f t="shared" si="63"/>
        <v>15980</v>
      </c>
    </row>
    <row r="147" spans="1:13" hidden="1" x14ac:dyDescent="0.25">
      <c r="A147" s="1" t="s">
        <v>60</v>
      </c>
      <c r="B147" s="2" t="s">
        <v>61</v>
      </c>
      <c r="C147" s="2" t="s">
        <v>29</v>
      </c>
      <c r="D147" s="2">
        <v>600</v>
      </c>
      <c r="E147" s="2"/>
      <c r="F147" s="2" t="s">
        <v>14</v>
      </c>
      <c r="G147" s="2"/>
      <c r="H147" s="2"/>
      <c r="I147" s="43">
        <v>43100</v>
      </c>
      <c r="J147" s="2">
        <f t="shared" ref="J147:J159" si="64">D147+E147</f>
        <v>600</v>
      </c>
      <c r="K147" s="106">
        <f>M147/J147</f>
        <v>38</v>
      </c>
      <c r="L147" s="106"/>
      <c r="M147" s="107">
        <v>22800</v>
      </c>
    </row>
    <row r="148" spans="1:13" hidden="1" x14ac:dyDescent="0.25">
      <c r="A148" s="16" t="s">
        <v>60</v>
      </c>
      <c r="B148" s="17" t="s">
        <v>61</v>
      </c>
      <c r="C148" s="17" t="s">
        <v>29</v>
      </c>
      <c r="D148" s="17">
        <f>J147</f>
        <v>600</v>
      </c>
      <c r="E148" s="17">
        <v>-1</v>
      </c>
      <c r="F148" s="17" t="s">
        <v>16</v>
      </c>
      <c r="G148" s="17"/>
      <c r="H148" s="17"/>
      <c r="I148" s="18">
        <v>43405</v>
      </c>
      <c r="J148" s="17">
        <f t="shared" si="64"/>
        <v>599</v>
      </c>
      <c r="K148" s="94">
        <f t="shared" ref="K148:K154" si="65">IF(OR(F148="FPCO"),((M147+L148)/J148),K147)</f>
        <v>38</v>
      </c>
      <c r="L148" s="94"/>
      <c r="M148" s="95">
        <f t="shared" ref="M148:M154" si="66">J148*K148</f>
        <v>22762</v>
      </c>
    </row>
    <row r="149" spans="1:13" hidden="1" x14ac:dyDescent="0.25">
      <c r="A149" s="16" t="s">
        <v>60</v>
      </c>
      <c r="B149" s="17" t="s">
        <v>61</v>
      </c>
      <c r="C149" s="17" t="s">
        <v>29</v>
      </c>
      <c r="D149" s="17">
        <f t="shared" ref="D149:D159" si="67">J148</f>
        <v>599</v>
      </c>
      <c r="E149" s="17">
        <v>-1</v>
      </c>
      <c r="F149" s="17" t="s">
        <v>16</v>
      </c>
      <c r="G149" s="17"/>
      <c r="H149" s="17"/>
      <c r="I149" s="18">
        <v>43405</v>
      </c>
      <c r="J149" s="17">
        <f t="shared" si="64"/>
        <v>598</v>
      </c>
      <c r="K149" s="94">
        <f t="shared" si="65"/>
        <v>38</v>
      </c>
      <c r="L149" s="94"/>
      <c r="M149" s="95">
        <f t="shared" si="66"/>
        <v>22724</v>
      </c>
    </row>
    <row r="150" spans="1:13" hidden="1" x14ac:dyDescent="0.25">
      <c r="A150" s="16" t="s">
        <v>60</v>
      </c>
      <c r="B150" s="17" t="s">
        <v>61</v>
      </c>
      <c r="C150" s="17" t="s">
        <v>29</v>
      </c>
      <c r="D150" s="17">
        <f t="shared" si="67"/>
        <v>598</v>
      </c>
      <c r="E150" s="17">
        <v>-1</v>
      </c>
      <c r="F150" s="17" t="s">
        <v>16</v>
      </c>
      <c r="G150" s="17"/>
      <c r="H150" s="17"/>
      <c r="I150" s="18">
        <v>43405</v>
      </c>
      <c r="J150" s="17">
        <f t="shared" si="64"/>
        <v>597</v>
      </c>
      <c r="K150" s="94">
        <f t="shared" si="65"/>
        <v>38</v>
      </c>
      <c r="L150" s="94"/>
      <c r="M150" s="95">
        <f t="shared" si="66"/>
        <v>22686</v>
      </c>
    </row>
    <row r="151" spans="1:13" hidden="1" x14ac:dyDescent="0.25">
      <c r="A151" s="16" t="s">
        <v>60</v>
      </c>
      <c r="B151" s="17" t="s">
        <v>61</v>
      </c>
      <c r="C151" s="17" t="s">
        <v>29</v>
      </c>
      <c r="D151" s="17">
        <f t="shared" si="67"/>
        <v>597</v>
      </c>
      <c r="E151" s="17">
        <v>-1</v>
      </c>
      <c r="F151" s="17" t="s">
        <v>16</v>
      </c>
      <c r="G151" s="17"/>
      <c r="H151" s="17"/>
      <c r="I151" s="18">
        <v>43405</v>
      </c>
      <c r="J151" s="17">
        <f t="shared" si="64"/>
        <v>596</v>
      </c>
      <c r="K151" s="94">
        <f t="shared" si="65"/>
        <v>38</v>
      </c>
      <c r="L151" s="94"/>
      <c r="M151" s="95">
        <f t="shared" si="66"/>
        <v>22648</v>
      </c>
    </row>
    <row r="152" spans="1:13" hidden="1" x14ac:dyDescent="0.25">
      <c r="A152" s="16" t="s">
        <v>60</v>
      </c>
      <c r="B152" s="17" t="s">
        <v>61</v>
      </c>
      <c r="C152" s="17" t="s">
        <v>29</v>
      </c>
      <c r="D152" s="17">
        <f t="shared" si="67"/>
        <v>596</v>
      </c>
      <c r="E152" s="17">
        <v>-1</v>
      </c>
      <c r="F152" s="17" t="s">
        <v>16</v>
      </c>
      <c r="G152" s="17"/>
      <c r="H152" s="17"/>
      <c r="I152" s="18">
        <v>43405</v>
      </c>
      <c r="J152" s="17">
        <f t="shared" si="64"/>
        <v>595</v>
      </c>
      <c r="K152" s="94">
        <f t="shared" si="65"/>
        <v>38</v>
      </c>
      <c r="L152" s="94"/>
      <c r="M152" s="95">
        <f t="shared" si="66"/>
        <v>22610</v>
      </c>
    </row>
    <row r="153" spans="1:13" hidden="1" x14ac:dyDescent="0.25">
      <c r="A153" s="16" t="s">
        <v>60</v>
      </c>
      <c r="B153" s="17" t="s">
        <v>61</v>
      </c>
      <c r="C153" s="17" t="s">
        <v>29</v>
      </c>
      <c r="D153" s="17">
        <f t="shared" si="67"/>
        <v>595</v>
      </c>
      <c r="E153" s="17">
        <v>-100</v>
      </c>
      <c r="F153" s="17" t="s">
        <v>16</v>
      </c>
      <c r="G153" s="17"/>
      <c r="H153" s="17"/>
      <c r="I153" s="18">
        <v>43405</v>
      </c>
      <c r="J153" s="17">
        <f t="shared" si="64"/>
        <v>495</v>
      </c>
      <c r="K153" s="94">
        <f t="shared" si="65"/>
        <v>38</v>
      </c>
      <c r="L153" s="94"/>
      <c r="M153" s="95">
        <f t="shared" si="66"/>
        <v>18810</v>
      </c>
    </row>
    <row r="154" spans="1:13" hidden="1" x14ac:dyDescent="0.25">
      <c r="A154" s="16" t="s">
        <v>60</v>
      </c>
      <c r="B154" s="17" t="s">
        <v>61</v>
      </c>
      <c r="C154" s="17" t="s">
        <v>29</v>
      </c>
      <c r="D154" s="17">
        <f t="shared" si="67"/>
        <v>495</v>
      </c>
      <c r="E154" s="17">
        <v>-100</v>
      </c>
      <c r="F154" s="17" t="s">
        <v>16</v>
      </c>
      <c r="G154" s="17"/>
      <c r="H154" s="17"/>
      <c r="I154" s="18">
        <v>43405</v>
      </c>
      <c r="J154" s="17">
        <f t="shared" si="64"/>
        <v>395</v>
      </c>
      <c r="K154" s="94">
        <f t="shared" si="65"/>
        <v>38</v>
      </c>
      <c r="L154" s="94"/>
      <c r="M154" s="95">
        <f t="shared" si="66"/>
        <v>15010</v>
      </c>
    </row>
    <row r="155" spans="1:13" x14ac:dyDescent="0.25">
      <c r="A155" s="16" t="s">
        <v>60</v>
      </c>
      <c r="B155" s="17" t="s">
        <v>61</v>
      </c>
      <c r="C155" s="17" t="s">
        <v>29</v>
      </c>
      <c r="D155" s="17">
        <f t="shared" si="67"/>
        <v>395</v>
      </c>
      <c r="E155" s="17">
        <v>1</v>
      </c>
      <c r="F155" s="17" t="s">
        <v>17</v>
      </c>
      <c r="G155" s="17" t="s">
        <v>18</v>
      </c>
      <c r="H155" s="17"/>
      <c r="I155" s="18">
        <v>43453</v>
      </c>
      <c r="J155" s="17">
        <f t="shared" si="64"/>
        <v>396</v>
      </c>
      <c r="K155" s="94">
        <f>((M154+L155)/J155)</f>
        <v>134.06565656565655</v>
      </c>
      <c r="L155" s="94">
        <f>E155*38080</f>
        <v>38080</v>
      </c>
      <c r="M155" s="95">
        <f>J155*K155</f>
        <v>53089.999999999993</v>
      </c>
    </row>
    <row r="156" spans="1:13" hidden="1" x14ac:dyDescent="0.25">
      <c r="A156" s="16" t="s">
        <v>60</v>
      </c>
      <c r="B156" s="17" t="s">
        <v>61</v>
      </c>
      <c r="C156" s="17" t="s">
        <v>29</v>
      </c>
      <c r="D156" s="17">
        <f t="shared" si="67"/>
        <v>396</v>
      </c>
      <c r="E156" s="17">
        <v>-1</v>
      </c>
      <c r="F156" s="17" t="s">
        <v>16</v>
      </c>
      <c r="G156" s="17"/>
      <c r="H156" s="17"/>
      <c r="I156" s="18">
        <v>43462</v>
      </c>
      <c r="J156" s="17">
        <f t="shared" si="64"/>
        <v>395</v>
      </c>
      <c r="K156" s="94">
        <f t="shared" ref="K156:K158" si="68">IF(OR(F156="FPCO"),((M155+L156)/J156),K155)</f>
        <v>134.06565656565655</v>
      </c>
      <c r="L156" s="94"/>
      <c r="M156" s="95">
        <f t="shared" ref="M156:M158" si="69">J156*K156</f>
        <v>52955.934343434339</v>
      </c>
    </row>
    <row r="157" spans="1:13" hidden="1" x14ac:dyDescent="0.25">
      <c r="A157" s="16" t="s">
        <v>60</v>
      </c>
      <c r="B157" s="17" t="s">
        <v>61</v>
      </c>
      <c r="C157" s="17" t="s">
        <v>29</v>
      </c>
      <c r="D157" s="17">
        <f t="shared" si="67"/>
        <v>395</v>
      </c>
      <c r="E157" s="17">
        <v>-394</v>
      </c>
      <c r="F157" s="17" t="s">
        <v>16</v>
      </c>
      <c r="G157" s="17"/>
      <c r="H157" s="17"/>
      <c r="I157" s="18">
        <v>43462</v>
      </c>
      <c r="J157" s="17">
        <f t="shared" si="64"/>
        <v>1</v>
      </c>
      <c r="K157" s="94">
        <f t="shared" si="68"/>
        <v>134.06565656565655</v>
      </c>
      <c r="L157" s="94"/>
      <c r="M157" s="95">
        <f t="shared" si="69"/>
        <v>134.06565656565655</v>
      </c>
    </row>
    <row r="158" spans="1:13" hidden="1" x14ac:dyDescent="0.25">
      <c r="A158" s="16" t="s">
        <v>60</v>
      </c>
      <c r="B158" s="17" t="s">
        <v>61</v>
      </c>
      <c r="C158" s="17" t="s">
        <v>29</v>
      </c>
      <c r="D158" s="17">
        <f t="shared" si="67"/>
        <v>1</v>
      </c>
      <c r="E158" s="17">
        <v>-1</v>
      </c>
      <c r="F158" s="17" t="s">
        <v>16</v>
      </c>
      <c r="G158" s="17"/>
      <c r="H158" s="17"/>
      <c r="I158" s="18">
        <v>43462</v>
      </c>
      <c r="J158" s="17">
        <f t="shared" si="64"/>
        <v>0</v>
      </c>
      <c r="K158" s="94">
        <f t="shared" si="68"/>
        <v>134.06565656565655</v>
      </c>
      <c r="L158" s="94"/>
      <c r="M158" s="95">
        <f t="shared" si="69"/>
        <v>0</v>
      </c>
    </row>
    <row r="159" spans="1:13" ht="30" x14ac:dyDescent="0.25">
      <c r="A159" s="40" t="s">
        <v>60</v>
      </c>
      <c r="B159" s="41" t="s">
        <v>61</v>
      </c>
      <c r="C159" s="41" t="s">
        <v>29</v>
      </c>
      <c r="D159" s="41">
        <f t="shared" si="67"/>
        <v>0</v>
      </c>
      <c r="E159" s="41">
        <v>3</v>
      </c>
      <c r="F159" s="41" t="s">
        <v>17</v>
      </c>
      <c r="G159" s="41" t="s">
        <v>32</v>
      </c>
      <c r="H159" s="41"/>
      <c r="I159" s="42">
        <v>44132</v>
      </c>
      <c r="J159" s="41">
        <f t="shared" si="64"/>
        <v>3</v>
      </c>
      <c r="K159" s="94">
        <f>((M158+L159)/J159)</f>
        <v>38945.4545454545</v>
      </c>
      <c r="L159" s="94">
        <f>E159*38945.4545454545</f>
        <v>116836.3636363635</v>
      </c>
      <c r="M159" s="95">
        <f>J159*K159</f>
        <v>116836.3636363635</v>
      </c>
    </row>
    <row r="160" spans="1:13" hidden="1" x14ac:dyDescent="0.25">
      <c r="A160" s="1" t="s">
        <v>62</v>
      </c>
      <c r="B160" s="2" t="s">
        <v>63</v>
      </c>
      <c r="C160" s="2" t="s">
        <v>29</v>
      </c>
      <c r="D160" s="2">
        <v>7</v>
      </c>
      <c r="E160" s="2"/>
      <c r="F160" s="2" t="s">
        <v>14</v>
      </c>
      <c r="G160" s="2"/>
      <c r="H160" s="2"/>
      <c r="I160" s="43">
        <v>43100</v>
      </c>
      <c r="J160" s="2">
        <f t="shared" ref="J160:J191" si="70">D160+E160</f>
        <v>7</v>
      </c>
      <c r="K160" s="106">
        <f>M160/J160</f>
        <v>7967</v>
      </c>
      <c r="L160" s="106"/>
      <c r="M160" s="107">
        <v>55769</v>
      </c>
    </row>
    <row r="161" spans="1:13" hidden="1" x14ac:dyDescent="0.25">
      <c r="A161" s="16" t="s">
        <v>62</v>
      </c>
      <c r="B161" s="17" t="s">
        <v>63</v>
      </c>
      <c r="C161" s="17" t="s">
        <v>29</v>
      </c>
      <c r="D161" s="17">
        <f t="shared" ref="D161:D171" si="71">J160</f>
        <v>7</v>
      </c>
      <c r="E161" s="17">
        <v>-1</v>
      </c>
      <c r="F161" s="17" t="s">
        <v>16</v>
      </c>
      <c r="G161" s="17"/>
      <c r="H161" s="17"/>
      <c r="I161" s="18">
        <v>43584</v>
      </c>
      <c r="J161" s="17">
        <f t="shared" si="70"/>
        <v>6</v>
      </c>
      <c r="K161" s="94">
        <f t="shared" ref="K161:K166" si="72">IF(OR(F161="FPCO"),((M160+L161)/J161),K160)</f>
        <v>7967</v>
      </c>
      <c r="L161" s="94"/>
      <c r="M161" s="95">
        <f t="shared" ref="M161:M166" si="73">J161*K161</f>
        <v>47802</v>
      </c>
    </row>
    <row r="162" spans="1:13" hidden="1" x14ac:dyDescent="0.25">
      <c r="A162" s="16" t="s">
        <v>62</v>
      </c>
      <c r="B162" s="17" t="s">
        <v>63</v>
      </c>
      <c r="C162" s="17" t="s">
        <v>29</v>
      </c>
      <c r="D162" s="17">
        <f t="shared" si="71"/>
        <v>6</v>
      </c>
      <c r="E162" s="17">
        <v>-1</v>
      </c>
      <c r="F162" s="17" t="s">
        <v>16</v>
      </c>
      <c r="G162" s="17"/>
      <c r="H162" s="17"/>
      <c r="I162" s="18">
        <v>43584</v>
      </c>
      <c r="J162" s="17">
        <f t="shared" si="70"/>
        <v>5</v>
      </c>
      <c r="K162" s="94">
        <f t="shared" si="72"/>
        <v>7967</v>
      </c>
      <c r="L162" s="94"/>
      <c r="M162" s="95">
        <f t="shared" si="73"/>
        <v>39835</v>
      </c>
    </row>
    <row r="163" spans="1:13" hidden="1" x14ac:dyDescent="0.25">
      <c r="A163" s="16" t="s">
        <v>62</v>
      </c>
      <c r="B163" s="17" t="s">
        <v>63</v>
      </c>
      <c r="C163" s="17" t="s">
        <v>29</v>
      </c>
      <c r="D163" s="17">
        <f t="shared" si="71"/>
        <v>5</v>
      </c>
      <c r="E163" s="17">
        <v>-1</v>
      </c>
      <c r="F163" s="17" t="s">
        <v>16</v>
      </c>
      <c r="G163" s="17"/>
      <c r="H163" s="17"/>
      <c r="I163" s="18">
        <v>43584</v>
      </c>
      <c r="J163" s="17">
        <f t="shared" si="70"/>
        <v>4</v>
      </c>
      <c r="K163" s="94">
        <f t="shared" si="72"/>
        <v>7967</v>
      </c>
      <c r="L163" s="94"/>
      <c r="M163" s="95">
        <f t="shared" si="73"/>
        <v>31868</v>
      </c>
    </row>
    <row r="164" spans="1:13" hidden="1" x14ac:dyDescent="0.25">
      <c r="A164" s="16" t="s">
        <v>62</v>
      </c>
      <c r="B164" s="17" t="s">
        <v>63</v>
      </c>
      <c r="C164" s="17" t="s">
        <v>29</v>
      </c>
      <c r="D164" s="17">
        <f t="shared" si="71"/>
        <v>4</v>
      </c>
      <c r="E164" s="17">
        <v>-2</v>
      </c>
      <c r="F164" s="17" t="s">
        <v>16</v>
      </c>
      <c r="G164" s="17"/>
      <c r="H164" s="17"/>
      <c r="I164" s="18">
        <v>43615</v>
      </c>
      <c r="J164" s="17">
        <f t="shared" si="70"/>
        <v>2</v>
      </c>
      <c r="K164" s="94">
        <f t="shared" si="72"/>
        <v>7967</v>
      </c>
      <c r="L164" s="94"/>
      <c r="M164" s="95">
        <f t="shared" si="73"/>
        <v>15934</v>
      </c>
    </row>
    <row r="165" spans="1:13" hidden="1" x14ac:dyDescent="0.25">
      <c r="A165" s="16" t="s">
        <v>62</v>
      </c>
      <c r="B165" s="17" t="s">
        <v>63</v>
      </c>
      <c r="C165" s="17" t="s">
        <v>29</v>
      </c>
      <c r="D165" s="17">
        <f t="shared" si="71"/>
        <v>2</v>
      </c>
      <c r="E165" s="17">
        <v>-1</v>
      </c>
      <c r="F165" s="17" t="s">
        <v>16</v>
      </c>
      <c r="G165" s="17"/>
      <c r="H165" s="17"/>
      <c r="I165" s="18">
        <v>43669</v>
      </c>
      <c r="J165" s="17">
        <f t="shared" si="70"/>
        <v>1</v>
      </c>
      <c r="K165" s="94">
        <f t="shared" si="72"/>
        <v>7967</v>
      </c>
      <c r="L165" s="94"/>
      <c r="M165" s="95">
        <f t="shared" si="73"/>
        <v>7967</v>
      </c>
    </row>
    <row r="166" spans="1:13" hidden="1" x14ac:dyDescent="0.25">
      <c r="A166" s="40" t="s">
        <v>62</v>
      </c>
      <c r="B166" s="41" t="s">
        <v>63</v>
      </c>
      <c r="C166" s="41" t="s">
        <v>29</v>
      </c>
      <c r="D166" s="41">
        <f t="shared" si="71"/>
        <v>1</v>
      </c>
      <c r="E166" s="41">
        <v>-1</v>
      </c>
      <c r="F166" s="41" t="s">
        <v>16</v>
      </c>
      <c r="G166" s="41"/>
      <c r="H166" s="41"/>
      <c r="I166" s="42">
        <v>43669</v>
      </c>
      <c r="J166" s="41">
        <f t="shared" si="70"/>
        <v>0</v>
      </c>
      <c r="K166" s="94">
        <f t="shared" si="72"/>
        <v>7967</v>
      </c>
      <c r="L166" s="94"/>
      <c r="M166" s="95">
        <f t="shared" si="73"/>
        <v>0</v>
      </c>
    </row>
    <row r="167" spans="1:13" hidden="1" x14ac:dyDescent="0.25">
      <c r="A167" s="1" t="s">
        <v>66</v>
      </c>
      <c r="B167" s="2" t="s">
        <v>67</v>
      </c>
      <c r="C167" s="2" t="s">
        <v>29</v>
      </c>
      <c r="D167" s="2">
        <v>3</v>
      </c>
      <c r="E167" s="2"/>
      <c r="F167" s="2" t="s">
        <v>14</v>
      </c>
      <c r="G167" s="2"/>
      <c r="H167" s="2"/>
      <c r="I167" s="43">
        <v>43100</v>
      </c>
      <c r="J167" s="2">
        <f t="shared" si="70"/>
        <v>3</v>
      </c>
      <c r="K167" s="106">
        <f>M167/J167</f>
        <v>69280.333333333328</v>
      </c>
      <c r="L167" s="106"/>
      <c r="M167" s="107">
        <v>207841</v>
      </c>
    </row>
    <row r="168" spans="1:13" hidden="1" x14ac:dyDescent="0.25">
      <c r="A168" s="16" t="s">
        <v>66</v>
      </c>
      <c r="B168" s="17" t="s">
        <v>67</v>
      </c>
      <c r="C168" s="17" t="s">
        <v>29</v>
      </c>
      <c r="D168" s="17">
        <f t="shared" si="71"/>
        <v>3</v>
      </c>
      <c r="E168" s="17">
        <v>-1</v>
      </c>
      <c r="F168" s="17" t="s">
        <v>16</v>
      </c>
      <c r="G168" s="17"/>
      <c r="H168" s="17"/>
      <c r="I168" s="18">
        <v>43462</v>
      </c>
      <c r="J168" s="17">
        <f t="shared" si="70"/>
        <v>2</v>
      </c>
      <c r="K168" s="99">
        <f t="shared" ref="K168" si="74">IF(OR(F168="FPCO"),((M167+L168)/J168),K167)</f>
        <v>69280.333333333328</v>
      </c>
      <c r="L168" s="99"/>
      <c r="M168" s="100">
        <f t="shared" ref="M168" si="75">K168*J168</f>
        <v>138560.66666666666</v>
      </c>
    </row>
    <row r="169" spans="1:13" hidden="1" x14ac:dyDescent="0.25">
      <c r="A169" s="16" t="s">
        <v>66</v>
      </c>
      <c r="B169" s="17" t="s">
        <v>67</v>
      </c>
      <c r="C169" s="17" t="s">
        <v>29</v>
      </c>
      <c r="D169" s="17">
        <f t="shared" si="71"/>
        <v>2</v>
      </c>
      <c r="E169" s="17">
        <v>-1</v>
      </c>
      <c r="F169" s="17" t="s">
        <v>16</v>
      </c>
      <c r="G169" s="17"/>
      <c r="H169" s="17"/>
      <c r="I169" s="18">
        <v>43462</v>
      </c>
      <c r="J169" s="17">
        <f t="shared" si="70"/>
        <v>1</v>
      </c>
      <c r="K169" s="99">
        <f t="shared" ref="K169" si="76">IF(OR(F169="FPCO"),((M168+L169)/J169),K168)</f>
        <v>69280.333333333328</v>
      </c>
      <c r="L169" s="99"/>
      <c r="M169" s="100">
        <f t="shared" ref="M169" si="77">K169*J169</f>
        <v>69280.333333333328</v>
      </c>
    </row>
    <row r="170" spans="1:13" x14ac:dyDescent="0.25">
      <c r="A170" s="16" t="s">
        <v>66</v>
      </c>
      <c r="B170" s="17" t="s">
        <v>67</v>
      </c>
      <c r="C170" s="17" t="s">
        <v>29</v>
      </c>
      <c r="D170" s="17">
        <f t="shared" si="71"/>
        <v>1</v>
      </c>
      <c r="E170" s="17">
        <v>2</v>
      </c>
      <c r="F170" s="17" t="s">
        <v>17</v>
      </c>
      <c r="G170" s="17" t="s">
        <v>18</v>
      </c>
      <c r="H170" s="17"/>
      <c r="I170" s="18">
        <v>43488</v>
      </c>
      <c r="J170" s="17">
        <f t="shared" si="70"/>
        <v>3</v>
      </c>
      <c r="K170" s="99">
        <f>((M169+L170)/J170)</f>
        <v>69476.735418703174</v>
      </c>
      <c r="L170" s="99">
        <f>E170*69574.9364613881</f>
        <v>139149.87292277621</v>
      </c>
      <c r="M170" s="100">
        <f>J170*K170</f>
        <v>208430.20625610952</v>
      </c>
    </row>
    <row r="171" spans="1:13" x14ac:dyDescent="0.25">
      <c r="A171" s="16" t="s">
        <v>66</v>
      </c>
      <c r="B171" s="17" t="s">
        <v>67</v>
      </c>
      <c r="C171" s="17" t="s">
        <v>29</v>
      </c>
      <c r="D171" s="17">
        <f t="shared" si="71"/>
        <v>3</v>
      </c>
      <c r="E171" s="17">
        <v>1</v>
      </c>
      <c r="F171" s="17" t="s">
        <v>17</v>
      </c>
      <c r="G171" s="17" t="s">
        <v>18</v>
      </c>
      <c r="H171" s="17"/>
      <c r="I171" s="18">
        <v>43488</v>
      </c>
      <c r="J171" s="17">
        <f t="shared" si="70"/>
        <v>4</v>
      </c>
      <c r="K171" s="99">
        <f>((M170+L171)/J171)</f>
        <v>69501.285679374414</v>
      </c>
      <c r="L171" s="99">
        <f t="shared" ref="L171:L172" si="78">E171*69574.9364613881</f>
        <v>69574.936461388104</v>
      </c>
      <c r="M171" s="100">
        <f>J171*K171</f>
        <v>278005.14271749766</v>
      </c>
    </row>
    <row r="172" spans="1:13" x14ac:dyDescent="0.25">
      <c r="A172" s="16" t="s">
        <v>66</v>
      </c>
      <c r="B172" s="17" t="s">
        <v>67</v>
      </c>
      <c r="C172" s="17" t="s">
        <v>29</v>
      </c>
      <c r="D172" s="17">
        <f>J171</f>
        <v>4</v>
      </c>
      <c r="E172" s="17">
        <v>5</v>
      </c>
      <c r="F172" s="17" t="s">
        <v>17</v>
      </c>
      <c r="G172" s="17" t="s">
        <v>18</v>
      </c>
      <c r="H172" s="17"/>
      <c r="I172" s="18">
        <v>43761</v>
      </c>
      <c r="J172" s="17">
        <f t="shared" si="70"/>
        <v>9</v>
      </c>
      <c r="K172" s="99">
        <f>((M171+L172)/J172)</f>
        <v>69542.202780493128</v>
      </c>
      <c r="L172" s="99">
        <f t="shared" si="78"/>
        <v>347874.68230694055</v>
      </c>
      <c r="M172" s="100">
        <f>J172*K172</f>
        <v>625879.82502443809</v>
      </c>
    </row>
    <row r="173" spans="1:13" hidden="1" x14ac:dyDescent="0.25">
      <c r="A173" s="16" t="s">
        <v>66</v>
      </c>
      <c r="B173" s="17" t="s">
        <v>67</v>
      </c>
      <c r="C173" s="17" t="s">
        <v>29</v>
      </c>
      <c r="D173" s="17">
        <f>J172</f>
        <v>9</v>
      </c>
      <c r="E173" s="17">
        <v>-5</v>
      </c>
      <c r="F173" s="17" t="s">
        <v>16</v>
      </c>
      <c r="G173" s="17"/>
      <c r="H173" s="17"/>
      <c r="I173" s="18">
        <v>43763</v>
      </c>
      <c r="J173" s="17">
        <f t="shared" si="70"/>
        <v>4</v>
      </c>
      <c r="K173" s="99">
        <f t="shared" ref="K173:K176" si="79">IF(OR(F173="FPCO"),((M172+L173)/J173),K172)</f>
        <v>69542.202780493128</v>
      </c>
      <c r="L173" s="99"/>
      <c r="M173" s="100">
        <f t="shared" ref="M173:M176" si="80">K173*J173</f>
        <v>278168.81112197251</v>
      </c>
    </row>
    <row r="174" spans="1:13" hidden="1" x14ac:dyDescent="0.25">
      <c r="A174" s="16" t="s">
        <v>66</v>
      </c>
      <c r="B174" s="17" t="s">
        <v>67</v>
      </c>
      <c r="C174" s="17" t="s">
        <v>29</v>
      </c>
      <c r="D174" s="17">
        <f>J173</f>
        <v>4</v>
      </c>
      <c r="E174" s="17">
        <v>-2</v>
      </c>
      <c r="F174" s="17" t="s">
        <v>16</v>
      </c>
      <c r="G174" s="17"/>
      <c r="H174" s="17"/>
      <c r="I174" s="18">
        <v>44000</v>
      </c>
      <c r="J174" s="17">
        <f t="shared" si="70"/>
        <v>2</v>
      </c>
      <c r="K174" s="99">
        <f t="shared" si="79"/>
        <v>69542.202780493128</v>
      </c>
      <c r="L174" s="99"/>
      <c r="M174" s="100">
        <f t="shared" si="80"/>
        <v>139084.40556098626</v>
      </c>
    </row>
    <row r="175" spans="1:13" ht="30" x14ac:dyDescent="0.25">
      <c r="A175" s="16" t="s">
        <v>66</v>
      </c>
      <c r="B175" s="17" t="s">
        <v>67</v>
      </c>
      <c r="C175" s="17" t="s">
        <v>29</v>
      </c>
      <c r="D175" s="17">
        <f>J174</f>
        <v>2</v>
      </c>
      <c r="E175" s="17">
        <v>-1</v>
      </c>
      <c r="F175" s="17" t="s">
        <v>17</v>
      </c>
      <c r="G175" s="17"/>
      <c r="H175" s="17" t="s">
        <v>21</v>
      </c>
      <c r="I175" s="18">
        <v>44082</v>
      </c>
      <c r="J175" s="17">
        <f t="shared" si="70"/>
        <v>1</v>
      </c>
      <c r="K175" s="99">
        <f t="shared" si="79"/>
        <v>69542.202780493128</v>
      </c>
      <c r="L175" s="99"/>
      <c r="M175" s="100">
        <f>K175*J175</f>
        <v>69542.202780493128</v>
      </c>
    </row>
    <row r="176" spans="1:13" hidden="1" x14ac:dyDescent="0.25">
      <c r="A176" s="40" t="s">
        <v>66</v>
      </c>
      <c r="B176" s="41" t="s">
        <v>67</v>
      </c>
      <c r="C176" s="41" t="s">
        <v>29</v>
      </c>
      <c r="D176" s="41">
        <f>J175</f>
        <v>1</v>
      </c>
      <c r="E176" s="41">
        <v>-1</v>
      </c>
      <c r="F176" s="41" t="s">
        <v>16</v>
      </c>
      <c r="G176" s="41"/>
      <c r="H176" s="41"/>
      <c r="I176" s="42">
        <v>44113</v>
      </c>
      <c r="J176" s="41">
        <f t="shared" si="70"/>
        <v>0</v>
      </c>
      <c r="K176" s="99">
        <f t="shared" si="79"/>
        <v>69542.202780493128</v>
      </c>
      <c r="L176" s="99"/>
      <c r="M176" s="100">
        <f t="shared" si="80"/>
        <v>0</v>
      </c>
    </row>
    <row r="177" spans="1:13" hidden="1" x14ac:dyDescent="0.25">
      <c r="A177" s="1" t="s">
        <v>83</v>
      </c>
      <c r="B177" s="2" t="s">
        <v>84</v>
      </c>
      <c r="C177" s="2" t="s">
        <v>29</v>
      </c>
      <c r="D177" s="2">
        <v>4</v>
      </c>
      <c r="E177" s="2"/>
      <c r="F177" s="2" t="s">
        <v>14</v>
      </c>
      <c r="G177" s="2"/>
      <c r="H177" s="2"/>
      <c r="I177" s="43">
        <v>43100</v>
      </c>
      <c r="J177" s="2">
        <f t="shared" ref="J177:J188" si="81">D177+E177</f>
        <v>4</v>
      </c>
      <c r="K177" s="106">
        <f>M177/J177</f>
        <v>58089</v>
      </c>
      <c r="L177" s="106"/>
      <c r="M177" s="107">
        <v>232356</v>
      </c>
    </row>
    <row r="178" spans="1:13" x14ac:dyDescent="0.25">
      <c r="A178" s="16" t="s">
        <v>83</v>
      </c>
      <c r="B178" s="17" t="s">
        <v>84</v>
      </c>
      <c r="C178" s="17" t="s">
        <v>29</v>
      </c>
      <c r="D178" s="17">
        <f t="shared" ref="D178:D188" si="82">J177</f>
        <v>4</v>
      </c>
      <c r="E178" s="17">
        <v>5</v>
      </c>
      <c r="F178" s="17" t="s">
        <v>17</v>
      </c>
      <c r="G178" s="17" t="s">
        <v>18</v>
      </c>
      <c r="H178" s="17"/>
      <c r="I178" s="18">
        <v>43434</v>
      </c>
      <c r="J178" s="17">
        <f t="shared" si="81"/>
        <v>9</v>
      </c>
      <c r="K178" s="99">
        <f t="shared" ref="K178:K179" si="83">((M177+L178)/J178)</f>
        <v>63995.91373191373</v>
      </c>
      <c r="L178" s="99">
        <f>E178*68721.4447174447</f>
        <v>343607.2235872235</v>
      </c>
      <c r="M178" s="100">
        <f>J178*K178</f>
        <v>575963.22358722356</v>
      </c>
    </row>
    <row r="179" spans="1:13" x14ac:dyDescent="0.25">
      <c r="A179" s="16" t="s">
        <v>83</v>
      </c>
      <c r="B179" s="17" t="s">
        <v>84</v>
      </c>
      <c r="C179" s="17" t="s">
        <v>29</v>
      </c>
      <c r="D179" s="17">
        <f t="shared" si="82"/>
        <v>9</v>
      </c>
      <c r="E179" s="17">
        <v>1</v>
      </c>
      <c r="F179" s="17" t="s">
        <v>17</v>
      </c>
      <c r="G179" s="17" t="s">
        <v>18</v>
      </c>
      <c r="H179" s="17"/>
      <c r="I179" s="18">
        <v>43440</v>
      </c>
      <c r="J179" s="17">
        <f t="shared" si="81"/>
        <v>10</v>
      </c>
      <c r="K179" s="99">
        <f t="shared" si="83"/>
        <v>64468.46683046683</v>
      </c>
      <c r="L179" s="99">
        <f>E179*68721.4447174447</f>
        <v>68721.444717444698</v>
      </c>
      <c r="M179" s="100">
        <f>J179*K179</f>
        <v>644684.66830466827</v>
      </c>
    </row>
    <row r="180" spans="1:13" hidden="1" x14ac:dyDescent="0.25">
      <c r="A180" s="16" t="s">
        <v>83</v>
      </c>
      <c r="B180" s="17" t="s">
        <v>84</v>
      </c>
      <c r="C180" s="17" t="s">
        <v>29</v>
      </c>
      <c r="D180" s="17">
        <f t="shared" si="82"/>
        <v>10</v>
      </c>
      <c r="E180" s="17">
        <v>-1</v>
      </c>
      <c r="F180" s="17" t="s">
        <v>16</v>
      </c>
      <c r="G180" s="17"/>
      <c r="H180" s="17"/>
      <c r="I180" s="18">
        <v>43462</v>
      </c>
      <c r="J180" s="17">
        <f t="shared" si="81"/>
        <v>9</v>
      </c>
      <c r="K180" s="99">
        <f t="shared" ref="K180" si="84">IF(OR(F180="FPCO"),((M179+L180)/J180),K179)</f>
        <v>64468.46683046683</v>
      </c>
      <c r="L180" s="99"/>
      <c r="M180" s="100">
        <f t="shared" ref="M180" si="85">K180*J180</f>
        <v>580216.20147420152</v>
      </c>
    </row>
    <row r="181" spans="1:13" x14ac:dyDescent="0.25">
      <c r="A181" s="16" t="s">
        <v>83</v>
      </c>
      <c r="B181" s="17" t="s">
        <v>84</v>
      </c>
      <c r="C181" s="17" t="s">
        <v>29</v>
      </c>
      <c r="D181" s="17">
        <f t="shared" si="82"/>
        <v>9</v>
      </c>
      <c r="E181" s="17">
        <v>1</v>
      </c>
      <c r="F181" s="17" t="s">
        <v>17</v>
      </c>
      <c r="G181" s="17" t="s">
        <v>22</v>
      </c>
      <c r="H181" s="17"/>
      <c r="I181" s="18">
        <v>43494</v>
      </c>
      <c r="J181" s="17">
        <f t="shared" si="81"/>
        <v>10</v>
      </c>
      <c r="K181" s="99">
        <f t="shared" ref="K181:K182" si="86">((M180+L181)/J181)</f>
        <v>66176.383128583126</v>
      </c>
      <c r="L181" s="99">
        <f>E181*81547.6298116298</f>
        <v>81547.629811629798</v>
      </c>
      <c r="M181" s="100">
        <f>J181*K181</f>
        <v>661763.83128583129</v>
      </c>
    </row>
    <row r="182" spans="1:13" x14ac:dyDescent="0.25">
      <c r="A182" s="16" t="s">
        <v>83</v>
      </c>
      <c r="B182" s="17" t="s">
        <v>84</v>
      </c>
      <c r="C182" s="17" t="s">
        <v>29</v>
      </c>
      <c r="D182" s="17">
        <f t="shared" si="82"/>
        <v>10</v>
      </c>
      <c r="E182" s="17">
        <v>2</v>
      </c>
      <c r="F182" s="17" t="s">
        <v>17</v>
      </c>
      <c r="G182" s="17" t="s">
        <v>22</v>
      </c>
      <c r="H182" s="17"/>
      <c r="I182" s="18">
        <v>43494</v>
      </c>
      <c r="J182" s="17">
        <f t="shared" si="81"/>
        <v>12</v>
      </c>
      <c r="K182" s="99">
        <f t="shared" si="86"/>
        <v>68738.257575757569</v>
      </c>
      <c r="L182" s="99">
        <f>E182*81547.6298116298</f>
        <v>163095.2596232596</v>
      </c>
      <c r="M182" s="100">
        <f>J182*K182</f>
        <v>824859.09090909082</v>
      </c>
    </row>
    <row r="183" spans="1:13" hidden="1" x14ac:dyDescent="0.25">
      <c r="A183" s="16" t="s">
        <v>83</v>
      </c>
      <c r="B183" s="17" t="s">
        <v>84</v>
      </c>
      <c r="C183" s="17" t="s">
        <v>29</v>
      </c>
      <c r="D183" s="17">
        <f t="shared" si="82"/>
        <v>12</v>
      </c>
      <c r="E183" s="17">
        <v>-4</v>
      </c>
      <c r="F183" s="17" t="s">
        <v>16</v>
      </c>
      <c r="G183" s="17"/>
      <c r="H183" s="17"/>
      <c r="I183" s="18">
        <v>43528</v>
      </c>
      <c r="J183" s="17">
        <f t="shared" si="81"/>
        <v>8</v>
      </c>
      <c r="K183" s="99">
        <f t="shared" ref="K183" si="87">IF(OR(F183="FPCO"),((M182+L183)/J183),K182)</f>
        <v>68738.257575757569</v>
      </c>
      <c r="L183" s="99"/>
      <c r="M183" s="100">
        <f t="shared" ref="M183" si="88">K183*J183</f>
        <v>549906.06060606055</v>
      </c>
    </row>
    <row r="184" spans="1:13" ht="30.75" thickBot="1" x14ac:dyDescent="0.3">
      <c r="A184" s="16" t="s">
        <v>83</v>
      </c>
      <c r="B184" s="17" t="s">
        <v>84</v>
      </c>
      <c r="C184" s="17" t="s">
        <v>29</v>
      </c>
      <c r="D184" s="17">
        <f t="shared" si="82"/>
        <v>8</v>
      </c>
      <c r="E184" s="17">
        <v>1</v>
      </c>
      <c r="F184" s="17" t="s">
        <v>17</v>
      </c>
      <c r="G184" s="17" t="s">
        <v>25</v>
      </c>
      <c r="H184" s="17"/>
      <c r="I184" s="18">
        <v>43539</v>
      </c>
      <c r="J184" s="17">
        <f t="shared" si="81"/>
        <v>9</v>
      </c>
      <c r="K184" s="99">
        <f>((M183+L184)/J184)</f>
        <v>68196.309218309209</v>
      </c>
      <c r="L184" s="99">
        <f>E184*63860.7223587224</f>
        <v>63860.7223587224</v>
      </c>
      <c r="M184" s="100">
        <f>J184*K184</f>
        <v>613766.78296478291</v>
      </c>
    </row>
    <row r="185" spans="1:13" ht="15.75" hidden="1" thickBot="1" x14ac:dyDescent="0.3">
      <c r="A185" s="16" t="s">
        <v>83</v>
      </c>
      <c r="B185" s="17" t="s">
        <v>84</v>
      </c>
      <c r="C185" s="17" t="s">
        <v>29</v>
      </c>
      <c r="D185" s="17">
        <f t="shared" si="82"/>
        <v>9</v>
      </c>
      <c r="E185" s="17">
        <v>-3</v>
      </c>
      <c r="F185" s="17" t="s">
        <v>16</v>
      </c>
      <c r="G185" s="17"/>
      <c r="H185" s="17"/>
      <c r="I185" s="18">
        <v>43584</v>
      </c>
      <c r="J185" s="17">
        <f t="shared" si="81"/>
        <v>6</v>
      </c>
      <c r="K185" s="99">
        <f t="shared" ref="K185:K188" si="89">IF(OR(F185="FPCO"),((M184+L185)/J185),K184)</f>
        <v>68196.309218309209</v>
      </c>
      <c r="L185" s="99"/>
      <c r="M185" s="100">
        <f t="shared" ref="M185:M188" si="90">K185*J185</f>
        <v>409177.85530985525</v>
      </c>
    </row>
    <row r="186" spans="1:13" ht="15.75" hidden="1" thickBot="1" x14ac:dyDescent="0.3">
      <c r="A186" s="16" t="s">
        <v>83</v>
      </c>
      <c r="B186" s="17" t="s">
        <v>84</v>
      </c>
      <c r="C186" s="17" t="s">
        <v>29</v>
      </c>
      <c r="D186" s="17">
        <f t="shared" si="82"/>
        <v>6</v>
      </c>
      <c r="E186" s="17">
        <v>-1</v>
      </c>
      <c r="F186" s="17" t="s">
        <v>16</v>
      </c>
      <c r="G186" s="17"/>
      <c r="H186" s="17"/>
      <c r="I186" s="18">
        <v>43615</v>
      </c>
      <c r="J186" s="17">
        <f t="shared" si="81"/>
        <v>5</v>
      </c>
      <c r="K186" s="99">
        <f t="shared" si="89"/>
        <v>68196.309218309209</v>
      </c>
      <c r="L186" s="99"/>
      <c r="M186" s="100">
        <f t="shared" si="90"/>
        <v>340981.54609154607</v>
      </c>
    </row>
    <row r="187" spans="1:13" ht="15.75" hidden="1" thickBot="1" x14ac:dyDescent="0.3">
      <c r="A187" s="16" t="s">
        <v>83</v>
      </c>
      <c r="B187" s="17" t="s">
        <v>84</v>
      </c>
      <c r="C187" s="17" t="s">
        <v>29</v>
      </c>
      <c r="D187" s="17">
        <f t="shared" si="82"/>
        <v>5</v>
      </c>
      <c r="E187" s="17">
        <v>-1</v>
      </c>
      <c r="F187" s="17" t="s">
        <v>16</v>
      </c>
      <c r="G187" s="17"/>
      <c r="H187" s="17"/>
      <c r="I187" s="18">
        <v>43713</v>
      </c>
      <c r="J187" s="17">
        <f t="shared" si="81"/>
        <v>4</v>
      </c>
      <c r="K187" s="99">
        <f t="shared" si="89"/>
        <v>68196.309218309209</v>
      </c>
      <c r="L187" s="99"/>
      <c r="M187" s="100">
        <f t="shared" si="90"/>
        <v>272785.23687323683</v>
      </c>
    </row>
    <row r="188" spans="1:13" ht="15.75" hidden="1" thickBot="1" x14ac:dyDescent="0.3">
      <c r="A188" s="40" t="s">
        <v>83</v>
      </c>
      <c r="B188" s="41" t="s">
        <v>84</v>
      </c>
      <c r="C188" s="41" t="s">
        <v>29</v>
      </c>
      <c r="D188" s="41">
        <f t="shared" si="82"/>
        <v>4</v>
      </c>
      <c r="E188" s="41">
        <v>-1</v>
      </c>
      <c r="F188" s="41" t="s">
        <v>16</v>
      </c>
      <c r="G188" s="41"/>
      <c r="H188" s="41"/>
      <c r="I188" s="42">
        <v>44123</v>
      </c>
      <c r="J188" s="41">
        <f t="shared" si="81"/>
        <v>3</v>
      </c>
      <c r="K188" s="119">
        <f t="shared" si="89"/>
        <v>68196.309218309209</v>
      </c>
      <c r="L188" s="99"/>
      <c r="M188" s="100">
        <f t="shared" si="90"/>
        <v>204588.92765492763</v>
      </c>
    </row>
    <row r="189" spans="1:13" x14ac:dyDescent="0.25">
      <c r="A189" s="1" t="s">
        <v>87</v>
      </c>
      <c r="B189" s="2" t="s">
        <v>88</v>
      </c>
      <c r="C189" s="2" t="s">
        <v>29</v>
      </c>
      <c r="D189" s="2"/>
      <c r="E189" s="2">
        <v>1</v>
      </c>
      <c r="F189" s="2" t="s">
        <v>17</v>
      </c>
      <c r="G189" s="2" t="s">
        <v>18</v>
      </c>
      <c r="H189" s="2"/>
      <c r="I189" s="43">
        <v>43196</v>
      </c>
      <c r="J189" s="2">
        <f t="shared" si="70"/>
        <v>1</v>
      </c>
      <c r="K189" s="91">
        <v>40600</v>
      </c>
      <c r="L189" s="106">
        <f>K189*E189</f>
        <v>40600</v>
      </c>
      <c r="M189" s="107">
        <f>J189*K189</f>
        <v>40600</v>
      </c>
    </row>
    <row r="190" spans="1:13" hidden="1" x14ac:dyDescent="0.25">
      <c r="A190" s="16" t="s">
        <v>87</v>
      </c>
      <c r="B190" s="17" t="s">
        <v>88</v>
      </c>
      <c r="C190" s="17" t="s">
        <v>29</v>
      </c>
      <c r="D190" s="17">
        <f>J189</f>
        <v>1</v>
      </c>
      <c r="E190" s="17">
        <v>-1</v>
      </c>
      <c r="F190" s="17" t="s">
        <v>16</v>
      </c>
      <c r="G190" s="17"/>
      <c r="H190" s="17"/>
      <c r="I190" s="18">
        <v>43405</v>
      </c>
      <c r="J190" s="17">
        <f t="shared" si="70"/>
        <v>0</v>
      </c>
      <c r="K190" s="99">
        <f t="shared" ref="K190" si="91">IF(OR(F190="FPCO"),((M189+L190)/J190),K189)</f>
        <v>40600</v>
      </c>
      <c r="L190" s="99"/>
      <c r="M190" s="100">
        <f t="shared" ref="M190" si="92">K190*J190</f>
        <v>0</v>
      </c>
    </row>
    <row r="191" spans="1:13" x14ac:dyDescent="0.25">
      <c r="A191" s="16" t="s">
        <v>87</v>
      </c>
      <c r="B191" s="17" t="s">
        <v>88</v>
      </c>
      <c r="C191" s="17" t="s">
        <v>29</v>
      </c>
      <c r="D191" s="17">
        <f>J190</f>
        <v>0</v>
      </c>
      <c r="E191" s="17">
        <v>12</v>
      </c>
      <c r="F191" s="17" t="s">
        <v>17</v>
      </c>
      <c r="G191" s="17" t="s">
        <v>18</v>
      </c>
      <c r="H191" s="17"/>
      <c r="I191" s="18">
        <v>44039</v>
      </c>
      <c r="J191" s="17">
        <f t="shared" si="70"/>
        <v>12</v>
      </c>
      <c r="K191" s="99">
        <f>((M190+L191)/J191)</f>
        <v>36075.916666666701</v>
      </c>
      <c r="L191" s="99">
        <f>E191*36075.9166666667</f>
        <v>432911.00000000041</v>
      </c>
      <c r="M191" s="100">
        <f>J191*K191</f>
        <v>432911.00000000041</v>
      </c>
    </row>
    <row r="192" spans="1:13" hidden="1" x14ac:dyDescent="0.25">
      <c r="A192" s="16" t="s">
        <v>87</v>
      </c>
      <c r="B192" s="17" t="s">
        <v>88</v>
      </c>
      <c r="C192" s="17" t="s">
        <v>29</v>
      </c>
      <c r="D192" s="17">
        <f>J191</f>
        <v>12</v>
      </c>
      <c r="E192" s="17">
        <v>-1</v>
      </c>
      <c r="F192" s="17" t="s">
        <v>16</v>
      </c>
      <c r="G192" s="17"/>
      <c r="H192" s="17"/>
      <c r="I192" s="18">
        <v>44113</v>
      </c>
      <c r="J192" s="17">
        <f>D192+E192</f>
        <v>11</v>
      </c>
      <c r="K192" s="99">
        <f t="shared" ref="K192:K194" si="93">IF(OR(F192="FPCO"),((M191+L192)/J192),K191)</f>
        <v>36075.916666666701</v>
      </c>
      <c r="L192" s="99"/>
      <c r="M192" s="100">
        <f t="shared" ref="M192:M194" si="94">K192*J192</f>
        <v>396835.08333333372</v>
      </c>
    </row>
    <row r="193" spans="1:13" hidden="1" x14ac:dyDescent="0.25">
      <c r="A193" s="16" t="s">
        <v>87</v>
      </c>
      <c r="B193" s="17" t="s">
        <v>88</v>
      </c>
      <c r="C193" s="17" t="s">
        <v>29</v>
      </c>
      <c r="D193" s="17">
        <f>J192</f>
        <v>11</v>
      </c>
      <c r="E193" s="17">
        <v>-1</v>
      </c>
      <c r="F193" s="17" t="s">
        <v>16</v>
      </c>
      <c r="G193" s="17"/>
      <c r="H193" s="17"/>
      <c r="I193" s="18">
        <v>44123</v>
      </c>
      <c r="J193" s="17">
        <f>D193+E193</f>
        <v>10</v>
      </c>
      <c r="K193" s="99">
        <f t="shared" si="93"/>
        <v>36075.916666666701</v>
      </c>
      <c r="L193" s="99"/>
      <c r="M193" s="100">
        <f t="shared" si="94"/>
        <v>360759.16666666698</v>
      </c>
    </row>
    <row r="194" spans="1:13" hidden="1" x14ac:dyDescent="0.25">
      <c r="A194" s="40" t="s">
        <v>87</v>
      </c>
      <c r="B194" s="41" t="s">
        <v>88</v>
      </c>
      <c r="C194" s="41" t="s">
        <v>29</v>
      </c>
      <c r="D194" s="41">
        <f>J193</f>
        <v>10</v>
      </c>
      <c r="E194" s="41">
        <v>-1</v>
      </c>
      <c r="F194" s="41" t="s">
        <v>16</v>
      </c>
      <c r="G194" s="41"/>
      <c r="H194" s="41"/>
      <c r="I194" s="42">
        <v>44123</v>
      </c>
      <c r="J194" s="41">
        <f>D194+E194</f>
        <v>9</v>
      </c>
      <c r="K194" s="99">
        <f t="shared" si="93"/>
        <v>36075.916666666701</v>
      </c>
      <c r="L194" s="99"/>
      <c r="M194" s="100">
        <f t="shared" si="94"/>
        <v>324683.25000000029</v>
      </c>
    </row>
    <row r="195" spans="1:13" hidden="1" x14ac:dyDescent="0.25">
      <c r="A195" s="1" t="s">
        <v>89</v>
      </c>
      <c r="B195" s="2" t="s">
        <v>90</v>
      </c>
      <c r="C195" s="2" t="s">
        <v>29</v>
      </c>
      <c r="D195" s="2">
        <v>40</v>
      </c>
      <c r="E195" s="2"/>
      <c r="F195" s="2" t="s">
        <v>14</v>
      </c>
      <c r="G195" s="2"/>
      <c r="H195" s="2"/>
      <c r="I195" s="43">
        <v>43100</v>
      </c>
      <c r="J195" s="2">
        <f t="shared" ref="J195:J239" si="95">D195+E195</f>
        <v>40</v>
      </c>
      <c r="K195" s="106">
        <f>M195/J195</f>
        <v>31269.974999999999</v>
      </c>
      <c r="L195" s="106"/>
      <c r="M195" s="107">
        <v>1250799</v>
      </c>
    </row>
    <row r="196" spans="1:13" x14ac:dyDescent="0.25">
      <c r="A196" s="16" t="s">
        <v>89</v>
      </c>
      <c r="B196" s="17" t="s">
        <v>90</v>
      </c>
      <c r="C196" s="17" t="s">
        <v>29</v>
      </c>
      <c r="D196" s="17">
        <f t="shared" ref="D196:D239" si="96">J195</f>
        <v>40</v>
      </c>
      <c r="E196" s="17">
        <v>12</v>
      </c>
      <c r="F196" s="17" t="s">
        <v>17</v>
      </c>
      <c r="G196" s="17" t="s">
        <v>18</v>
      </c>
      <c r="H196" s="17"/>
      <c r="I196" s="18">
        <v>43251</v>
      </c>
      <c r="J196" s="17">
        <f t="shared" si="95"/>
        <v>52</v>
      </c>
      <c r="K196" s="99">
        <f>((M195+L196)/J196)</f>
        <v>29711.868881118877</v>
      </c>
      <c r="L196" s="99">
        <f>E196*24518.1818181818</f>
        <v>294218.18181818165</v>
      </c>
      <c r="M196" s="100">
        <f>J196*K196</f>
        <v>1545017.1818181816</v>
      </c>
    </row>
    <row r="197" spans="1:13" hidden="1" x14ac:dyDescent="0.25">
      <c r="A197" s="16" t="s">
        <v>89</v>
      </c>
      <c r="B197" s="17" t="s">
        <v>90</v>
      </c>
      <c r="C197" s="17" t="s">
        <v>29</v>
      </c>
      <c r="D197" s="17">
        <f t="shared" si="96"/>
        <v>52</v>
      </c>
      <c r="E197" s="17">
        <v>-6</v>
      </c>
      <c r="F197" s="17" t="s">
        <v>16</v>
      </c>
      <c r="G197" s="17"/>
      <c r="H197" s="17"/>
      <c r="I197" s="18">
        <v>43405</v>
      </c>
      <c r="J197" s="17">
        <f t="shared" si="95"/>
        <v>46</v>
      </c>
      <c r="K197" s="99">
        <f t="shared" ref="K197:K198" si="97">IF(OR(F197="FPCO"),((M196+L197)/J197),K196)</f>
        <v>29711.868881118877</v>
      </c>
      <c r="L197" s="99"/>
      <c r="M197" s="100">
        <f>K197*J197</f>
        <v>1366745.9685314684</v>
      </c>
    </row>
    <row r="198" spans="1:13" hidden="1" x14ac:dyDescent="0.25">
      <c r="A198" s="16" t="s">
        <v>89</v>
      </c>
      <c r="B198" s="17" t="s">
        <v>90</v>
      </c>
      <c r="C198" s="17" t="s">
        <v>29</v>
      </c>
      <c r="D198" s="17">
        <f t="shared" si="96"/>
        <v>46</v>
      </c>
      <c r="E198" s="17">
        <v>-6</v>
      </c>
      <c r="F198" s="17" t="s">
        <v>16</v>
      </c>
      <c r="G198" s="17"/>
      <c r="H198" s="17"/>
      <c r="I198" s="18">
        <v>43405</v>
      </c>
      <c r="J198" s="17">
        <f t="shared" si="95"/>
        <v>40</v>
      </c>
      <c r="K198" s="99">
        <f t="shared" si="97"/>
        <v>29711.868881118877</v>
      </c>
      <c r="L198" s="99"/>
      <c r="M198" s="100">
        <f>K198*J198</f>
        <v>1188474.7552447552</v>
      </c>
    </row>
    <row r="199" spans="1:13" x14ac:dyDescent="0.25">
      <c r="A199" s="16" t="s">
        <v>89</v>
      </c>
      <c r="B199" s="17" t="s">
        <v>90</v>
      </c>
      <c r="C199" s="17" t="s">
        <v>29</v>
      </c>
      <c r="D199" s="17">
        <f t="shared" si="96"/>
        <v>40</v>
      </c>
      <c r="E199" s="17">
        <v>12</v>
      </c>
      <c r="F199" s="17" t="s">
        <v>17</v>
      </c>
      <c r="G199" s="17" t="s">
        <v>18</v>
      </c>
      <c r="H199" s="17"/>
      <c r="I199" s="18">
        <v>43453</v>
      </c>
      <c r="J199" s="17">
        <f t="shared" si="95"/>
        <v>52</v>
      </c>
      <c r="K199" s="99">
        <f t="shared" ref="K199:K202" si="98">((M198+L199)/J199)</f>
        <v>28513.325712748785</v>
      </c>
      <c r="L199" s="99">
        <f t="shared" ref="L199:L202" si="99">E199*24518.1818181818</f>
        <v>294218.18181818165</v>
      </c>
      <c r="M199" s="100">
        <f>J199*K199</f>
        <v>1482692.9370629368</v>
      </c>
    </row>
    <row r="200" spans="1:13" x14ac:dyDescent="0.25">
      <c r="A200" s="16" t="s">
        <v>89</v>
      </c>
      <c r="B200" s="17" t="s">
        <v>90</v>
      </c>
      <c r="C200" s="17" t="s">
        <v>29</v>
      </c>
      <c r="D200" s="17">
        <f t="shared" si="96"/>
        <v>52</v>
      </c>
      <c r="E200" s="17">
        <v>4</v>
      </c>
      <c r="F200" s="17" t="s">
        <v>17</v>
      </c>
      <c r="G200" s="17" t="s">
        <v>18</v>
      </c>
      <c r="H200" s="17"/>
      <c r="I200" s="18">
        <v>43453</v>
      </c>
      <c r="J200" s="17">
        <f t="shared" si="95"/>
        <v>56</v>
      </c>
      <c r="K200" s="99">
        <f t="shared" si="98"/>
        <v>28227.958291708288</v>
      </c>
      <c r="L200" s="99">
        <f t="shared" si="99"/>
        <v>98072.727272727207</v>
      </c>
      <c r="M200" s="100">
        <f>J200*K200</f>
        <v>1580765.6643356641</v>
      </c>
    </row>
    <row r="201" spans="1:13" x14ac:dyDescent="0.25">
      <c r="A201" s="16" t="s">
        <v>89</v>
      </c>
      <c r="B201" s="17" t="s">
        <v>90</v>
      </c>
      <c r="C201" s="17" t="s">
        <v>29</v>
      </c>
      <c r="D201" s="17">
        <f t="shared" si="96"/>
        <v>56</v>
      </c>
      <c r="E201" s="17">
        <v>15</v>
      </c>
      <c r="F201" s="17" t="s">
        <v>17</v>
      </c>
      <c r="G201" s="17" t="s">
        <v>18</v>
      </c>
      <c r="H201" s="17"/>
      <c r="I201" s="18">
        <v>43453</v>
      </c>
      <c r="J201" s="17">
        <f t="shared" si="95"/>
        <v>71</v>
      </c>
      <c r="K201" s="99">
        <f t="shared" si="98"/>
        <v>27444.202698709734</v>
      </c>
      <c r="L201" s="99">
        <f t="shared" si="99"/>
        <v>367772.727272727</v>
      </c>
      <c r="M201" s="100">
        <f>J201*K201</f>
        <v>1948538.3916083912</v>
      </c>
    </row>
    <row r="202" spans="1:13" x14ac:dyDescent="0.25">
      <c r="A202" s="16" t="s">
        <v>89</v>
      </c>
      <c r="B202" s="17" t="s">
        <v>90</v>
      </c>
      <c r="C202" s="17" t="s">
        <v>29</v>
      </c>
      <c r="D202" s="17">
        <f t="shared" si="96"/>
        <v>71</v>
      </c>
      <c r="E202" s="17">
        <v>2</v>
      </c>
      <c r="F202" s="17" t="s">
        <v>17</v>
      </c>
      <c r="G202" s="17" t="s">
        <v>18</v>
      </c>
      <c r="H202" s="17"/>
      <c r="I202" s="18">
        <v>43453</v>
      </c>
      <c r="J202" s="17">
        <f t="shared" si="95"/>
        <v>73</v>
      </c>
      <c r="K202" s="99">
        <f t="shared" si="98"/>
        <v>27364.037743078832</v>
      </c>
      <c r="L202" s="99">
        <f t="shared" si="99"/>
        <v>49036.363636363603</v>
      </c>
      <c r="M202" s="100">
        <f>J202*K202</f>
        <v>1997574.7552447547</v>
      </c>
    </row>
    <row r="203" spans="1:13" hidden="1" x14ac:dyDescent="0.25">
      <c r="A203" s="16" t="s">
        <v>89</v>
      </c>
      <c r="B203" s="17" t="s">
        <v>90</v>
      </c>
      <c r="C203" s="17" t="s">
        <v>29</v>
      </c>
      <c r="D203" s="17">
        <f t="shared" si="96"/>
        <v>73</v>
      </c>
      <c r="E203" s="17">
        <v>-3</v>
      </c>
      <c r="F203" s="17" t="s">
        <v>16</v>
      </c>
      <c r="G203" s="17"/>
      <c r="H203" s="17"/>
      <c r="I203" s="18">
        <v>43462</v>
      </c>
      <c r="J203" s="17">
        <f t="shared" si="95"/>
        <v>70</v>
      </c>
      <c r="K203" s="99">
        <f t="shared" ref="K203:K205" si="100">IF(OR(F203="FPCO"),((M202+L203)/J203),K202)</f>
        <v>27364.037743078832</v>
      </c>
      <c r="L203" s="99"/>
      <c r="M203" s="100">
        <f>K203*J203</f>
        <v>1915482.6420155182</v>
      </c>
    </row>
    <row r="204" spans="1:13" hidden="1" x14ac:dyDescent="0.25">
      <c r="A204" s="16" t="s">
        <v>89</v>
      </c>
      <c r="B204" s="17" t="s">
        <v>90</v>
      </c>
      <c r="C204" s="17" t="s">
        <v>29</v>
      </c>
      <c r="D204" s="17">
        <f t="shared" si="96"/>
        <v>70</v>
      </c>
      <c r="E204" s="17">
        <v>-1</v>
      </c>
      <c r="F204" s="17" t="s">
        <v>16</v>
      </c>
      <c r="G204" s="17"/>
      <c r="H204" s="17"/>
      <c r="I204" s="18">
        <v>43462</v>
      </c>
      <c r="J204" s="17">
        <f t="shared" si="95"/>
        <v>69</v>
      </c>
      <c r="K204" s="99">
        <f t="shared" si="100"/>
        <v>27364.037743078832</v>
      </c>
      <c r="L204" s="99"/>
      <c r="M204" s="100">
        <f>K204*J204</f>
        <v>1888118.6042724394</v>
      </c>
    </row>
    <row r="205" spans="1:13" hidden="1" x14ac:dyDescent="0.25">
      <c r="A205" s="16" t="s">
        <v>89</v>
      </c>
      <c r="B205" s="17" t="s">
        <v>90</v>
      </c>
      <c r="C205" s="17" t="s">
        <v>29</v>
      </c>
      <c r="D205" s="17">
        <f t="shared" si="96"/>
        <v>69</v>
      </c>
      <c r="E205" s="17">
        <v>-1</v>
      </c>
      <c r="F205" s="17" t="s">
        <v>16</v>
      </c>
      <c r="G205" s="17"/>
      <c r="H205" s="17"/>
      <c r="I205" s="18">
        <v>43462</v>
      </c>
      <c r="J205" s="17">
        <f t="shared" si="95"/>
        <v>68</v>
      </c>
      <c r="K205" s="99">
        <f t="shared" si="100"/>
        <v>27364.037743078832</v>
      </c>
      <c r="L205" s="99"/>
      <c r="M205" s="100">
        <f>K205*J205</f>
        <v>1860754.5665293606</v>
      </c>
    </row>
    <row r="206" spans="1:13" x14ac:dyDescent="0.25">
      <c r="A206" s="16" t="s">
        <v>89</v>
      </c>
      <c r="B206" s="17" t="s">
        <v>90</v>
      </c>
      <c r="C206" s="17" t="s">
        <v>29</v>
      </c>
      <c r="D206" s="17">
        <f t="shared" si="96"/>
        <v>68</v>
      </c>
      <c r="E206" s="17">
        <v>4</v>
      </c>
      <c r="F206" s="17" t="s">
        <v>17</v>
      </c>
      <c r="G206" s="17" t="s">
        <v>18</v>
      </c>
      <c r="H206" s="17"/>
      <c r="I206" s="18">
        <v>43494</v>
      </c>
      <c r="J206" s="17">
        <f t="shared" si="95"/>
        <v>72</v>
      </c>
      <c r="K206" s="99">
        <f t="shared" ref="K206:K207" si="101">((M205+L206)/J206)</f>
        <v>27205.934636140111</v>
      </c>
      <c r="L206" s="99">
        <f t="shared" ref="L206:L207" si="102">E206*24518.1818181818</f>
        <v>98072.727272727207</v>
      </c>
      <c r="M206" s="100">
        <f>J206*K206</f>
        <v>1958827.2938020881</v>
      </c>
    </row>
    <row r="207" spans="1:13" x14ac:dyDescent="0.25">
      <c r="A207" s="16" t="s">
        <v>89</v>
      </c>
      <c r="B207" s="17" t="s">
        <v>90</v>
      </c>
      <c r="C207" s="17" t="s">
        <v>29</v>
      </c>
      <c r="D207" s="17">
        <f t="shared" si="96"/>
        <v>72</v>
      </c>
      <c r="E207" s="17">
        <v>18</v>
      </c>
      <c r="F207" s="17" t="s">
        <v>17</v>
      </c>
      <c r="G207" s="17" t="s">
        <v>18</v>
      </c>
      <c r="H207" s="17"/>
      <c r="I207" s="18">
        <v>43494</v>
      </c>
      <c r="J207" s="17">
        <f t="shared" si="95"/>
        <v>90</v>
      </c>
      <c r="K207" s="99">
        <f t="shared" si="101"/>
        <v>26668.384072548452</v>
      </c>
      <c r="L207" s="99">
        <f t="shared" si="102"/>
        <v>441327.27272727242</v>
      </c>
      <c r="M207" s="100">
        <f>J207*K207</f>
        <v>2400154.5665293606</v>
      </c>
    </row>
    <row r="208" spans="1:13" hidden="1" x14ac:dyDescent="0.25">
      <c r="A208" s="16" t="s">
        <v>89</v>
      </c>
      <c r="B208" s="17" t="s">
        <v>90</v>
      </c>
      <c r="C208" s="17" t="s">
        <v>29</v>
      </c>
      <c r="D208" s="17">
        <f t="shared" si="96"/>
        <v>90</v>
      </c>
      <c r="E208" s="17">
        <v>-28</v>
      </c>
      <c r="F208" s="17" t="s">
        <v>16</v>
      </c>
      <c r="G208" s="17"/>
      <c r="H208" s="17"/>
      <c r="I208" s="18">
        <v>43528</v>
      </c>
      <c r="J208" s="17">
        <f t="shared" si="95"/>
        <v>62</v>
      </c>
      <c r="K208" s="99">
        <f t="shared" ref="K208:K218" si="103">IF(OR(F208="FPCO"),((M207+L208)/J208),K207)</f>
        <v>26668.384072548452</v>
      </c>
      <c r="L208" s="99"/>
      <c r="M208" s="100">
        <f t="shared" ref="M208:M215" si="104">K208*J208</f>
        <v>1653439.8124980039</v>
      </c>
    </row>
    <row r="209" spans="1:13" hidden="1" x14ac:dyDescent="0.25">
      <c r="A209" s="16" t="s">
        <v>89</v>
      </c>
      <c r="B209" s="17" t="s">
        <v>90</v>
      </c>
      <c r="C209" s="17" t="s">
        <v>29</v>
      </c>
      <c r="D209" s="17">
        <f t="shared" si="96"/>
        <v>62</v>
      </c>
      <c r="E209" s="17">
        <v>-28</v>
      </c>
      <c r="F209" s="17" t="s">
        <v>16</v>
      </c>
      <c r="G209" s="17"/>
      <c r="H209" s="17"/>
      <c r="I209" s="18">
        <v>43570</v>
      </c>
      <c r="J209" s="17">
        <f t="shared" si="95"/>
        <v>34</v>
      </c>
      <c r="K209" s="99">
        <f t="shared" si="103"/>
        <v>26668.384072548452</v>
      </c>
      <c r="L209" s="99"/>
      <c r="M209" s="100">
        <f t="shared" si="104"/>
        <v>906725.0584666474</v>
      </c>
    </row>
    <row r="210" spans="1:13" hidden="1" x14ac:dyDescent="0.25">
      <c r="A210" s="16" t="s">
        <v>89</v>
      </c>
      <c r="B210" s="17" t="s">
        <v>90</v>
      </c>
      <c r="C210" s="17" t="s">
        <v>29</v>
      </c>
      <c r="D210" s="17">
        <f t="shared" si="96"/>
        <v>34</v>
      </c>
      <c r="E210" s="17">
        <v>-2</v>
      </c>
      <c r="F210" s="17" t="s">
        <v>16</v>
      </c>
      <c r="G210" s="17"/>
      <c r="H210" s="17"/>
      <c r="I210" s="18">
        <v>43584</v>
      </c>
      <c r="J210" s="17">
        <f t="shared" si="95"/>
        <v>32</v>
      </c>
      <c r="K210" s="99">
        <f t="shared" si="103"/>
        <v>26668.384072548452</v>
      </c>
      <c r="L210" s="99"/>
      <c r="M210" s="100">
        <f t="shared" si="104"/>
        <v>853388.29032155045</v>
      </c>
    </row>
    <row r="211" spans="1:13" hidden="1" x14ac:dyDescent="0.25">
      <c r="A211" s="16" t="s">
        <v>89</v>
      </c>
      <c r="B211" s="17" t="s">
        <v>90</v>
      </c>
      <c r="C211" s="17" t="s">
        <v>29</v>
      </c>
      <c r="D211" s="17">
        <f t="shared" si="96"/>
        <v>32</v>
      </c>
      <c r="E211" s="17">
        <v>-1</v>
      </c>
      <c r="F211" s="17" t="s">
        <v>16</v>
      </c>
      <c r="G211" s="17"/>
      <c r="H211" s="17"/>
      <c r="I211" s="18">
        <v>43584</v>
      </c>
      <c r="J211" s="17">
        <f t="shared" si="95"/>
        <v>31</v>
      </c>
      <c r="K211" s="99">
        <f t="shared" si="103"/>
        <v>26668.384072548452</v>
      </c>
      <c r="L211" s="99"/>
      <c r="M211" s="100">
        <f t="shared" si="104"/>
        <v>826719.90624900197</v>
      </c>
    </row>
    <row r="212" spans="1:13" hidden="1" x14ac:dyDescent="0.25">
      <c r="A212" s="16" t="s">
        <v>89</v>
      </c>
      <c r="B212" s="17" t="s">
        <v>90</v>
      </c>
      <c r="C212" s="17" t="s">
        <v>29</v>
      </c>
      <c r="D212" s="17">
        <f t="shared" si="96"/>
        <v>31</v>
      </c>
      <c r="E212" s="17">
        <v>-4</v>
      </c>
      <c r="F212" s="17" t="s">
        <v>16</v>
      </c>
      <c r="G212" s="17"/>
      <c r="H212" s="17"/>
      <c r="I212" s="18">
        <v>43584</v>
      </c>
      <c r="J212" s="17">
        <f t="shared" si="95"/>
        <v>27</v>
      </c>
      <c r="K212" s="99">
        <f t="shared" si="103"/>
        <v>26668.384072548452</v>
      </c>
      <c r="L212" s="99"/>
      <c r="M212" s="100">
        <f t="shared" si="104"/>
        <v>720046.36995880818</v>
      </c>
    </row>
    <row r="213" spans="1:13" hidden="1" x14ac:dyDescent="0.25">
      <c r="A213" s="16" t="s">
        <v>89</v>
      </c>
      <c r="B213" s="17" t="s">
        <v>90</v>
      </c>
      <c r="C213" s="17" t="s">
        <v>29</v>
      </c>
      <c r="D213" s="17">
        <f t="shared" si="96"/>
        <v>27</v>
      </c>
      <c r="E213" s="17">
        <v>-3</v>
      </c>
      <c r="F213" s="17" t="s">
        <v>16</v>
      </c>
      <c r="G213" s="17"/>
      <c r="H213" s="17"/>
      <c r="I213" s="18">
        <v>43584</v>
      </c>
      <c r="J213" s="17">
        <f t="shared" si="95"/>
        <v>24</v>
      </c>
      <c r="K213" s="99">
        <f t="shared" si="103"/>
        <v>26668.384072548452</v>
      </c>
      <c r="L213" s="99"/>
      <c r="M213" s="100">
        <f t="shared" si="104"/>
        <v>640041.21774116287</v>
      </c>
    </row>
    <row r="214" spans="1:13" hidden="1" x14ac:dyDescent="0.25">
      <c r="A214" s="16" t="s">
        <v>89</v>
      </c>
      <c r="B214" s="17" t="s">
        <v>90</v>
      </c>
      <c r="C214" s="17" t="s">
        <v>29</v>
      </c>
      <c r="D214" s="17">
        <f t="shared" si="96"/>
        <v>24</v>
      </c>
      <c r="E214" s="17">
        <v>-1</v>
      </c>
      <c r="F214" s="17" t="s">
        <v>16</v>
      </c>
      <c r="G214" s="17"/>
      <c r="H214" s="17"/>
      <c r="I214" s="18">
        <v>43584</v>
      </c>
      <c r="J214" s="17">
        <f t="shared" si="95"/>
        <v>23</v>
      </c>
      <c r="K214" s="99">
        <f t="shared" si="103"/>
        <v>26668.384072548452</v>
      </c>
      <c r="L214" s="99"/>
      <c r="M214" s="100">
        <f t="shared" si="104"/>
        <v>613372.83366861439</v>
      </c>
    </row>
    <row r="215" spans="1:13" hidden="1" x14ac:dyDescent="0.25">
      <c r="A215" s="16" t="s">
        <v>89</v>
      </c>
      <c r="B215" s="17" t="s">
        <v>90</v>
      </c>
      <c r="C215" s="17" t="s">
        <v>29</v>
      </c>
      <c r="D215" s="17">
        <f t="shared" si="96"/>
        <v>23</v>
      </c>
      <c r="E215" s="17">
        <v>-1</v>
      </c>
      <c r="F215" s="17" t="s">
        <v>16</v>
      </c>
      <c r="G215" s="17"/>
      <c r="H215" s="17"/>
      <c r="I215" s="18">
        <v>43584</v>
      </c>
      <c r="J215" s="17">
        <f t="shared" si="95"/>
        <v>22</v>
      </c>
      <c r="K215" s="99">
        <f t="shared" si="103"/>
        <v>26668.384072548452</v>
      </c>
      <c r="L215" s="99"/>
      <c r="M215" s="100">
        <f t="shared" si="104"/>
        <v>586704.44959606591</v>
      </c>
    </row>
    <row r="216" spans="1:13" hidden="1" x14ac:dyDescent="0.25">
      <c r="A216" s="16" t="s">
        <v>89</v>
      </c>
      <c r="B216" s="17" t="s">
        <v>90</v>
      </c>
      <c r="C216" s="17" t="s">
        <v>29</v>
      </c>
      <c r="D216" s="17">
        <f t="shared" si="96"/>
        <v>22</v>
      </c>
      <c r="E216" s="17">
        <v>-3</v>
      </c>
      <c r="F216" s="17" t="s">
        <v>16</v>
      </c>
      <c r="G216" s="17"/>
      <c r="H216" s="17"/>
      <c r="I216" s="18">
        <v>43584</v>
      </c>
      <c r="J216" s="17">
        <f t="shared" si="95"/>
        <v>19</v>
      </c>
      <c r="K216" s="99">
        <f t="shared" si="103"/>
        <v>26668.384072548452</v>
      </c>
      <c r="L216" s="99"/>
      <c r="M216" s="100">
        <f t="shared" ref="M216:M218" si="105">K216*J216</f>
        <v>506699.2973784206</v>
      </c>
    </row>
    <row r="217" spans="1:13" hidden="1" x14ac:dyDescent="0.25">
      <c r="A217" s="16" t="s">
        <v>89</v>
      </c>
      <c r="B217" s="17" t="s">
        <v>90</v>
      </c>
      <c r="C217" s="17" t="s">
        <v>29</v>
      </c>
      <c r="D217" s="17">
        <f t="shared" si="96"/>
        <v>19</v>
      </c>
      <c r="E217" s="17">
        <v>-4</v>
      </c>
      <c r="F217" s="17" t="s">
        <v>16</v>
      </c>
      <c r="G217" s="17"/>
      <c r="H217" s="17"/>
      <c r="I217" s="18">
        <v>43584</v>
      </c>
      <c r="J217" s="17">
        <f t="shared" si="95"/>
        <v>15</v>
      </c>
      <c r="K217" s="99">
        <f t="shared" si="103"/>
        <v>26668.384072548452</v>
      </c>
      <c r="L217" s="99"/>
      <c r="M217" s="100">
        <f t="shared" si="105"/>
        <v>400025.76108822675</v>
      </c>
    </row>
    <row r="218" spans="1:13" hidden="1" x14ac:dyDescent="0.25">
      <c r="A218" s="16" t="s">
        <v>89</v>
      </c>
      <c r="B218" s="17" t="s">
        <v>90</v>
      </c>
      <c r="C218" s="17" t="s">
        <v>29</v>
      </c>
      <c r="D218" s="17">
        <f t="shared" si="96"/>
        <v>15</v>
      </c>
      <c r="E218" s="17">
        <v>-4</v>
      </c>
      <c r="F218" s="17" t="s">
        <v>16</v>
      </c>
      <c r="G218" s="17"/>
      <c r="H218" s="17"/>
      <c r="I218" s="18">
        <v>43594</v>
      </c>
      <c r="J218" s="17">
        <f t="shared" si="95"/>
        <v>11</v>
      </c>
      <c r="K218" s="99">
        <f t="shared" si="103"/>
        <v>26668.384072548452</v>
      </c>
      <c r="L218" s="99"/>
      <c r="M218" s="100">
        <f t="shared" si="105"/>
        <v>293352.22479803296</v>
      </c>
    </row>
    <row r="219" spans="1:13" x14ac:dyDescent="0.25">
      <c r="A219" s="16" t="s">
        <v>89</v>
      </c>
      <c r="B219" s="17" t="s">
        <v>90</v>
      </c>
      <c r="C219" s="17" t="s">
        <v>29</v>
      </c>
      <c r="D219" s="17">
        <f t="shared" si="96"/>
        <v>11</v>
      </c>
      <c r="E219" s="17">
        <v>20</v>
      </c>
      <c r="F219" s="17" t="s">
        <v>17</v>
      </c>
      <c r="G219" s="17" t="s">
        <v>18</v>
      </c>
      <c r="H219" s="17"/>
      <c r="I219" s="18">
        <v>43613</v>
      </c>
      <c r="J219" s="17">
        <f t="shared" si="95"/>
        <v>31</v>
      </c>
      <c r="K219" s="99">
        <f t="shared" ref="K219:K220" si="106">((M218+L219)/J219)</f>
        <v>25281.156811666744</v>
      </c>
      <c r="L219" s="99">
        <f t="shared" ref="L219:L220" si="107">E219*24518.1818181818</f>
        <v>490363.636363636</v>
      </c>
      <c r="M219" s="100">
        <f>J219*K219</f>
        <v>783715.86116166902</v>
      </c>
    </row>
    <row r="220" spans="1:13" x14ac:dyDescent="0.25">
      <c r="A220" s="16" t="s">
        <v>89</v>
      </c>
      <c r="B220" s="17" t="s">
        <v>90</v>
      </c>
      <c r="C220" s="17" t="s">
        <v>29</v>
      </c>
      <c r="D220" s="17">
        <f t="shared" si="96"/>
        <v>31</v>
      </c>
      <c r="E220" s="17">
        <v>10</v>
      </c>
      <c r="F220" s="17" t="s">
        <v>17</v>
      </c>
      <c r="G220" s="17" t="s">
        <v>18</v>
      </c>
      <c r="H220" s="17"/>
      <c r="I220" s="18">
        <v>43613</v>
      </c>
      <c r="J220" s="17">
        <f t="shared" si="95"/>
        <v>41</v>
      </c>
      <c r="K220" s="99">
        <f t="shared" si="106"/>
        <v>25095.065349841148</v>
      </c>
      <c r="L220" s="99">
        <f t="shared" si="107"/>
        <v>245181.818181818</v>
      </c>
      <c r="M220" s="100">
        <f>J220*K220</f>
        <v>1028897.6793434871</v>
      </c>
    </row>
    <row r="221" spans="1:13" hidden="1" x14ac:dyDescent="0.25">
      <c r="A221" s="16" t="s">
        <v>89</v>
      </c>
      <c r="B221" s="17" t="s">
        <v>90</v>
      </c>
      <c r="C221" s="17" t="s">
        <v>29</v>
      </c>
      <c r="D221" s="17">
        <f t="shared" si="96"/>
        <v>41</v>
      </c>
      <c r="E221" s="17">
        <v>-4</v>
      </c>
      <c r="F221" s="17" t="s">
        <v>16</v>
      </c>
      <c r="G221" s="17"/>
      <c r="H221" s="17"/>
      <c r="I221" s="18">
        <v>43615</v>
      </c>
      <c r="J221" s="17">
        <f t="shared" si="95"/>
        <v>37</v>
      </c>
      <c r="K221" s="99">
        <f t="shared" ref="K221:K239" si="108">IF(OR(F221="FPCO"),((M220+L221)/J221),K220)</f>
        <v>25095.065349841148</v>
      </c>
      <c r="L221" s="99"/>
      <c r="M221" s="100">
        <f t="shared" ref="M221:M239" si="109">K221*J221</f>
        <v>928517.41794412246</v>
      </c>
    </row>
    <row r="222" spans="1:13" hidden="1" x14ac:dyDescent="0.25">
      <c r="A222" s="16" t="s">
        <v>89</v>
      </c>
      <c r="B222" s="17" t="s">
        <v>90</v>
      </c>
      <c r="C222" s="17" t="s">
        <v>29</v>
      </c>
      <c r="D222" s="17">
        <f t="shared" si="96"/>
        <v>37</v>
      </c>
      <c r="E222" s="17">
        <v>-4</v>
      </c>
      <c r="F222" s="17" t="s">
        <v>16</v>
      </c>
      <c r="G222" s="17"/>
      <c r="H222" s="17"/>
      <c r="I222" s="18">
        <v>43615</v>
      </c>
      <c r="J222" s="17">
        <f t="shared" si="95"/>
        <v>33</v>
      </c>
      <c r="K222" s="99">
        <f t="shared" si="108"/>
        <v>25095.065349841148</v>
      </c>
      <c r="L222" s="99"/>
      <c r="M222" s="100">
        <f t="shared" si="109"/>
        <v>828137.15654475789</v>
      </c>
    </row>
    <row r="223" spans="1:13" hidden="1" x14ac:dyDescent="0.25">
      <c r="A223" s="16" t="s">
        <v>89</v>
      </c>
      <c r="B223" s="17" t="s">
        <v>90</v>
      </c>
      <c r="C223" s="17" t="s">
        <v>29</v>
      </c>
      <c r="D223" s="17">
        <f t="shared" si="96"/>
        <v>33</v>
      </c>
      <c r="E223" s="17">
        <v>-3</v>
      </c>
      <c r="F223" s="17" t="s">
        <v>16</v>
      </c>
      <c r="G223" s="17"/>
      <c r="H223" s="17"/>
      <c r="I223" s="18">
        <v>43663</v>
      </c>
      <c r="J223" s="17">
        <f t="shared" si="95"/>
        <v>30</v>
      </c>
      <c r="K223" s="99">
        <f t="shared" si="108"/>
        <v>25095.065349841148</v>
      </c>
      <c r="L223" s="99"/>
      <c r="M223" s="100">
        <f t="shared" si="109"/>
        <v>752851.96049523447</v>
      </c>
    </row>
    <row r="224" spans="1:13" hidden="1" x14ac:dyDescent="0.25">
      <c r="A224" s="16" t="s">
        <v>89</v>
      </c>
      <c r="B224" s="17" t="s">
        <v>90</v>
      </c>
      <c r="C224" s="17" t="s">
        <v>29</v>
      </c>
      <c r="D224" s="17">
        <f t="shared" si="96"/>
        <v>30</v>
      </c>
      <c r="E224" s="17">
        <v>-1</v>
      </c>
      <c r="F224" s="17" t="s">
        <v>16</v>
      </c>
      <c r="G224" s="17"/>
      <c r="H224" s="17"/>
      <c r="I224" s="18">
        <v>43669</v>
      </c>
      <c r="J224" s="17">
        <f t="shared" si="95"/>
        <v>29</v>
      </c>
      <c r="K224" s="99">
        <f t="shared" si="108"/>
        <v>25095.065349841148</v>
      </c>
      <c r="L224" s="99"/>
      <c r="M224" s="100">
        <f t="shared" si="109"/>
        <v>727756.89514539333</v>
      </c>
    </row>
    <row r="225" spans="1:13" hidden="1" x14ac:dyDescent="0.25">
      <c r="A225" s="16" t="s">
        <v>89</v>
      </c>
      <c r="B225" s="17" t="s">
        <v>90</v>
      </c>
      <c r="C225" s="17" t="s">
        <v>29</v>
      </c>
      <c r="D225" s="17">
        <f t="shared" si="96"/>
        <v>29</v>
      </c>
      <c r="E225" s="17">
        <v>-2</v>
      </c>
      <c r="F225" s="17" t="s">
        <v>16</v>
      </c>
      <c r="G225" s="17"/>
      <c r="H225" s="17"/>
      <c r="I225" s="18">
        <v>43669</v>
      </c>
      <c r="J225" s="17">
        <f t="shared" si="95"/>
        <v>27</v>
      </c>
      <c r="K225" s="99">
        <f t="shared" si="108"/>
        <v>25095.065349841148</v>
      </c>
      <c r="L225" s="99"/>
      <c r="M225" s="100">
        <f t="shared" si="109"/>
        <v>677566.76444571104</v>
      </c>
    </row>
    <row r="226" spans="1:13" hidden="1" x14ac:dyDescent="0.25">
      <c r="A226" s="16" t="s">
        <v>89</v>
      </c>
      <c r="B226" s="17" t="s">
        <v>90</v>
      </c>
      <c r="C226" s="17" t="s">
        <v>29</v>
      </c>
      <c r="D226" s="17">
        <f t="shared" si="96"/>
        <v>27</v>
      </c>
      <c r="E226" s="17">
        <v>-3</v>
      </c>
      <c r="F226" s="17" t="s">
        <v>16</v>
      </c>
      <c r="G226" s="17"/>
      <c r="H226" s="17"/>
      <c r="I226" s="18">
        <v>43677</v>
      </c>
      <c r="J226" s="17">
        <f t="shared" si="95"/>
        <v>24</v>
      </c>
      <c r="K226" s="99">
        <f t="shared" si="108"/>
        <v>25095.065349841148</v>
      </c>
      <c r="L226" s="99"/>
      <c r="M226" s="100">
        <f t="shared" si="109"/>
        <v>602281.56839618762</v>
      </c>
    </row>
    <row r="227" spans="1:13" hidden="1" x14ac:dyDescent="0.25">
      <c r="A227" s="16" t="s">
        <v>89</v>
      </c>
      <c r="B227" s="17" t="s">
        <v>90</v>
      </c>
      <c r="C227" s="17" t="s">
        <v>29</v>
      </c>
      <c r="D227" s="17">
        <f t="shared" si="96"/>
        <v>24</v>
      </c>
      <c r="E227" s="17">
        <v>-1</v>
      </c>
      <c r="F227" s="17" t="s">
        <v>16</v>
      </c>
      <c r="G227" s="17"/>
      <c r="H227" s="17"/>
      <c r="I227" s="18">
        <v>43712</v>
      </c>
      <c r="J227" s="17">
        <f t="shared" si="95"/>
        <v>23</v>
      </c>
      <c r="K227" s="99">
        <f t="shared" si="108"/>
        <v>25095.065349841148</v>
      </c>
      <c r="L227" s="99"/>
      <c r="M227" s="100">
        <f t="shared" si="109"/>
        <v>577186.50304634636</v>
      </c>
    </row>
    <row r="228" spans="1:13" hidden="1" x14ac:dyDescent="0.25">
      <c r="A228" s="16" t="s">
        <v>89</v>
      </c>
      <c r="B228" s="17" t="s">
        <v>90</v>
      </c>
      <c r="C228" s="17" t="s">
        <v>29</v>
      </c>
      <c r="D228" s="17">
        <f t="shared" si="96"/>
        <v>23</v>
      </c>
      <c r="E228" s="17">
        <v>-4</v>
      </c>
      <c r="F228" s="17" t="s">
        <v>16</v>
      </c>
      <c r="G228" s="17"/>
      <c r="H228" s="17"/>
      <c r="I228" s="18">
        <v>43713</v>
      </c>
      <c r="J228" s="17">
        <f t="shared" si="95"/>
        <v>19</v>
      </c>
      <c r="K228" s="99">
        <f t="shared" si="108"/>
        <v>25095.065349841148</v>
      </c>
      <c r="L228" s="99"/>
      <c r="M228" s="100">
        <f t="shared" si="109"/>
        <v>476806.2416469818</v>
      </c>
    </row>
    <row r="229" spans="1:13" hidden="1" x14ac:dyDescent="0.25">
      <c r="A229" s="16" t="s">
        <v>89</v>
      </c>
      <c r="B229" s="17" t="s">
        <v>90</v>
      </c>
      <c r="C229" s="17" t="s">
        <v>29</v>
      </c>
      <c r="D229" s="17">
        <f t="shared" si="96"/>
        <v>19</v>
      </c>
      <c r="E229" s="17">
        <v>-1</v>
      </c>
      <c r="F229" s="17" t="s">
        <v>16</v>
      </c>
      <c r="G229" s="17"/>
      <c r="H229" s="17"/>
      <c r="I229" s="18">
        <v>43713</v>
      </c>
      <c r="J229" s="17">
        <f t="shared" si="95"/>
        <v>18</v>
      </c>
      <c r="K229" s="99">
        <f t="shared" si="108"/>
        <v>25095.065349841148</v>
      </c>
      <c r="L229" s="99"/>
      <c r="M229" s="100">
        <f t="shared" si="109"/>
        <v>451711.17629714066</v>
      </c>
    </row>
    <row r="230" spans="1:13" hidden="1" x14ac:dyDescent="0.25">
      <c r="A230" s="16" t="s">
        <v>89</v>
      </c>
      <c r="B230" s="17" t="s">
        <v>90</v>
      </c>
      <c r="C230" s="17" t="s">
        <v>29</v>
      </c>
      <c r="D230" s="17">
        <f t="shared" si="96"/>
        <v>18</v>
      </c>
      <c r="E230" s="17">
        <v>-4</v>
      </c>
      <c r="F230" s="17" t="s">
        <v>16</v>
      </c>
      <c r="G230" s="17"/>
      <c r="H230" s="17"/>
      <c r="I230" s="18">
        <v>43719</v>
      </c>
      <c r="J230" s="17">
        <f t="shared" si="95"/>
        <v>14</v>
      </c>
      <c r="K230" s="99">
        <f t="shared" si="108"/>
        <v>25095.065349841148</v>
      </c>
      <c r="L230" s="99"/>
      <c r="M230" s="100">
        <f t="shared" si="109"/>
        <v>351330.91489777609</v>
      </c>
    </row>
    <row r="231" spans="1:13" hidden="1" x14ac:dyDescent="0.25">
      <c r="A231" s="16" t="s">
        <v>89</v>
      </c>
      <c r="B231" s="17" t="s">
        <v>90</v>
      </c>
      <c r="C231" s="17" t="s">
        <v>29</v>
      </c>
      <c r="D231" s="17">
        <f t="shared" si="96"/>
        <v>14</v>
      </c>
      <c r="E231" s="17">
        <v>-2</v>
      </c>
      <c r="F231" s="17" t="s">
        <v>16</v>
      </c>
      <c r="G231" s="17"/>
      <c r="H231" s="17"/>
      <c r="I231" s="18">
        <v>43720</v>
      </c>
      <c r="J231" s="17">
        <f t="shared" si="95"/>
        <v>12</v>
      </c>
      <c r="K231" s="99">
        <f t="shared" si="108"/>
        <v>25095.065349841148</v>
      </c>
      <c r="L231" s="99"/>
      <c r="M231" s="100">
        <f t="shared" si="109"/>
        <v>301140.78419809381</v>
      </c>
    </row>
    <row r="232" spans="1:13" hidden="1" x14ac:dyDescent="0.25">
      <c r="A232" s="16" t="s">
        <v>89</v>
      </c>
      <c r="B232" s="17" t="s">
        <v>90</v>
      </c>
      <c r="C232" s="17" t="s">
        <v>29</v>
      </c>
      <c r="D232" s="17">
        <f t="shared" si="96"/>
        <v>12</v>
      </c>
      <c r="E232" s="17">
        <v>-1</v>
      </c>
      <c r="F232" s="17" t="s">
        <v>16</v>
      </c>
      <c r="G232" s="17"/>
      <c r="H232" s="17"/>
      <c r="I232" s="18">
        <v>43720</v>
      </c>
      <c r="J232" s="17">
        <f t="shared" si="95"/>
        <v>11</v>
      </c>
      <c r="K232" s="99">
        <f t="shared" si="108"/>
        <v>25095.065349841148</v>
      </c>
      <c r="L232" s="99"/>
      <c r="M232" s="100">
        <f t="shared" si="109"/>
        <v>276045.71884825261</v>
      </c>
    </row>
    <row r="233" spans="1:13" hidden="1" x14ac:dyDescent="0.25">
      <c r="A233" s="16" t="s">
        <v>89</v>
      </c>
      <c r="B233" s="17" t="s">
        <v>90</v>
      </c>
      <c r="C233" s="17" t="s">
        <v>29</v>
      </c>
      <c r="D233" s="17">
        <f t="shared" si="96"/>
        <v>11</v>
      </c>
      <c r="E233" s="17">
        <v>-2</v>
      </c>
      <c r="F233" s="17" t="s">
        <v>16</v>
      </c>
      <c r="G233" s="17"/>
      <c r="H233" s="17"/>
      <c r="I233" s="18">
        <v>43747</v>
      </c>
      <c r="J233" s="17">
        <f t="shared" si="95"/>
        <v>9</v>
      </c>
      <c r="K233" s="99">
        <f t="shared" si="108"/>
        <v>25095.065349841148</v>
      </c>
      <c r="L233" s="99"/>
      <c r="M233" s="100">
        <f t="shared" si="109"/>
        <v>225855.58814857033</v>
      </c>
    </row>
    <row r="234" spans="1:13" hidden="1" x14ac:dyDescent="0.25">
      <c r="A234" s="16" t="s">
        <v>89</v>
      </c>
      <c r="B234" s="17" t="s">
        <v>90</v>
      </c>
      <c r="C234" s="17" t="s">
        <v>29</v>
      </c>
      <c r="D234" s="17">
        <f t="shared" si="96"/>
        <v>9</v>
      </c>
      <c r="E234" s="17">
        <v>-1</v>
      </c>
      <c r="F234" s="17" t="s">
        <v>16</v>
      </c>
      <c r="G234" s="17"/>
      <c r="H234" s="17"/>
      <c r="I234" s="18">
        <v>43747</v>
      </c>
      <c r="J234" s="17">
        <f t="shared" si="95"/>
        <v>8</v>
      </c>
      <c r="K234" s="99">
        <f t="shared" si="108"/>
        <v>25095.065349841148</v>
      </c>
      <c r="L234" s="99"/>
      <c r="M234" s="100">
        <f t="shared" si="109"/>
        <v>200760.52279872919</v>
      </c>
    </row>
    <row r="235" spans="1:13" hidden="1" x14ac:dyDescent="0.25">
      <c r="A235" s="16" t="s">
        <v>89</v>
      </c>
      <c r="B235" s="17" t="s">
        <v>90</v>
      </c>
      <c r="C235" s="17" t="s">
        <v>29</v>
      </c>
      <c r="D235" s="17">
        <f t="shared" si="96"/>
        <v>8</v>
      </c>
      <c r="E235" s="17">
        <v>-3</v>
      </c>
      <c r="F235" s="17" t="s">
        <v>16</v>
      </c>
      <c r="G235" s="17"/>
      <c r="H235" s="17"/>
      <c r="I235" s="18">
        <v>43760</v>
      </c>
      <c r="J235" s="17">
        <f t="shared" si="95"/>
        <v>5</v>
      </c>
      <c r="K235" s="99">
        <f t="shared" si="108"/>
        <v>25095.065349841148</v>
      </c>
      <c r="L235" s="99"/>
      <c r="M235" s="100">
        <f t="shared" si="109"/>
        <v>125475.32674920573</v>
      </c>
    </row>
    <row r="236" spans="1:13" hidden="1" x14ac:dyDescent="0.25">
      <c r="A236" s="16" t="s">
        <v>89</v>
      </c>
      <c r="B236" s="17" t="s">
        <v>90</v>
      </c>
      <c r="C236" s="17" t="s">
        <v>29</v>
      </c>
      <c r="D236" s="17">
        <f t="shared" si="96"/>
        <v>5</v>
      </c>
      <c r="E236" s="17">
        <v>-1</v>
      </c>
      <c r="F236" s="17" t="s">
        <v>16</v>
      </c>
      <c r="G236" s="17"/>
      <c r="H236" s="17"/>
      <c r="I236" s="18">
        <v>43768</v>
      </c>
      <c r="J236" s="17">
        <f t="shared" si="95"/>
        <v>4</v>
      </c>
      <c r="K236" s="99">
        <f t="shared" si="108"/>
        <v>25095.065349841148</v>
      </c>
      <c r="L236" s="99"/>
      <c r="M236" s="100">
        <f t="shared" si="109"/>
        <v>100380.26139936459</v>
      </c>
    </row>
    <row r="237" spans="1:13" hidden="1" x14ac:dyDescent="0.25">
      <c r="A237" s="16" t="s">
        <v>89</v>
      </c>
      <c r="B237" s="17" t="s">
        <v>90</v>
      </c>
      <c r="C237" s="17" t="s">
        <v>29</v>
      </c>
      <c r="D237" s="17">
        <f t="shared" si="96"/>
        <v>4</v>
      </c>
      <c r="E237" s="17">
        <v>-1</v>
      </c>
      <c r="F237" s="17" t="s">
        <v>16</v>
      </c>
      <c r="G237" s="17"/>
      <c r="H237" s="17"/>
      <c r="I237" s="18">
        <v>43768</v>
      </c>
      <c r="J237" s="17">
        <f t="shared" si="95"/>
        <v>3</v>
      </c>
      <c r="K237" s="99">
        <f t="shared" si="108"/>
        <v>25095.065349841148</v>
      </c>
      <c r="L237" s="99"/>
      <c r="M237" s="100">
        <f t="shared" si="109"/>
        <v>75285.196049523453</v>
      </c>
    </row>
    <row r="238" spans="1:13" hidden="1" x14ac:dyDescent="0.25">
      <c r="A238" s="16" t="s">
        <v>89</v>
      </c>
      <c r="B238" s="17" t="s">
        <v>90</v>
      </c>
      <c r="C238" s="17" t="s">
        <v>29</v>
      </c>
      <c r="D238" s="17">
        <f t="shared" si="96"/>
        <v>3</v>
      </c>
      <c r="E238" s="17">
        <v>-2</v>
      </c>
      <c r="F238" s="17" t="s">
        <v>16</v>
      </c>
      <c r="G238" s="17"/>
      <c r="H238" s="17"/>
      <c r="I238" s="18">
        <v>43769</v>
      </c>
      <c r="J238" s="17">
        <f t="shared" si="95"/>
        <v>1</v>
      </c>
      <c r="K238" s="99">
        <f t="shared" si="108"/>
        <v>25095.065349841148</v>
      </c>
      <c r="L238" s="99"/>
      <c r="M238" s="100">
        <f t="shared" si="109"/>
        <v>25095.065349841148</v>
      </c>
    </row>
    <row r="239" spans="1:13" hidden="1" x14ac:dyDescent="0.25">
      <c r="A239" s="40" t="s">
        <v>89</v>
      </c>
      <c r="B239" s="41" t="s">
        <v>90</v>
      </c>
      <c r="C239" s="41" t="s">
        <v>29</v>
      </c>
      <c r="D239" s="41">
        <f t="shared" si="96"/>
        <v>1</v>
      </c>
      <c r="E239" s="41">
        <v>-1</v>
      </c>
      <c r="F239" s="41" t="s">
        <v>16</v>
      </c>
      <c r="G239" s="41"/>
      <c r="H239" s="41"/>
      <c r="I239" s="42">
        <v>43784</v>
      </c>
      <c r="J239" s="41">
        <f t="shared" si="95"/>
        <v>0</v>
      </c>
      <c r="K239" s="99">
        <f t="shared" si="108"/>
        <v>25095.065349841148</v>
      </c>
      <c r="L239" s="99"/>
      <c r="M239" s="100">
        <f t="shared" si="109"/>
        <v>0</v>
      </c>
    </row>
    <row r="240" spans="1:13" hidden="1" x14ac:dyDescent="0.25">
      <c r="A240" s="1" t="s">
        <v>91</v>
      </c>
      <c r="B240" s="2" t="s">
        <v>92</v>
      </c>
      <c r="C240" s="2" t="s">
        <v>29</v>
      </c>
      <c r="D240" s="2">
        <f t="shared" ref="D240:D245" si="110">J239</f>
        <v>0</v>
      </c>
      <c r="E240" s="2">
        <v>25</v>
      </c>
      <c r="F240" s="2" t="s">
        <v>14</v>
      </c>
      <c r="G240" s="2"/>
      <c r="H240" s="2"/>
      <c r="I240" s="43">
        <v>43462</v>
      </c>
      <c r="J240" s="2">
        <f t="shared" ref="J240:J276" si="111">D240+E240</f>
        <v>25</v>
      </c>
      <c r="K240" s="106">
        <f>M240/J240</f>
        <v>1750</v>
      </c>
      <c r="L240" s="106"/>
      <c r="M240" s="107">
        <v>43750</v>
      </c>
    </row>
    <row r="241" spans="1:13" hidden="1" x14ac:dyDescent="0.25">
      <c r="A241" s="16" t="s">
        <v>91</v>
      </c>
      <c r="B241" s="17" t="s">
        <v>92</v>
      </c>
      <c r="C241" s="17" t="s">
        <v>29</v>
      </c>
      <c r="D241" s="17">
        <f t="shared" si="110"/>
        <v>25</v>
      </c>
      <c r="E241" s="17">
        <v>-1</v>
      </c>
      <c r="F241" s="17" t="s">
        <v>16</v>
      </c>
      <c r="G241" s="17"/>
      <c r="H241" s="17"/>
      <c r="I241" s="18">
        <v>43594</v>
      </c>
      <c r="J241" s="17">
        <f t="shared" si="111"/>
        <v>24</v>
      </c>
      <c r="K241" s="99">
        <f t="shared" ref="K241" si="112">IF(OR(F241="FPCO"),((M240+L241)/J241),K240)</f>
        <v>1750</v>
      </c>
      <c r="L241" s="99"/>
      <c r="M241" s="100">
        <f t="shared" ref="M241" si="113">K241*J241</f>
        <v>42000</v>
      </c>
    </row>
    <row r="242" spans="1:13" x14ac:dyDescent="0.25">
      <c r="A242" s="16" t="s">
        <v>91</v>
      </c>
      <c r="B242" s="17" t="s">
        <v>92</v>
      </c>
      <c r="C242" s="17" t="s">
        <v>29</v>
      </c>
      <c r="D242" s="17">
        <f t="shared" si="110"/>
        <v>24</v>
      </c>
      <c r="E242" s="17">
        <v>1</v>
      </c>
      <c r="F242" s="17" t="s">
        <v>17</v>
      </c>
      <c r="G242" s="17" t="s">
        <v>18</v>
      </c>
      <c r="H242" s="17"/>
      <c r="I242" s="18">
        <v>43599</v>
      </c>
      <c r="J242" s="17">
        <f t="shared" si="111"/>
        <v>25</v>
      </c>
      <c r="K242" s="99">
        <f t="shared" ref="K242" si="114">((M241+L242)/J242)</f>
        <v>1921.28</v>
      </c>
      <c r="L242" s="99">
        <f>E242*6032</f>
        <v>6032</v>
      </c>
      <c r="M242" s="100">
        <f>J242*K242</f>
        <v>48032</v>
      </c>
    </row>
    <row r="243" spans="1:13" hidden="1" x14ac:dyDescent="0.25">
      <c r="A243" s="16" t="s">
        <v>91</v>
      </c>
      <c r="B243" s="17" t="s">
        <v>92</v>
      </c>
      <c r="C243" s="17" t="s">
        <v>29</v>
      </c>
      <c r="D243" s="17">
        <f t="shared" si="110"/>
        <v>25</v>
      </c>
      <c r="E243" s="17">
        <v>-1</v>
      </c>
      <c r="F243" s="17" t="s">
        <v>16</v>
      </c>
      <c r="G243" s="17"/>
      <c r="H243" s="17"/>
      <c r="I243" s="18">
        <v>43599</v>
      </c>
      <c r="J243" s="17">
        <f t="shared" si="111"/>
        <v>24</v>
      </c>
      <c r="K243" s="99">
        <f t="shared" ref="K243:K245" si="115">IF(OR(F243="FPCO"),((M242+L243)/J243),K242)</f>
        <v>1921.28</v>
      </c>
      <c r="L243" s="99"/>
      <c r="M243" s="100">
        <f t="shared" ref="M243:M245" si="116">K243*J243</f>
        <v>46110.720000000001</v>
      </c>
    </row>
    <row r="244" spans="1:13" hidden="1" x14ac:dyDescent="0.25">
      <c r="A244" s="16" t="s">
        <v>91</v>
      </c>
      <c r="B244" s="17" t="s">
        <v>92</v>
      </c>
      <c r="C244" s="17" t="s">
        <v>29</v>
      </c>
      <c r="D244" s="17">
        <f t="shared" si="110"/>
        <v>24</v>
      </c>
      <c r="E244" s="17">
        <v>-1</v>
      </c>
      <c r="F244" s="17" t="s">
        <v>16</v>
      </c>
      <c r="G244" s="17"/>
      <c r="H244" s="17"/>
      <c r="I244" s="18">
        <v>43822</v>
      </c>
      <c r="J244" s="17">
        <f t="shared" si="111"/>
        <v>23</v>
      </c>
      <c r="K244" s="99">
        <f t="shared" si="115"/>
        <v>1921.28</v>
      </c>
      <c r="L244" s="99"/>
      <c r="M244" s="100">
        <f t="shared" si="116"/>
        <v>44189.440000000002</v>
      </c>
    </row>
    <row r="245" spans="1:13" hidden="1" x14ac:dyDescent="0.25">
      <c r="A245" s="40" t="s">
        <v>91</v>
      </c>
      <c r="B245" s="41" t="s">
        <v>92</v>
      </c>
      <c r="C245" s="41" t="s">
        <v>29</v>
      </c>
      <c r="D245" s="41">
        <f t="shared" si="110"/>
        <v>23</v>
      </c>
      <c r="E245" s="41">
        <v>-1</v>
      </c>
      <c r="F245" s="41" t="s">
        <v>16</v>
      </c>
      <c r="G245" s="41"/>
      <c r="H245" s="41"/>
      <c r="I245" s="42">
        <v>43873</v>
      </c>
      <c r="J245" s="41">
        <f t="shared" si="111"/>
        <v>22</v>
      </c>
      <c r="K245" s="99">
        <f t="shared" si="115"/>
        <v>1921.28</v>
      </c>
      <c r="L245" s="99"/>
      <c r="M245" s="100">
        <f t="shared" si="116"/>
        <v>42268.159999999996</v>
      </c>
    </row>
    <row r="246" spans="1:13" hidden="1" x14ac:dyDescent="0.25">
      <c r="A246" s="1" t="s">
        <v>95</v>
      </c>
      <c r="B246" s="2" t="s">
        <v>96</v>
      </c>
      <c r="C246" s="2" t="s">
        <v>29</v>
      </c>
      <c r="D246" s="2">
        <v>32</v>
      </c>
      <c r="E246" s="2"/>
      <c r="F246" s="2" t="s">
        <v>14</v>
      </c>
      <c r="G246" s="2"/>
      <c r="H246" s="2"/>
      <c r="I246" s="43">
        <v>43462</v>
      </c>
      <c r="J246" s="2">
        <f t="shared" si="111"/>
        <v>32</v>
      </c>
      <c r="K246" s="106">
        <f>M246/J246</f>
        <v>1641</v>
      </c>
      <c r="L246" s="106"/>
      <c r="M246" s="107">
        <v>52512</v>
      </c>
    </row>
    <row r="247" spans="1:13" x14ac:dyDescent="0.25">
      <c r="A247" s="16" t="s">
        <v>95</v>
      </c>
      <c r="B247" s="17" t="s">
        <v>96</v>
      </c>
      <c r="C247" s="17" t="s">
        <v>29</v>
      </c>
      <c r="D247" s="17">
        <f>J246</f>
        <v>32</v>
      </c>
      <c r="E247" s="17">
        <v>20</v>
      </c>
      <c r="F247" s="17" t="s">
        <v>17</v>
      </c>
      <c r="G247" s="17" t="s">
        <v>18</v>
      </c>
      <c r="H247" s="17"/>
      <c r="I247" s="18">
        <v>43462</v>
      </c>
      <c r="J247" s="17">
        <f t="shared" si="111"/>
        <v>52</v>
      </c>
      <c r="K247" s="99">
        <f t="shared" ref="K247" si="117">((M246+L247)/J247)</f>
        <v>1519.0008453085384</v>
      </c>
      <c r="L247" s="99">
        <f>E247*1323.8021978022</f>
        <v>26476.043956043999</v>
      </c>
      <c r="M247" s="100">
        <f>J247*K247</f>
        <v>78988.043956043999</v>
      </c>
    </row>
    <row r="248" spans="1:13" hidden="1" x14ac:dyDescent="0.25">
      <c r="A248" s="16" t="s">
        <v>95</v>
      </c>
      <c r="B248" s="17" t="s">
        <v>96</v>
      </c>
      <c r="C248" s="17" t="s">
        <v>29</v>
      </c>
      <c r="D248" s="17">
        <f>J247</f>
        <v>52</v>
      </c>
      <c r="E248" s="17">
        <v>-20</v>
      </c>
      <c r="F248" s="17" t="s">
        <v>16</v>
      </c>
      <c r="G248" s="17"/>
      <c r="H248" s="17"/>
      <c r="I248" s="18">
        <v>43528</v>
      </c>
      <c r="J248" s="17">
        <f t="shared" si="111"/>
        <v>32</v>
      </c>
      <c r="K248" s="99">
        <f t="shared" ref="K248:K251" si="118">IF(OR(F248="FPCO"),((M247+L248)/J248),K247)</f>
        <v>1519.0008453085384</v>
      </c>
      <c r="L248" s="99"/>
      <c r="M248" s="100">
        <f>K248*J248</f>
        <v>48608.027049873228</v>
      </c>
    </row>
    <row r="249" spans="1:13" hidden="1" x14ac:dyDescent="0.25">
      <c r="A249" s="16" t="s">
        <v>95</v>
      </c>
      <c r="B249" s="17" t="s">
        <v>96</v>
      </c>
      <c r="C249" s="17" t="s">
        <v>29</v>
      </c>
      <c r="D249" s="17">
        <f t="shared" ref="D249:D260" si="119">J248</f>
        <v>32</v>
      </c>
      <c r="E249" s="17">
        <v>-6</v>
      </c>
      <c r="F249" s="17" t="s">
        <v>16</v>
      </c>
      <c r="G249" s="17"/>
      <c r="H249" s="17"/>
      <c r="I249" s="18">
        <v>43584</v>
      </c>
      <c r="J249" s="17">
        <f t="shared" si="111"/>
        <v>26</v>
      </c>
      <c r="K249" s="99">
        <f t="shared" si="118"/>
        <v>1519.0008453085384</v>
      </c>
      <c r="L249" s="99"/>
      <c r="M249" s="100">
        <f>K249*J249</f>
        <v>39494.021978022</v>
      </c>
    </row>
    <row r="250" spans="1:13" hidden="1" x14ac:dyDescent="0.25">
      <c r="A250" s="16" t="s">
        <v>95</v>
      </c>
      <c r="B250" s="17" t="s">
        <v>96</v>
      </c>
      <c r="C250" s="17" t="s">
        <v>29</v>
      </c>
      <c r="D250" s="17">
        <f t="shared" si="119"/>
        <v>26</v>
      </c>
      <c r="E250" s="17">
        <v>-1</v>
      </c>
      <c r="F250" s="17" t="s">
        <v>16</v>
      </c>
      <c r="G250" s="17"/>
      <c r="H250" s="17"/>
      <c r="I250" s="18">
        <v>43584</v>
      </c>
      <c r="J250" s="17">
        <f t="shared" si="111"/>
        <v>25</v>
      </c>
      <c r="K250" s="99">
        <f t="shared" si="118"/>
        <v>1519.0008453085384</v>
      </c>
      <c r="L250" s="99"/>
      <c r="M250" s="100">
        <f t="shared" ref="M250" si="120">K250*J250</f>
        <v>37975.02113271346</v>
      </c>
    </row>
    <row r="251" spans="1:13" hidden="1" x14ac:dyDescent="0.25">
      <c r="A251" s="16" t="s">
        <v>95</v>
      </c>
      <c r="B251" s="17" t="s">
        <v>96</v>
      </c>
      <c r="C251" s="17" t="s">
        <v>29</v>
      </c>
      <c r="D251" s="17">
        <f t="shared" si="119"/>
        <v>25</v>
      </c>
      <c r="E251" s="17">
        <v>-7</v>
      </c>
      <c r="F251" s="17" t="s">
        <v>16</v>
      </c>
      <c r="G251" s="17"/>
      <c r="H251" s="17"/>
      <c r="I251" s="18">
        <v>43594</v>
      </c>
      <c r="J251" s="17">
        <f t="shared" si="111"/>
        <v>18</v>
      </c>
      <c r="K251" s="99">
        <f t="shared" si="118"/>
        <v>1519.0008453085384</v>
      </c>
      <c r="L251" s="99"/>
      <c r="M251" s="100">
        <f>K251*J251</f>
        <v>27342.015215553693</v>
      </c>
    </row>
    <row r="252" spans="1:13" x14ac:dyDescent="0.25">
      <c r="A252" s="16" t="s">
        <v>95</v>
      </c>
      <c r="B252" s="17" t="s">
        <v>96</v>
      </c>
      <c r="C252" s="17" t="s">
        <v>29</v>
      </c>
      <c r="D252" s="17">
        <f t="shared" si="119"/>
        <v>18</v>
      </c>
      <c r="E252" s="17">
        <v>6</v>
      </c>
      <c r="F252" s="17" t="s">
        <v>17</v>
      </c>
      <c r="G252" s="17" t="s">
        <v>18</v>
      </c>
      <c r="H252" s="17"/>
      <c r="I252" s="18">
        <v>43599</v>
      </c>
      <c r="J252" s="17">
        <f t="shared" si="111"/>
        <v>24</v>
      </c>
      <c r="K252" s="99">
        <f t="shared" ref="K252" si="121">((M251+L252)/J252)</f>
        <v>1470.201183431954</v>
      </c>
      <c r="L252" s="99">
        <f>E252*1323.8021978022</f>
        <v>7942.8131868132004</v>
      </c>
      <c r="M252" s="100">
        <f>J252*K252</f>
        <v>35284.828402366897</v>
      </c>
    </row>
    <row r="253" spans="1:13" hidden="1" x14ac:dyDescent="0.25">
      <c r="A253" s="16" t="s">
        <v>95</v>
      </c>
      <c r="B253" s="17" t="s">
        <v>96</v>
      </c>
      <c r="C253" s="17" t="s">
        <v>29</v>
      </c>
      <c r="D253" s="17">
        <f t="shared" si="119"/>
        <v>24</v>
      </c>
      <c r="E253" s="17">
        <v>-6</v>
      </c>
      <c r="F253" s="17" t="s">
        <v>16</v>
      </c>
      <c r="G253" s="17"/>
      <c r="H253" s="17"/>
      <c r="I253" s="18">
        <v>43599</v>
      </c>
      <c r="J253" s="17">
        <f t="shared" si="111"/>
        <v>18</v>
      </c>
      <c r="K253" s="99">
        <f t="shared" ref="K253:K254" si="122">IF(OR(F253="FPCO"),((M252+L253)/J253),K252)</f>
        <v>1470.201183431954</v>
      </c>
      <c r="L253" s="99"/>
      <c r="M253" s="100">
        <f t="shared" ref="M253:M254" si="123">K253*J253</f>
        <v>26463.621301775172</v>
      </c>
    </row>
    <row r="254" spans="1:13" hidden="1" x14ac:dyDescent="0.25">
      <c r="A254" s="16" t="s">
        <v>95</v>
      </c>
      <c r="B254" s="17" t="s">
        <v>96</v>
      </c>
      <c r="C254" s="17" t="s">
        <v>29</v>
      </c>
      <c r="D254" s="17">
        <f t="shared" si="119"/>
        <v>18</v>
      </c>
      <c r="E254" s="17">
        <v>-7</v>
      </c>
      <c r="F254" s="17" t="s">
        <v>16</v>
      </c>
      <c r="G254" s="17"/>
      <c r="H254" s="17"/>
      <c r="I254" s="18">
        <v>43720</v>
      </c>
      <c r="J254" s="17">
        <f t="shared" si="111"/>
        <v>11</v>
      </c>
      <c r="K254" s="99">
        <f t="shared" si="122"/>
        <v>1470.201183431954</v>
      </c>
      <c r="L254" s="99"/>
      <c r="M254" s="100">
        <f t="shared" si="123"/>
        <v>16172.213017751494</v>
      </c>
    </row>
    <row r="255" spans="1:13" ht="15.75" thickBot="1" x14ac:dyDescent="0.3">
      <c r="A255" s="16" t="s">
        <v>95</v>
      </c>
      <c r="B255" s="17" t="s">
        <v>96</v>
      </c>
      <c r="C255" s="17" t="s">
        <v>29</v>
      </c>
      <c r="D255" s="17">
        <f t="shared" si="119"/>
        <v>11</v>
      </c>
      <c r="E255" s="17">
        <v>68</v>
      </c>
      <c r="F255" s="17" t="s">
        <v>17</v>
      </c>
      <c r="G255" s="17" t="s">
        <v>18</v>
      </c>
      <c r="H255" s="17"/>
      <c r="I255" s="18">
        <v>43767</v>
      </c>
      <c r="J255" s="17">
        <f t="shared" si="111"/>
        <v>79</v>
      </c>
      <c r="K255" s="99">
        <f t="shared" ref="K255" si="124">((M254+L255)/J255)</f>
        <v>1402.8887723766011</v>
      </c>
      <c r="L255" s="99">
        <f>E255*1392</f>
        <v>94656</v>
      </c>
      <c r="M255" s="100">
        <f>J255*K255</f>
        <v>110828.21301775149</v>
      </c>
    </row>
    <row r="256" spans="1:13" ht="15.75" hidden="1" thickBot="1" x14ac:dyDescent="0.3">
      <c r="A256" s="16" t="s">
        <v>95</v>
      </c>
      <c r="B256" s="17" t="s">
        <v>96</v>
      </c>
      <c r="C256" s="17" t="s">
        <v>29</v>
      </c>
      <c r="D256" s="17">
        <f t="shared" si="119"/>
        <v>79</v>
      </c>
      <c r="E256" s="17">
        <v>-68</v>
      </c>
      <c r="F256" s="17" t="s">
        <v>16</v>
      </c>
      <c r="G256" s="17"/>
      <c r="H256" s="17"/>
      <c r="I256" s="18">
        <v>43769</v>
      </c>
      <c r="J256" s="17">
        <f t="shared" si="111"/>
        <v>11</v>
      </c>
      <c r="K256" s="99">
        <f t="shared" ref="K256:K260" si="125">IF(OR(F256="FPCO"),((M255+L256)/J256),K255)</f>
        <v>1402.8887723766011</v>
      </c>
      <c r="L256" s="99"/>
      <c r="M256" s="100">
        <f t="shared" ref="M256:M260" si="126">K256*J256</f>
        <v>15431.776496142611</v>
      </c>
    </row>
    <row r="257" spans="1:13" ht="15.75" hidden="1" thickBot="1" x14ac:dyDescent="0.3">
      <c r="A257" s="16" t="s">
        <v>95</v>
      </c>
      <c r="B257" s="17" t="s">
        <v>96</v>
      </c>
      <c r="C257" s="17" t="s">
        <v>29</v>
      </c>
      <c r="D257" s="17">
        <f t="shared" si="119"/>
        <v>11</v>
      </c>
      <c r="E257" s="17">
        <v>-1</v>
      </c>
      <c r="F257" s="17" t="s">
        <v>16</v>
      </c>
      <c r="G257" s="17"/>
      <c r="H257" s="17"/>
      <c r="I257" s="18">
        <v>43769</v>
      </c>
      <c r="J257" s="17">
        <f t="shared" si="111"/>
        <v>10</v>
      </c>
      <c r="K257" s="99">
        <f t="shared" si="125"/>
        <v>1402.8887723766011</v>
      </c>
      <c r="L257" s="99"/>
      <c r="M257" s="100">
        <f t="shared" si="126"/>
        <v>14028.887723766011</v>
      </c>
    </row>
    <row r="258" spans="1:13" ht="15.75" hidden="1" thickBot="1" x14ac:dyDescent="0.3">
      <c r="A258" s="16" t="s">
        <v>95</v>
      </c>
      <c r="B258" s="17" t="s">
        <v>96</v>
      </c>
      <c r="C258" s="17" t="s">
        <v>29</v>
      </c>
      <c r="D258" s="17">
        <f t="shared" si="119"/>
        <v>10</v>
      </c>
      <c r="E258" s="17">
        <v>-2</v>
      </c>
      <c r="F258" s="17" t="s">
        <v>16</v>
      </c>
      <c r="G258" s="17"/>
      <c r="H258" s="17"/>
      <c r="I258" s="18">
        <v>43812</v>
      </c>
      <c r="J258" s="17">
        <f t="shared" si="111"/>
        <v>8</v>
      </c>
      <c r="K258" s="99">
        <f t="shared" si="125"/>
        <v>1402.8887723766011</v>
      </c>
      <c r="L258" s="99"/>
      <c r="M258" s="100">
        <f t="shared" si="126"/>
        <v>11223.110179012809</v>
      </c>
    </row>
    <row r="259" spans="1:13" ht="15.75" hidden="1" thickBot="1" x14ac:dyDescent="0.3">
      <c r="A259" s="16" t="s">
        <v>95</v>
      </c>
      <c r="B259" s="17" t="s">
        <v>96</v>
      </c>
      <c r="C259" s="17" t="s">
        <v>29</v>
      </c>
      <c r="D259" s="17">
        <f t="shared" si="119"/>
        <v>8</v>
      </c>
      <c r="E259" s="17">
        <v>-1</v>
      </c>
      <c r="F259" s="17" t="s">
        <v>16</v>
      </c>
      <c r="G259" s="17"/>
      <c r="H259" s="17"/>
      <c r="I259" s="18">
        <v>43822</v>
      </c>
      <c r="J259" s="17">
        <f t="shared" si="111"/>
        <v>7</v>
      </c>
      <c r="K259" s="99">
        <f t="shared" si="125"/>
        <v>1402.8887723766011</v>
      </c>
      <c r="L259" s="99"/>
      <c r="M259" s="100">
        <f t="shared" si="126"/>
        <v>9820.2214066362067</v>
      </c>
    </row>
    <row r="260" spans="1:13" ht="15.75" hidden="1" thickBot="1" x14ac:dyDescent="0.3">
      <c r="A260" s="40" t="s">
        <v>95</v>
      </c>
      <c r="B260" s="41" t="s">
        <v>96</v>
      </c>
      <c r="C260" s="41" t="s">
        <v>29</v>
      </c>
      <c r="D260" s="41">
        <f t="shared" si="119"/>
        <v>7</v>
      </c>
      <c r="E260" s="41">
        <v>-1</v>
      </c>
      <c r="F260" s="41" t="s">
        <v>16</v>
      </c>
      <c r="G260" s="41"/>
      <c r="H260" s="41"/>
      <c r="I260" s="42">
        <v>43825</v>
      </c>
      <c r="J260" s="41">
        <f t="shared" si="111"/>
        <v>6</v>
      </c>
      <c r="K260" s="119">
        <f t="shared" si="125"/>
        <v>1402.8887723766011</v>
      </c>
      <c r="L260" s="99"/>
      <c r="M260" s="100">
        <f t="shared" si="126"/>
        <v>8417.3326342596065</v>
      </c>
    </row>
    <row r="261" spans="1:13" x14ac:dyDescent="0.25">
      <c r="A261" s="1" t="s">
        <v>101</v>
      </c>
      <c r="B261" s="2" t="s">
        <v>102</v>
      </c>
      <c r="C261" s="2" t="s">
        <v>29</v>
      </c>
      <c r="D261" s="2"/>
      <c r="E261" s="2">
        <v>3</v>
      </c>
      <c r="F261" s="2" t="s">
        <v>17</v>
      </c>
      <c r="G261" s="2" t="s">
        <v>18</v>
      </c>
      <c r="H261" s="2"/>
      <c r="I261" s="43">
        <v>43215</v>
      </c>
      <c r="J261" s="2">
        <f t="shared" si="111"/>
        <v>3</v>
      </c>
      <c r="K261" s="91">
        <v>3828</v>
      </c>
      <c r="L261" s="106">
        <f>K261*E261</f>
        <v>11484</v>
      </c>
      <c r="M261" s="107">
        <f>J261*K261</f>
        <v>11484</v>
      </c>
    </row>
    <row r="262" spans="1:13" hidden="1" x14ac:dyDescent="0.25">
      <c r="A262" s="16" t="s">
        <v>101</v>
      </c>
      <c r="B262" s="17" t="s">
        <v>102</v>
      </c>
      <c r="C262" s="17" t="s">
        <v>29</v>
      </c>
      <c r="D262" s="17">
        <f>J261</f>
        <v>3</v>
      </c>
      <c r="E262" s="17">
        <v>-2</v>
      </c>
      <c r="F262" s="17" t="s">
        <v>16</v>
      </c>
      <c r="G262" s="17"/>
      <c r="H262" s="17"/>
      <c r="I262" s="18">
        <v>43405</v>
      </c>
      <c r="J262" s="17">
        <f t="shared" si="111"/>
        <v>1</v>
      </c>
      <c r="K262" s="99">
        <f>IF(OR(F262="FPCO"),((M261+L262)/J262),K261)</f>
        <v>3828</v>
      </c>
      <c r="L262" s="99"/>
      <c r="M262" s="100">
        <f t="shared" ref="M262:M263" si="127">K262*J262</f>
        <v>3828</v>
      </c>
    </row>
    <row r="263" spans="1:13" hidden="1" x14ac:dyDescent="0.25">
      <c r="A263" s="16" t="s">
        <v>101</v>
      </c>
      <c r="B263" s="17" t="s">
        <v>102</v>
      </c>
      <c r="C263" s="17" t="s">
        <v>29</v>
      </c>
      <c r="D263" s="17">
        <f>J262</f>
        <v>1</v>
      </c>
      <c r="E263" s="17">
        <v>-1</v>
      </c>
      <c r="F263" s="17" t="s">
        <v>16</v>
      </c>
      <c r="G263" s="17"/>
      <c r="H263" s="17"/>
      <c r="I263" s="18">
        <v>43405</v>
      </c>
      <c r="J263" s="17">
        <f t="shared" si="111"/>
        <v>0</v>
      </c>
      <c r="K263" s="99">
        <f>IF(OR(F263="FPCO"),((M262+L263)/J263),K262)</f>
        <v>3828</v>
      </c>
      <c r="L263" s="99"/>
      <c r="M263" s="100">
        <f t="shared" si="127"/>
        <v>0</v>
      </c>
    </row>
    <row r="264" spans="1:13" ht="30" x14ac:dyDescent="0.25">
      <c r="A264" s="16" t="s">
        <v>101</v>
      </c>
      <c r="B264" s="17" t="s">
        <v>102</v>
      </c>
      <c r="C264" s="17" t="s">
        <v>29</v>
      </c>
      <c r="D264" s="17">
        <f>J263</f>
        <v>0</v>
      </c>
      <c r="E264" s="17">
        <v>5</v>
      </c>
      <c r="F264" s="17" t="s">
        <v>17</v>
      </c>
      <c r="G264" s="17" t="s">
        <v>25</v>
      </c>
      <c r="H264" s="17"/>
      <c r="I264" s="18">
        <v>43539</v>
      </c>
      <c r="J264" s="17">
        <f t="shared" si="111"/>
        <v>5</v>
      </c>
      <c r="K264" s="99">
        <f t="shared" ref="K264:K265" si="128">((M263+L264)/J264)</f>
        <v>1689.0810810810799</v>
      </c>
      <c r="L264" s="99">
        <f>E264*1689.08108108108</f>
        <v>8445.4054054053995</v>
      </c>
      <c r="M264" s="100">
        <f>J264*K264</f>
        <v>8445.4054054053995</v>
      </c>
    </row>
    <row r="265" spans="1:13" x14ac:dyDescent="0.25">
      <c r="A265" s="16" t="s">
        <v>101</v>
      </c>
      <c r="B265" s="17" t="s">
        <v>102</v>
      </c>
      <c r="C265" s="17" t="s">
        <v>29</v>
      </c>
      <c r="D265" s="17">
        <f t="shared" ref="D265:D301" si="129">J264</f>
        <v>5</v>
      </c>
      <c r="E265" s="17">
        <v>5</v>
      </c>
      <c r="F265" s="17" t="s">
        <v>17</v>
      </c>
      <c r="G265" s="17" t="s">
        <v>18</v>
      </c>
      <c r="H265" s="17"/>
      <c r="I265" s="18">
        <v>43613</v>
      </c>
      <c r="J265" s="17">
        <f t="shared" si="111"/>
        <v>10</v>
      </c>
      <c r="K265" s="99">
        <f t="shared" si="128"/>
        <v>1689.0810810810799</v>
      </c>
      <c r="L265" s="99">
        <f>E265*1689.08108108108</f>
        <v>8445.4054054053995</v>
      </c>
      <c r="M265" s="100">
        <f>J265*K265</f>
        <v>16890.810810810799</v>
      </c>
    </row>
    <row r="266" spans="1:13" hidden="1" x14ac:dyDescent="0.25">
      <c r="A266" s="16" t="s">
        <v>101</v>
      </c>
      <c r="B266" s="17" t="s">
        <v>102</v>
      </c>
      <c r="C266" s="17" t="s">
        <v>29</v>
      </c>
      <c r="D266" s="17">
        <f t="shared" si="129"/>
        <v>10</v>
      </c>
      <c r="E266" s="17">
        <v>-1</v>
      </c>
      <c r="F266" s="17" t="s">
        <v>16</v>
      </c>
      <c r="G266" s="17"/>
      <c r="H266" s="17"/>
      <c r="I266" s="18">
        <v>43669</v>
      </c>
      <c r="J266" s="17">
        <f t="shared" si="111"/>
        <v>9</v>
      </c>
      <c r="K266" s="99">
        <f t="shared" ref="K266:K267" si="130">IF(OR(F266="FPCO"),((M265+L266)/J266),K265)</f>
        <v>1689.0810810810799</v>
      </c>
      <c r="L266" s="99"/>
      <c r="M266" s="100">
        <f t="shared" ref="M266:M267" si="131">K266*J266</f>
        <v>15201.729729729719</v>
      </c>
    </row>
    <row r="267" spans="1:13" hidden="1" x14ac:dyDescent="0.25">
      <c r="A267" s="16" t="s">
        <v>101</v>
      </c>
      <c r="B267" s="17" t="s">
        <v>102</v>
      </c>
      <c r="C267" s="17" t="s">
        <v>29</v>
      </c>
      <c r="D267" s="17">
        <f t="shared" si="129"/>
        <v>9</v>
      </c>
      <c r="E267" s="17">
        <v>-1</v>
      </c>
      <c r="F267" s="17" t="s">
        <v>16</v>
      </c>
      <c r="G267" s="17"/>
      <c r="H267" s="17"/>
      <c r="I267" s="18">
        <v>43669</v>
      </c>
      <c r="J267" s="17">
        <f t="shared" si="111"/>
        <v>8</v>
      </c>
      <c r="K267" s="99">
        <f t="shared" si="130"/>
        <v>1689.0810810810799</v>
      </c>
      <c r="L267" s="99"/>
      <c r="M267" s="100">
        <f t="shared" si="131"/>
        <v>13512.648648648639</v>
      </c>
    </row>
    <row r="268" spans="1:13" ht="15.75" thickBot="1" x14ac:dyDescent="0.3">
      <c r="A268" s="16" t="s">
        <v>101</v>
      </c>
      <c r="B268" s="17" t="s">
        <v>102</v>
      </c>
      <c r="C268" s="17" t="s">
        <v>29</v>
      </c>
      <c r="D268" s="17">
        <f t="shared" si="129"/>
        <v>8</v>
      </c>
      <c r="E268" s="17">
        <v>4</v>
      </c>
      <c r="F268" s="17" t="s">
        <v>17</v>
      </c>
      <c r="G268" s="17" t="s">
        <v>18</v>
      </c>
      <c r="H268" s="17"/>
      <c r="I268" s="18">
        <v>43682</v>
      </c>
      <c r="J268" s="17">
        <f t="shared" si="111"/>
        <v>12</v>
      </c>
      <c r="K268" s="99">
        <f t="shared" ref="K268" si="132">((M267+L268)/J268)</f>
        <v>1999.5354354354331</v>
      </c>
      <c r="L268" s="99">
        <f>E268*2620.44414414414</f>
        <v>10481.77657657656</v>
      </c>
      <c r="M268" s="100">
        <f>J268*K268</f>
        <v>23994.425225225197</v>
      </c>
    </row>
    <row r="269" spans="1:13" ht="15.75" hidden="1" thickBot="1" x14ac:dyDescent="0.3">
      <c r="A269" s="16" t="s">
        <v>101</v>
      </c>
      <c r="B269" s="17" t="s">
        <v>102</v>
      </c>
      <c r="C269" s="17" t="s">
        <v>29</v>
      </c>
      <c r="D269" s="17">
        <f t="shared" si="129"/>
        <v>12</v>
      </c>
      <c r="E269" s="17">
        <v>-1</v>
      </c>
      <c r="F269" s="17" t="s">
        <v>16</v>
      </c>
      <c r="G269" s="17"/>
      <c r="H269" s="17"/>
      <c r="I269" s="18">
        <v>43713</v>
      </c>
      <c r="J269" s="17">
        <f t="shared" si="111"/>
        <v>11</v>
      </c>
      <c r="K269" s="99">
        <f t="shared" ref="K269:K276" si="133">IF(OR(F269="FPCO"),((M268+L269)/J269),K268)</f>
        <v>1999.5354354354331</v>
      </c>
      <c r="L269" s="99"/>
      <c r="M269" s="100">
        <f t="shared" ref="M269:M276" si="134">K269*J269</f>
        <v>21994.889789789762</v>
      </c>
    </row>
    <row r="270" spans="1:13" ht="15.75" hidden="1" thickBot="1" x14ac:dyDescent="0.3">
      <c r="A270" s="16" t="s">
        <v>101</v>
      </c>
      <c r="B270" s="17" t="s">
        <v>102</v>
      </c>
      <c r="C270" s="17" t="s">
        <v>29</v>
      </c>
      <c r="D270" s="17">
        <f t="shared" si="129"/>
        <v>11</v>
      </c>
      <c r="E270" s="17">
        <v>-3</v>
      </c>
      <c r="F270" s="17" t="s">
        <v>16</v>
      </c>
      <c r="G270" s="17"/>
      <c r="H270" s="17"/>
      <c r="I270" s="18">
        <v>43720</v>
      </c>
      <c r="J270" s="17">
        <f t="shared" si="111"/>
        <v>8</v>
      </c>
      <c r="K270" s="99">
        <f t="shared" si="133"/>
        <v>1999.5354354354331</v>
      </c>
      <c r="L270" s="99"/>
      <c r="M270" s="100">
        <f t="shared" si="134"/>
        <v>15996.283483483465</v>
      </c>
    </row>
    <row r="271" spans="1:13" ht="15.75" hidden="1" thickBot="1" x14ac:dyDescent="0.3">
      <c r="A271" s="16" t="s">
        <v>101</v>
      </c>
      <c r="B271" s="17" t="s">
        <v>102</v>
      </c>
      <c r="C271" s="17" t="s">
        <v>29</v>
      </c>
      <c r="D271" s="17">
        <f t="shared" si="129"/>
        <v>8</v>
      </c>
      <c r="E271" s="17">
        <v>-1</v>
      </c>
      <c r="F271" s="17" t="s">
        <v>16</v>
      </c>
      <c r="G271" s="17"/>
      <c r="H271" s="17"/>
      <c r="I271" s="18">
        <v>43734</v>
      </c>
      <c r="J271" s="17">
        <f t="shared" si="111"/>
        <v>7</v>
      </c>
      <c r="K271" s="99">
        <f t="shared" si="133"/>
        <v>1999.5354354354331</v>
      </c>
      <c r="L271" s="99"/>
      <c r="M271" s="100">
        <f t="shared" si="134"/>
        <v>13996.748048048032</v>
      </c>
    </row>
    <row r="272" spans="1:13" ht="15.75" hidden="1" thickBot="1" x14ac:dyDescent="0.3">
      <c r="A272" s="16" t="s">
        <v>101</v>
      </c>
      <c r="B272" s="17" t="s">
        <v>102</v>
      </c>
      <c r="C272" s="17" t="s">
        <v>29</v>
      </c>
      <c r="D272" s="17">
        <f t="shared" si="129"/>
        <v>7</v>
      </c>
      <c r="E272" s="17">
        <v>-2</v>
      </c>
      <c r="F272" s="17" t="s">
        <v>16</v>
      </c>
      <c r="G272" s="17"/>
      <c r="H272" s="17"/>
      <c r="I272" s="18">
        <v>43783</v>
      </c>
      <c r="J272" s="17">
        <f t="shared" si="111"/>
        <v>5</v>
      </c>
      <c r="K272" s="99">
        <f t="shared" si="133"/>
        <v>1999.5354354354331</v>
      </c>
      <c r="L272" s="99"/>
      <c r="M272" s="100">
        <f t="shared" si="134"/>
        <v>9997.6771771771655</v>
      </c>
    </row>
    <row r="273" spans="1:13" ht="15.75" hidden="1" thickBot="1" x14ac:dyDescent="0.3">
      <c r="A273" s="16" t="s">
        <v>101</v>
      </c>
      <c r="B273" s="17" t="s">
        <v>102</v>
      </c>
      <c r="C273" s="17" t="s">
        <v>29</v>
      </c>
      <c r="D273" s="17">
        <f t="shared" si="129"/>
        <v>5</v>
      </c>
      <c r="E273" s="17">
        <v>-1</v>
      </c>
      <c r="F273" s="17" t="s">
        <v>16</v>
      </c>
      <c r="G273" s="17"/>
      <c r="H273" s="17"/>
      <c r="I273" s="18">
        <v>43808</v>
      </c>
      <c r="J273" s="17">
        <f t="shared" si="111"/>
        <v>4</v>
      </c>
      <c r="K273" s="99">
        <f t="shared" si="133"/>
        <v>1999.5354354354331</v>
      </c>
      <c r="L273" s="99"/>
      <c r="M273" s="100">
        <f t="shared" si="134"/>
        <v>7998.1417417417324</v>
      </c>
    </row>
    <row r="274" spans="1:13" ht="15.75" hidden="1" thickBot="1" x14ac:dyDescent="0.3">
      <c r="A274" s="16" t="s">
        <v>101</v>
      </c>
      <c r="B274" s="17" t="s">
        <v>102</v>
      </c>
      <c r="C274" s="17" t="s">
        <v>29</v>
      </c>
      <c r="D274" s="17">
        <f t="shared" si="129"/>
        <v>4</v>
      </c>
      <c r="E274" s="17">
        <v>-1</v>
      </c>
      <c r="F274" s="17" t="s">
        <v>16</v>
      </c>
      <c r="G274" s="17"/>
      <c r="H274" s="17"/>
      <c r="I274" s="18">
        <v>43853</v>
      </c>
      <c r="J274" s="17">
        <f t="shared" si="111"/>
        <v>3</v>
      </c>
      <c r="K274" s="99">
        <f t="shared" si="133"/>
        <v>1999.5354354354331</v>
      </c>
      <c r="L274" s="99"/>
      <c r="M274" s="100">
        <f t="shared" si="134"/>
        <v>5998.6063063062993</v>
      </c>
    </row>
    <row r="275" spans="1:13" ht="15.75" hidden="1" thickBot="1" x14ac:dyDescent="0.3">
      <c r="A275" s="16" t="s">
        <v>101</v>
      </c>
      <c r="B275" s="17" t="s">
        <v>102</v>
      </c>
      <c r="C275" s="17" t="s">
        <v>29</v>
      </c>
      <c r="D275" s="17">
        <f t="shared" si="129"/>
        <v>3</v>
      </c>
      <c r="E275" s="17">
        <v>-1</v>
      </c>
      <c r="F275" s="17" t="s">
        <v>16</v>
      </c>
      <c r="G275" s="17"/>
      <c r="H275" s="17"/>
      <c r="I275" s="18">
        <v>44029</v>
      </c>
      <c r="J275" s="17">
        <f t="shared" si="111"/>
        <v>2</v>
      </c>
      <c r="K275" s="99">
        <f t="shared" si="133"/>
        <v>1999.5354354354331</v>
      </c>
      <c r="L275" s="99"/>
      <c r="M275" s="100">
        <f t="shared" si="134"/>
        <v>3999.0708708708662</v>
      </c>
    </row>
    <row r="276" spans="1:13" ht="15.75" hidden="1" thickBot="1" x14ac:dyDescent="0.3">
      <c r="A276" s="40" t="s">
        <v>101</v>
      </c>
      <c r="B276" s="41" t="s">
        <v>102</v>
      </c>
      <c r="C276" s="41" t="s">
        <v>29</v>
      </c>
      <c r="D276" s="41">
        <f t="shared" si="129"/>
        <v>2</v>
      </c>
      <c r="E276" s="41">
        <v>-2</v>
      </c>
      <c r="F276" s="41" t="s">
        <v>16</v>
      </c>
      <c r="G276" s="41"/>
      <c r="H276" s="41"/>
      <c r="I276" s="42">
        <v>44088</v>
      </c>
      <c r="J276" s="41">
        <f t="shared" si="111"/>
        <v>0</v>
      </c>
      <c r="K276" s="119">
        <f t="shared" si="133"/>
        <v>1999.5354354354331</v>
      </c>
      <c r="L276" s="99"/>
      <c r="M276" s="100">
        <f t="shared" si="134"/>
        <v>0</v>
      </c>
    </row>
    <row r="277" spans="1:13" x14ac:dyDescent="0.25">
      <c r="A277" s="1" t="s">
        <v>127</v>
      </c>
      <c r="B277" s="2" t="s">
        <v>128</v>
      </c>
      <c r="C277" s="2" t="s">
        <v>29</v>
      </c>
      <c r="D277" s="2"/>
      <c r="E277" s="2">
        <v>13477</v>
      </c>
      <c r="F277" s="2" t="s">
        <v>17</v>
      </c>
      <c r="G277" s="2" t="s">
        <v>18</v>
      </c>
      <c r="H277" s="2"/>
      <c r="I277" s="43">
        <v>43532</v>
      </c>
      <c r="J277" s="2">
        <f t="shared" ref="J277:J301" si="135">D277+E277</f>
        <v>13477</v>
      </c>
      <c r="K277" s="91">
        <v>52.026943699731902</v>
      </c>
      <c r="L277" s="106">
        <f>K277*E277</f>
        <v>701167.12024128682</v>
      </c>
      <c r="M277" s="107">
        <f>J277*K277</f>
        <v>701167.12024128682</v>
      </c>
    </row>
    <row r="278" spans="1:13" hidden="1" x14ac:dyDescent="0.25">
      <c r="A278" s="40" t="s">
        <v>127</v>
      </c>
      <c r="B278" s="41" t="s">
        <v>128</v>
      </c>
      <c r="C278" s="41" t="s">
        <v>29</v>
      </c>
      <c r="D278" s="41">
        <f t="shared" si="129"/>
        <v>13477</v>
      </c>
      <c r="E278" s="41">
        <v>-13477</v>
      </c>
      <c r="F278" s="41" t="s">
        <v>16</v>
      </c>
      <c r="G278" s="41"/>
      <c r="H278" s="41"/>
      <c r="I278" s="42">
        <v>43585</v>
      </c>
      <c r="J278" s="41">
        <f t="shared" si="135"/>
        <v>0</v>
      </c>
      <c r="K278" s="99">
        <f>IF(OR(F278="FPCO"),((M277+L278)/J278),K277)</f>
        <v>52.026943699731902</v>
      </c>
      <c r="L278" s="99"/>
      <c r="M278" s="100">
        <f t="shared" ref="M278" si="136">K278*J278</f>
        <v>0</v>
      </c>
    </row>
    <row r="279" spans="1:13" hidden="1" x14ac:dyDescent="0.25">
      <c r="A279" s="1" t="s">
        <v>131</v>
      </c>
      <c r="B279" s="2" t="s">
        <v>132</v>
      </c>
      <c r="C279" s="2" t="s">
        <v>29</v>
      </c>
      <c r="D279" s="2">
        <v>1841</v>
      </c>
      <c r="E279" s="2"/>
      <c r="F279" s="2" t="s">
        <v>14</v>
      </c>
      <c r="G279" s="2"/>
      <c r="H279" s="2"/>
      <c r="I279" s="43">
        <v>43462</v>
      </c>
      <c r="J279" s="2">
        <f t="shared" si="135"/>
        <v>1841</v>
      </c>
      <c r="K279" s="106">
        <f>M279/J279</f>
        <v>82.800108636610531</v>
      </c>
      <c r="L279" s="106"/>
      <c r="M279" s="107">
        <v>152435</v>
      </c>
    </row>
    <row r="280" spans="1:13" ht="15.75" thickBot="1" x14ac:dyDescent="0.3">
      <c r="A280" s="16" t="s">
        <v>131</v>
      </c>
      <c r="B280" s="17" t="s">
        <v>132</v>
      </c>
      <c r="C280" s="17" t="s">
        <v>29</v>
      </c>
      <c r="D280" s="17">
        <f t="shared" si="129"/>
        <v>1841</v>
      </c>
      <c r="E280" s="17">
        <v>-1000</v>
      </c>
      <c r="F280" s="17" t="s">
        <v>17</v>
      </c>
      <c r="G280" s="17"/>
      <c r="H280" s="17" t="s">
        <v>18</v>
      </c>
      <c r="I280" s="18">
        <v>43531</v>
      </c>
      <c r="J280" s="17">
        <f t="shared" si="135"/>
        <v>841</v>
      </c>
      <c r="K280" s="94">
        <f t="shared" ref="K280:K281" si="137">IF(OR(F280="FPCO"),((M279+L280)/J280),K279)</f>
        <v>82.800108636610531</v>
      </c>
      <c r="L280" s="94"/>
      <c r="M280" s="95">
        <f>J280*K280</f>
        <v>69634.891363389455</v>
      </c>
    </row>
    <row r="281" spans="1:13" ht="15.75" hidden="1" thickBot="1" x14ac:dyDescent="0.3">
      <c r="A281" s="40" t="s">
        <v>131</v>
      </c>
      <c r="B281" s="41" t="s">
        <v>132</v>
      </c>
      <c r="C281" s="41" t="s">
        <v>29</v>
      </c>
      <c r="D281" s="41">
        <f t="shared" si="129"/>
        <v>841</v>
      </c>
      <c r="E281" s="41">
        <v>-841</v>
      </c>
      <c r="F281" s="41" t="s">
        <v>16</v>
      </c>
      <c r="G281" s="41"/>
      <c r="H281" s="41"/>
      <c r="I281" s="42">
        <v>44000</v>
      </c>
      <c r="J281" s="41">
        <f t="shared" si="135"/>
        <v>0</v>
      </c>
      <c r="K281" s="104">
        <f t="shared" si="137"/>
        <v>82.800108636610531</v>
      </c>
      <c r="L281" s="94"/>
      <c r="M281" s="95">
        <f t="shared" ref="M281" si="138">J281*K281</f>
        <v>0</v>
      </c>
    </row>
    <row r="282" spans="1:13" ht="15.75" thickBot="1" x14ac:dyDescent="0.3">
      <c r="A282" s="54" t="s">
        <v>145</v>
      </c>
      <c r="B282" s="48" t="s">
        <v>146</v>
      </c>
      <c r="C282" s="48" t="s">
        <v>29</v>
      </c>
      <c r="D282" s="48"/>
      <c r="E282" s="48">
        <v>10</v>
      </c>
      <c r="F282" s="48" t="s">
        <v>17</v>
      </c>
      <c r="G282" s="48" t="s">
        <v>18</v>
      </c>
      <c r="H282" s="48"/>
      <c r="I282" s="55">
        <v>43682</v>
      </c>
      <c r="J282" s="48">
        <f>D282+E282</f>
        <v>10</v>
      </c>
      <c r="K282" s="91">
        <v>575.23376623376623</v>
      </c>
      <c r="L282" s="106">
        <f>K282*E282</f>
        <v>5752.3376623376626</v>
      </c>
      <c r="M282" s="107">
        <f>J282*K282</f>
        <v>5752.3376623376626</v>
      </c>
    </row>
    <row r="283" spans="1:13" ht="15.75" hidden="1" thickBot="1" x14ac:dyDescent="0.3">
      <c r="A283" s="1" t="s">
        <v>147</v>
      </c>
      <c r="B283" s="2" t="s">
        <v>148</v>
      </c>
      <c r="C283" s="2" t="s">
        <v>29</v>
      </c>
      <c r="D283" s="2">
        <v>105</v>
      </c>
      <c r="E283" s="2"/>
      <c r="F283" s="2" t="s">
        <v>14</v>
      </c>
      <c r="G283" s="2"/>
      <c r="H283" s="2"/>
      <c r="I283" s="43">
        <v>43100</v>
      </c>
      <c r="J283" s="2">
        <f t="shared" si="135"/>
        <v>105</v>
      </c>
      <c r="K283" s="106">
        <f>M283/J283</f>
        <v>1963.5047619047618</v>
      </c>
      <c r="L283" s="106"/>
      <c r="M283" s="107">
        <v>206168</v>
      </c>
    </row>
    <row r="284" spans="1:13" ht="15.75" hidden="1" thickBot="1" x14ac:dyDescent="0.3">
      <c r="A284" s="16" t="s">
        <v>147</v>
      </c>
      <c r="B284" s="17" t="s">
        <v>148</v>
      </c>
      <c r="C284" s="17" t="s">
        <v>29</v>
      </c>
      <c r="D284" s="17">
        <f t="shared" si="129"/>
        <v>105</v>
      </c>
      <c r="E284" s="17">
        <v>-5</v>
      </c>
      <c r="F284" s="17" t="s">
        <v>16</v>
      </c>
      <c r="G284" s="17"/>
      <c r="H284" s="17"/>
      <c r="I284" s="18">
        <v>43584</v>
      </c>
      <c r="J284" s="17">
        <f t="shared" si="135"/>
        <v>100</v>
      </c>
      <c r="K284" s="94">
        <f t="shared" ref="K284:K285" si="139">IF(OR(F284="FPCO"),((M283+L284)/J284),K283)</f>
        <v>1963.5047619047618</v>
      </c>
      <c r="L284" s="94"/>
      <c r="M284" s="95">
        <f t="shared" ref="M284:M285" si="140">J284*K284</f>
        <v>196350.47619047618</v>
      </c>
    </row>
    <row r="285" spans="1:13" ht="15.75" hidden="1" thickBot="1" x14ac:dyDescent="0.3">
      <c r="A285" s="40" t="s">
        <v>147</v>
      </c>
      <c r="B285" s="41" t="s">
        <v>148</v>
      </c>
      <c r="C285" s="41" t="s">
        <v>29</v>
      </c>
      <c r="D285" s="41">
        <f t="shared" si="129"/>
        <v>100</v>
      </c>
      <c r="E285" s="41">
        <v>-50</v>
      </c>
      <c r="F285" s="41" t="s">
        <v>16</v>
      </c>
      <c r="G285" s="41"/>
      <c r="H285" s="41"/>
      <c r="I285" s="42">
        <v>44029</v>
      </c>
      <c r="J285" s="41">
        <f t="shared" si="135"/>
        <v>50</v>
      </c>
      <c r="K285" s="104">
        <f t="shared" si="139"/>
        <v>1963.5047619047618</v>
      </c>
      <c r="L285" s="94"/>
      <c r="M285" s="95">
        <f t="shared" si="140"/>
        <v>98175.238095238092</v>
      </c>
    </row>
    <row r="286" spans="1:13" ht="15.75" thickBot="1" x14ac:dyDescent="0.3">
      <c r="A286" s="1" t="s">
        <v>155</v>
      </c>
      <c r="B286" s="2" t="s">
        <v>156</v>
      </c>
      <c r="C286" s="2" t="s">
        <v>29</v>
      </c>
      <c r="D286" s="2"/>
      <c r="E286" s="2">
        <v>1</v>
      </c>
      <c r="F286" s="2" t="s">
        <v>17</v>
      </c>
      <c r="G286" s="2" t="s">
        <v>18</v>
      </c>
      <c r="H286" s="2"/>
      <c r="I286" s="43">
        <v>43560</v>
      </c>
      <c r="J286" s="2">
        <f t="shared" si="135"/>
        <v>1</v>
      </c>
      <c r="K286" s="91">
        <v>41.75</v>
      </c>
      <c r="L286" s="106">
        <f>K286*E286</f>
        <v>41.75</v>
      </c>
      <c r="M286" s="107">
        <f>J286*K286</f>
        <v>41.75</v>
      </c>
    </row>
    <row r="287" spans="1:13" ht="15.75" hidden="1" thickBot="1" x14ac:dyDescent="0.3">
      <c r="A287" s="40" t="s">
        <v>155</v>
      </c>
      <c r="B287" s="41" t="s">
        <v>156</v>
      </c>
      <c r="C287" s="41" t="s">
        <v>29</v>
      </c>
      <c r="D287" s="41">
        <f t="shared" si="129"/>
        <v>1</v>
      </c>
      <c r="E287" s="41">
        <v>-1</v>
      </c>
      <c r="F287" s="41" t="s">
        <v>16</v>
      </c>
      <c r="G287" s="41"/>
      <c r="H287" s="41"/>
      <c r="I287" s="42">
        <v>43594</v>
      </c>
      <c r="J287" s="41">
        <f t="shared" si="135"/>
        <v>0</v>
      </c>
      <c r="K287" s="119">
        <f t="shared" ref="K287" si="141">IF(OR(F287="FPCO"),((M286+L287)/J287),K286)</f>
        <v>41.75</v>
      </c>
      <c r="L287" s="99"/>
      <c r="M287" s="100">
        <f t="shared" ref="M287" si="142">K287*J287</f>
        <v>0</v>
      </c>
    </row>
    <row r="288" spans="1:13" x14ac:dyDescent="0.25">
      <c r="A288" s="1" t="s">
        <v>165</v>
      </c>
      <c r="B288" s="2" t="s">
        <v>166</v>
      </c>
      <c r="C288" s="2" t="s">
        <v>29</v>
      </c>
      <c r="D288" s="2">
        <f>J287</f>
        <v>0</v>
      </c>
      <c r="E288" s="2">
        <v>1</v>
      </c>
      <c r="F288" s="2" t="s">
        <v>17</v>
      </c>
      <c r="G288" s="2" t="s">
        <v>18</v>
      </c>
      <c r="H288" s="2"/>
      <c r="I288" s="43">
        <v>43230</v>
      </c>
      <c r="J288" s="2">
        <f t="shared" ref="J288:J297" si="143">D288+E288</f>
        <v>1</v>
      </c>
      <c r="K288" s="91">
        <v>3570</v>
      </c>
      <c r="L288" s="106">
        <f>K288*E288</f>
        <v>3570</v>
      </c>
      <c r="M288" s="107">
        <f>J288*K288</f>
        <v>3570</v>
      </c>
    </row>
    <row r="289" spans="1:13" hidden="1" x14ac:dyDescent="0.25">
      <c r="A289" s="16" t="s">
        <v>165</v>
      </c>
      <c r="B289" s="17" t="s">
        <v>166</v>
      </c>
      <c r="C289" s="17" t="s">
        <v>29</v>
      </c>
      <c r="D289" s="17">
        <f>J288</f>
        <v>1</v>
      </c>
      <c r="E289" s="17">
        <v>-1</v>
      </c>
      <c r="F289" s="17" t="s">
        <v>16</v>
      </c>
      <c r="G289" s="17"/>
      <c r="H289" s="17"/>
      <c r="I289" s="18">
        <v>43405</v>
      </c>
      <c r="J289" s="17">
        <f t="shared" si="143"/>
        <v>0</v>
      </c>
      <c r="K289" s="94">
        <f t="shared" ref="K289" si="144">IF(OR(F289="FPCO"),((M288+L289)/J289),K288)</f>
        <v>3570</v>
      </c>
      <c r="L289" s="94"/>
      <c r="M289" s="95">
        <f t="shared" ref="M289" si="145">J289*K289</f>
        <v>0</v>
      </c>
    </row>
    <row r="290" spans="1:13" x14ac:dyDescent="0.25">
      <c r="A290" s="16" t="s">
        <v>165</v>
      </c>
      <c r="B290" s="17" t="s">
        <v>166</v>
      </c>
      <c r="C290" s="17" t="s">
        <v>29</v>
      </c>
      <c r="D290" s="17">
        <f>J289</f>
        <v>0</v>
      </c>
      <c r="E290" s="17">
        <v>2</v>
      </c>
      <c r="F290" s="17" t="s">
        <v>17</v>
      </c>
      <c r="G290" s="17" t="s">
        <v>18</v>
      </c>
      <c r="H290" s="17"/>
      <c r="I290" s="18">
        <v>43453</v>
      </c>
      <c r="J290" s="17">
        <f t="shared" si="143"/>
        <v>2</v>
      </c>
      <c r="K290" s="99">
        <f t="shared" ref="K290" si="146">((M289+L290)/J290)</f>
        <v>3570</v>
      </c>
      <c r="L290" s="99">
        <f>E290*3570</f>
        <v>7140</v>
      </c>
      <c r="M290" s="100">
        <f>J290*K290</f>
        <v>7140</v>
      </c>
    </row>
    <row r="291" spans="1:13" hidden="1" x14ac:dyDescent="0.25">
      <c r="A291" s="40" t="s">
        <v>165</v>
      </c>
      <c r="B291" s="41" t="s">
        <v>166</v>
      </c>
      <c r="C291" s="41" t="s">
        <v>29</v>
      </c>
      <c r="D291" s="41">
        <f>J290</f>
        <v>2</v>
      </c>
      <c r="E291" s="41">
        <v>-2</v>
      </c>
      <c r="F291" s="41" t="s">
        <v>16</v>
      </c>
      <c r="G291" s="41"/>
      <c r="H291" s="41"/>
      <c r="I291" s="42">
        <v>43462</v>
      </c>
      <c r="J291" s="41">
        <f t="shared" si="143"/>
        <v>0</v>
      </c>
      <c r="K291" s="94">
        <f t="shared" ref="K291" si="147">IF(OR(F291="FPCO"),((M290+L291)/J291),K290)</f>
        <v>3570</v>
      </c>
      <c r="L291" s="94"/>
      <c r="M291" s="95">
        <f t="shared" ref="M291" si="148">J291*K291</f>
        <v>0</v>
      </c>
    </row>
    <row r="292" spans="1:13" hidden="1" x14ac:dyDescent="0.25">
      <c r="A292" s="1" t="s">
        <v>167</v>
      </c>
      <c r="B292" s="2" t="s">
        <v>168</v>
      </c>
      <c r="C292" s="2" t="s">
        <v>29</v>
      </c>
      <c r="D292" s="2">
        <v>3</v>
      </c>
      <c r="E292" s="2"/>
      <c r="F292" s="2" t="s">
        <v>14</v>
      </c>
      <c r="G292" s="2"/>
      <c r="H292" s="2"/>
      <c r="I292" s="43">
        <v>43100</v>
      </c>
      <c r="J292" s="2">
        <f t="shared" si="143"/>
        <v>3</v>
      </c>
      <c r="K292" s="106">
        <f>M292/J292</f>
        <v>13268.666666666666</v>
      </c>
      <c r="L292" s="106"/>
      <c r="M292" s="107">
        <v>39806</v>
      </c>
    </row>
    <row r="293" spans="1:13" x14ac:dyDescent="0.25">
      <c r="A293" s="16" t="s">
        <v>167</v>
      </c>
      <c r="B293" s="17" t="s">
        <v>168</v>
      </c>
      <c r="C293" s="17" t="s">
        <v>29</v>
      </c>
      <c r="D293" s="17">
        <f>J292</f>
        <v>3</v>
      </c>
      <c r="E293" s="17">
        <v>3</v>
      </c>
      <c r="F293" s="17" t="s">
        <v>17</v>
      </c>
      <c r="G293" s="17" t="s">
        <v>18</v>
      </c>
      <c r="H293" s="17"/>
      <c r="I293" s="18">
        <v>43440</v>
      </c>
      <c r="J293" s="17">
        <f t="shared" si="143"/>
        <v>6</v>
      </c>
      <c r="K293" s="99">
        <f t="shared" ref="K293" si="149">((M292+L293)/J293)</f>
        <v>13268.608333333332</v>
      </c>
      <c r="L293" s="99">
        <f>E293*13268.55</f>
        <v>39805.649999999994</v>
      </c>
      <c r="M293" s="100">
        <f>J293*K293</f>
        <v>79611.649999999994</v>
      </c>
    </row>
    <row r="294" spans="1:13" hidden="1" x14ac:dyDescent="0.25">
      <c r="A294" s="16" t="s">
        <v>167</v>
      </c>
      <c r="B294" s="17" t="s">
        <v>168</v>
      </c>
      <c r="C294" s="17" t="s">
        <v>29</v>
      </c>
      <c r="D294" s="17">
        <f>J293</f>
        <v>6</v>
      </c>
      <c r="E294" s="17">
        <v>-3</v>
      </c>
      <c r="F294" s="17" t="s">
        <v>16</v>
      </c>
      <c r="G294" s="17"/>
      <c r="H294" s="17"/>
      <c r="I294" s="18">
        <v>43528</v>
      </c>
      <c r="J294" s="17">
        <f t="shared" si="143"/>
        <v>3</v>
      </c>
      <c r="K294" s="94">
        <f t="shared" ref="K294:K297" si="150">IF(OR(F294="FPCO"),((M293+L294)/J294),K293)</f>
        <v>13268.608333333332</v>
      </c>
      <c r="L294" s="94"/>
      <c r="M294" s="95">
        <f t="shared" ref="M294:M297" si="151">J294*K294</f>
        <v>39805.824999999997</v>
      </c>
    </row>
    <row r="295" spans="1:13" hidden="1" x14ac:dyDescent="0.25">
      <c r="A295" s="16" t="s">
        <v>167</v>
      </c>
      <c r="B295" s="17" t="s">
        <v>168</v>
      </c>
      <c r="C295" s="17" t="s">
        <v>29</v>
      </c>
      <c r="D295" s="17">
        <f>J294</f>
        <v>3</v>
      </c>
      <c r="E295" s="17">
        <v>-1</v>
      </c>
      <c r="F295" s="17" t="s">
        <v>16</v>
      </c>
      <c r="G295" s="17"/>
      <c r="H295" s="17"/>
      <c r="I295" s="18">
        <v>43584</v>
      </c>
      <c r="J295" s="17">
        <f t="shared" si="143"/>
        <v>2</v>
      </c>
      <c r="K295" s="94">
        <f t="shared" si="150"/>
        <v>13268.608333333332</v>
      </c>
      <c r="L295" s="94"/>
      <c r="M295" s="95">
        <f t="shared" si="151"/>
        <v>26537.216666666664</v>
      </c>
    </row>
    <row r="296" spans="1:13" hidden="1" x14ac:dyDescent="0.25">
      <c r="A296" s="16" t="s">
        <v>167</v>
      </c>
      <c r="B296" s="17" t="s">
        <v>168</v>
      </c>
      <c r="C296" s="17" t="s">
        <v>29</v>
      </c>
      <c r="D296" s="17">
        <f>J295</f>
        <v>2</v>
      </c>
      <c r="E296" s="17">
        <v>-1</v>
      </c>
      <c r="F296" s="17" t="s">
        <v>16</v>
      </c>
      <c r="G296" s="17"/>
      <c r="H296" s="17"/>
      <c r="I296" s="18">
        <v>43584</v>
      </c>
      <c r="J296" s="17">
        <f t="shared" si="143"/>
        <v>1</v>
      </c>
      <c r="K296" s="94">
        <f t="shared" si="150"/>
        <v>13268.608333333332</v>
      </c>
      <c r="L296" s="94"/>
      <c r="M296" s="95">
        <f t="shared" si="151"/>
        <v>13268.608333333332</v>
      </c>
    </row>
    <row r="297" spans="1:13" hidden="1" x14ac:dyDescent="0.25">
      <c r="A297" s="40" t="s">
        <v>167</v>
      </c>
      <c r="B297" s="41" t="s">
        <v>168</v>
      </c>
      <c r="C297" s="41" t="s">
        <v>29</v>
      </c>
      <c r="D297" s="41">
        <f>J296</f>
        <v>1</v>
      </c>
      <c r="E297" s="41">
        <v>-1</v>
      </c>
      <c r="F297" s="41" t="s">
        <v>16</v>
      </c>
      <c r="G297" s="41"/>
      <c r="H297" s="41"/>
      <c r="I297" s="42">
        <v>43615</v>
      </c>
      <c r="J297" s="41">
        <f t="shared" si="143"/>
        <v>0</v>
      </c>
      <c r="K297" s="94">
        <f t="shared" si="150"/>
        <v>13268.608333333332</v>
      </c>
      <c r="L297" s="94"/>
      <c r="M297" s="95">
        <f t="shared" si="151"/>
        <v>0</v>
      </c>
    </row>
    <row r="298" spans="1:13" hidden="1" x14ac:dyDescent="0.25">
      <c r="A298" s="1" t="s">
        <v>177</v>
      </c>
      <c r="B298" s="2" t="s">
        <v>178</v>
      </c>
      <c r="C298" s="2" t="s">
        <v>29</v>
      </c>
      <c r="D298" s="2">
        <v>3</v>
      </c>
      <c r="E298" s="2"/>
      <c r="F298" s="2" t="s">
        <v>14</v>
      </c>
      <c r="G298" s="2"/>
      <c r="H298" s="2"/>
      <c r="I298" s="43">
        <v>43100</v>
      </c>
      <c r="J298" s="2">
        <f t="shared" si="135"/>
        <v>3</v>
      </c>
      <c r="K298" s="106">
        <f>M298/J298</f>
        <v>4125</v>
      </c>
      <c r="L298" s="106"/>
      <c r="M298" s="107">
        <v>12375</v>
      </c>
    </row>
    <row r="299" spans="1:13" hidden="1" x14ac:dyDescent="0.25">
      <c r="A299" s="16" t="s">
        <v>177</v>
      </c>
      <c r="B299" s="17" t="s">
        <v>178</v>
      </c>
      <c r="C299" s="17" t="s">
        <v>29</v>
      </c>
      <c r="D299" s="17">
        <f t="shared" si="129"/>
        <v>3</v>
      </c>
      <c r="E299" s="17">
        <v>-1</v>
      </c>
      <c r="F299" s="17" t="s">
        <v>16</v>
      </c>
      <c r="G299" s="17"/>
      <c r="H299" s="17"/>
      <c r="I299" s="18">
        <v>43405</v>
      </c>
      <c r="J299" s="17">
        <f t="shared" si="135"/>
        <v>2</v>
      </c>
      <c r="K299" s="94">
        <f t="shared" ref="K299:K301" si="152">IF(OR(F299="FPCO"),((M298+L299)/J299),K298)</f>
        <v>4125</v>
      </c>
      <c r="L299" s="94"/>
      <c r="M299" s="95">
        <f t="shared" ref="M299:M301" si="153">J299*K299</f>
        <v>8250</v>
      </c>
    </row>
    <row r="300" spans="1:13" hidden="1" x14ac:dyDescent="0.25">
      <c r="A300" s="16" t="s">
        <v>177</v>
      </c>
      <c r="B300" s="17" t="s">
        <v>178</v>
      </c>
      <c r="C300" s="17" t="s">
        <v>29</v>
      </c>
      <c r="D300" s="17">
        <f t="shared" si="129"/>
        <v>2</v>
      </c>
      <c r="E300" s="17">
        <v>-1</v>
      </c>
      <c r="F300" s="17" t="s">
        <v>16</v>
      </c>
      <c r="G300" s="17"/>
      <c r="H300" s="17"/>
      <c r="I300" s="18">
        <v>43405</v>
      </c>
      <c r="J300" s="17">
        <f t="shared" si="135"/>
        <v>1</v>
      </c>
      <c r="K300" s="94">
        <f t="shared" si="152"/>
        <v>4125</v>
      </c>
      <c r="L300" s="94"/>
      <c r="M300" s="95">
        <f t="shared" si="153"/>
        <v>4125</v>
      </c>
    </row>
    <row r="301" spans="1:13" hidden="1" x14ac:dyDescent="0.25">
      <c r="A301" s="40" t="s">
        <v>177</v>
      </c>
      <c r="B301" s="41" t="s">
        <v>178</v>
      </c>
      <c r="C301" s="41" t="s">
        <v>29</v>
      </c>
      <c r="D301" s="41">
        <f t="shared" si="129"/>
        <v>1</v>
      </c>
      <c r="E301" s="41">
        <v>-1</v>
      </c>
      <c r="F301" s="41" t="s">
        <v>16</v>
      </c>
      <c r="G301" s="41"/>
      <c r="H301" s="41"/>
      <c r="I301" s="42">
        <v>43405</v>
      </c>
      <c r="J301" s="41">
        <f t="shared" si="135"/>
        <v>0</v>
      </c>
      <c r="K301" s="94">
        <f t="shared" si="152"/>
        <v>4125</v>
      </c>
      <c r="L301" s="94"/>
      <c r="M301" s="95">
        <f t="shared" si="153"/>
        <v>0</v>
      </c>
    </row>
    <row r="302" spans="1:13" hidden="1" x14ac:dyDescent="0.25">
      <c r="A302" s="1" t="s">
        <v>181</v>
      </c>
      <c r="B302" s="2" t="s">
        <v>182</v>
      </c>
      <c r="C302" s="2" t="s">
        <v>29</v>
      </c>
      <c r="D302" s="2">
        <v>13</v>
      </c>
      <c r="E302" s="2"/>
      <c r="F302" s="2" t="s">
        <v>14</v>
      </c>
      <c r="G302" s="2"/>
      <c r="H302" s="2"/>
      <c r="I302" s="43">
        <v>43100</v>
      </c>
      <c r="J302" s="2">
        <f t="shared" ref="J302:J333" si="154">D302+E302</f>
        <v>13</v>
      </c>
      <c r="K302" s="106">
        <f>M302/J302</f>
        <v>24038</v>
      </c>
      <c r="L302" s="106"/>
      <c r="M302" s="107">
        <v>312494</v>
      </c>
    </row>
    <row r="303" spans="1:13" hidden="1" x14ac:dyDescent="0.25">
      <c r="A303" s="16" t="s">
        <v>181</v>
      </c>
      <c r="B303" s="17" t="s">
        <v>182</v>
      </c>
      <c r="C303" s="17" t="s">
        <v>29</v>
      </c>
      <c r="D303" s="17">
        <f>J302</f>
        <v>13</v>
      </c>
      <c r="E303" s="17">
        <v>-1</v>
      </c>
      <c r="F303" s="17" t="s">
        <v>16</v>
      </c>
      <c r="G303" s="17"/>
      <c r="H303" s="17"/>
      <c r="I303" s="18">
        <v>43462</v>
      </c>
      <c r="J303" s="17">
        <f t="shared" si="154"/>
        <v>12</v>
      </c>
      <c r="K303" s="94">
        <f t="shared" ref="K303" si="155">IF(OR(F303="FPCO"),((M302+L303)/J303),K302)</f>
        <v>24038</v>
      </c>
      <c r="L303" s="94"/>
      <c r="M303" s="95">
        <f t="shared" ref="M303" si="156">J303*K303</f>
        <v>288456</v>
      </c>
    </row>
    <row r="304" spans="1:13" hidden="1" x14ac:dyDescent="0.25">
      <c r="A304" s="16" t="s">
        <v>181</v>
      </c>
      <c r="B304" s="17" t="s">
        <v>182</v>
      </c>
      <c r="C304" s="17" t="s">
        <v>29</v>
      </c>
      <c r="D304" s="17">
        <f>J303</f>
        <v>12</v>
      </c>
      <c r="E304" s="17">
        <v>-1</v>
      </c>
      <c r="F304" s="17" t="s">
        <v>16</v>
      </c>
      <c r="G304" s="17"/>
      <c r="H304" s="17"/>
      <c r="I304" s="18">
        <v>43584</v>
      </c>
      <c r="J304" s="17">
        <f t="shared" si="154"/>
        <v>11</v>
      </c>
      <c r="K304" s="94">
        <f t="shared" ref="K304:K312" si="157">IF(OR(F304="FPCO"),((M303+L304)/J304),K303)</f>
        <v>24038</v>
      </c>
      <c r="L304" s="94"/>
      <c r="M304" s="95">
        <f t="shared" ref="M304:M312" si="158">J304*K304</f>
        <v>264418</v>
      </c>
    </row>
    <row r="305" spans="1:13" hidden="1" x14ac:dyDescent="0.25">
      <c r="A305" s="16" t="s">
        <v>181</v>
      </c>
      <c r="B305" s="17" t="s">
        <v>182</v>
      </c>
      <c r="C305" s="17" t="s">
        <v>29</v>
      </c>
      <c r="D305" s="17">
        <f t="shared" ref="D305:D312" si="159">J304</f>
        <v>11</v>
      </c>
      <c r="E305" s="17">
        <v>-1</v>
      </c>
      <c r="F305" s="17" t="s">
        <v>16</v>
      </c>
      <c r="G305" s="17"/>
      <c r="H305" s="17"/>
      <c r="I305" s="18">
        <v>43663</v>
      </c>
      <c r="J305" s="17">
        <f t="shared" si="154"/>
        <v>10</v>
      </c>
      <c r="K305" s="94">
        <f>IF(OR(F305="FPCO"),((M304+L305)/J305),K304)</f>
        <v>24038</v>
      </c>
      <c r="L305" s="94"/>
      <c r="M305" s="95">
        <f t="shared" si="158"/>
        <v>240380</v>
      </c>
    </row>
    <row r="306" spans="1:13" hidden="1" x14ac:dyDescent="0.25">
      <c r="A306" s="16" t="s">
        <v>181</v>
      </c>
      <c r="B306" s="17" t="s">
        <v>182</v>
      </c>
      <c r="C306" s="17" t="s">
        <v>29</v>
      </c>
      <c r="D306" s="17">
        <f t="shared" si="159"/>
        <v>10</v>
      </c>
      <c r="E306" s="17">
        <v>-1</v>
      </c>
      <c r="F306" s="17" t="s">
        <v>16</v>
      </c>
      <c r="G306" s="17"/>
      <c r="H306" s="17"/>
      <c r="I306" s="18">
        <v>43713</v>
      </c>
      <c r="J306" s="17">
        <f t="shared" si="154"/>
        <v>9</v>
      </c>
      <c r="K306" s="94">
        <f t="shared" si="157"/>
        <v>24038</v>
      </c>
      <c r="L306" s="94"/>
      <c r="M306" s="95">
        <f t="shared" si="158"/>
        <v>216342</v>
      </c>
    </row>
    <row r="307" spans="1:13" hidden="1" x14ac:dyDescent="0.25">
      <c r="A307" s="16" t="s">
        <v>181</v>
      </c>
      <c r="B307" s="17" t="s">
        <v>182</v>
      </c>
      <c r="C307" s="17" t="s">
        <v>29</v>
      </c>
      <c r="D307" s="17">
        <f t="shared" si="159"/>
        <v>9</v>
      </c>
      <c r="E307" s="17">
        <v>-1</v>
      </c>
      <c r="F307" s="17" t="s">
        <v>16</v>
      </c>
      <c r="G307" s="17"/>
      <c r="H307" s="17"/>
      <c r="I307" s="18">
        <v>43720</v>
      </c>
      <c r="J307" s="17">
        <f t="shared" si="154"/>
        <v>8</v>
      </c>
      <c r="K307" s="94">
        <f t="shared" si="157"/>
        <v>24038</v>
      </c>
      <c r="L307" s="94"/>
      <c r="M307" s="95">
        <f t="shared" si="158"/>
        <v>192304</v>
      </c>
    </row>
    <row r="308" spans="1:13" hidden="1" x14ac:dyDescent="0.25">
      <c r="A308" s="16" t="s">
        <v>181</v>
      </c>
      <c r="B308" s="17" t="s">
        <v>182</v>
      </c>
      <c r="C308" s="17" t="s">
        <v>29</v>
      </c>
      <c r="D308" s="17">
        <f t="shared" si="159"/>
        <v>8</v>
      </c>
      <c r="E308" s="17">
        <v>-1</v>
      </c>
      <c r="F308" s="17" t="s">
        <v>16</v>
      </c>
      <c r="G308" s="17"/>
      <c r="H308" s="17"/>
      <c r="I308" s="18">
        <v>43763</v>
      </c>
      <c r="J308" s="17">
        <f t="shared" si="154"/>
        <v>7</v>
      </c>
      <c r="K308" s="94">
        <f t="shared" si="157"/>
        <v>24038</v>
      </c>
      <c r="L308" s="94"/>
      <c r="M308" s="95">
        <f t="shared" si="158"/>
        <v>168266</v>
      </c>
    </row>
    <row r="309" spans="1:13" hidden="1" x14ac:dyDescent="0.25">
      <c r="A309" s="16" t="s">
        <v>181</v>
      </c>
      <c r="B309" s="17" t="s">
        <v>182</v>
      </c>
      <c r="C309" s="17" t="s">
        <v>29</v>
      </c>
      <c r="D309" s="17">
        <f t="shared" si="159"/>
        <v>7</v>
      </c>
      <c r="E309" s="17">
        <v>-1</v>
      </c>
      <c r="F309" s="17" t="s">
        <v>16</v>
      </c>
      <c r="G309" s="17"/>
      <c r="H309" s="17"/>
      <c r="I309" s="18">
        <v>43794</v>
      </c>
      <c r="J309" s="17">
        <f t="shared" si="154"/>
        <v>6</v>
      </c>
      <c r="K309" s="94">
        <f t="shared" si="157"/>
        <v>24038</v>
      </c>
      <c r="L309" s="94"/>
      <c r="M309" s="95">
        <f t="shared" si="158"/>
        <v>144228</v>
      </c>
    </row>
    <row r="310" spans="1:13" hidden="1" x14ac:dyDescent="0.25">
      <c r="A310" s="16" t="s">
        <v>181</v>
      </c>
      <c r="B310" s="17" t="s">
        <v>182</v>
      </c>
      <c r="C310" s="17" t="s">
        <v>29</v>
      </c>
      <c r="D310" s="17">
        <f t="shared" si="159"/>
        <v>6</v>
      </c>
      <c r="E310" s="17">
        <v>-1</v>
      </c>
      <c r="F310" s="17" t="s">
        <v>16</v>
      </c>
      <c r="G310" s="17"/>
      <c r="H310" s="17"/>
      <c r="I310" s="18">
        <v>43854</v>
      </c>
      <c r="J310" s="17">
        <f t="shared" si="154"/>
        <v>5</v>
      </c>
      <c r="K310" s="94">
        <f t="shared" si="157"/>
        <v>24038</v>
      </c>
      <c r="L310" s="94"/>
      <c r="M310" s="95">
        <f t="shared" si="158"/>
        <v>120190</v>
      </c>
    </row>
    <row r="311" spans="1:13" hidden="1" x14ac:dyDescent="0.25">
      <c r="A311" s="16" t="s">
        <v>181</v>
      </c>
      <c r="B311" s="17" t="s">
        <v>182</v>
      </c>
      <c r="C311" s="17" t="s">
        <v>29</v>
      </c>
      <c r="D311" s="17">
        <f t="shared" si="159"/>
        <v>5</v>
      </c>
      <c r="E311" s="17">
        <v>-1</v>
      </c>
      <c r="F311" s="17" t="s">
        <v>16</v>
      </c>
      <c r="G311" s="17"/>
      <c r="H311" s="17"/>
      <c r="I311" s="18">
        <v>44029</v>
      </c>
      <c r="J311" s="17">
        <f t="shared" si="154"/>
        <v>4</v>
      </c>
      <c r="K311" s="94">
        <f t="shared" si="157"/>
        <v>24038</v>
      </c>
      <c r="L311" s="94"/>
      <c r="M311" s="95">
        <f t="shared" si="158"/>
        <v>96152</v>
      </c>
    </row>
    <row r="312" spans="1:13" hidden="1" x14ac:dyDescent="0.25">
      <c r="A312" s="40" t="s">
        <v>181</v>
      </c>
      <c r="B312" s="41" t="s">
        <v>182</v>
      </c>
      <c r="C312" s="41" t="s">
        <v>29</v>
      </c>
      <c r="D312" s="41">
        <f t="shared" si="159"/>
        <v>4</v>
      </c>
      <c r="E312" s="41">
        <v>-1</v>
      </c>
      <c r="F312" s="41" t="s">
        <v>16</v>
      </c>
      <c r="G312" s="41"/>
      <c r="H312" s="41"/>
      <c r="I312" s="42">
        <v>44103</v>
      </c>
      <c r="J312" s="41">
        <f t="shared" si="154"/>
        <v>3</v>
      </c>
      <c r="K312" s="94">
        <f t="shared" si="157"/>
        <v>24038</v>
      </c>
      <c r="L312" s="94"/>
      <c r="M312" s="95">
        <f t="shared" si="158"/>
        <v>72114</v>
      </c>
    </row>
    <row r="313" spans="1:13" hidden="1" x14ac:dyDescent="0.25">
      <c r="A313" s="1" t="s">
        <v>183</v>
      </c>
      <c r="B313" s="2" t="s">
        <v>184</v>
      </c>
      <c r="C313" s="2" t="s">
        <v>29</v>
      </c>
      <c r="D313" s="2">
        <v>18</v>
      </c>
      <c r="E313" s="2"/>
      <c r="F313" s="2" t="s">
        <v>14</v>
      </c>
      <c r="G313" s="2"/>
      <c r="H313" s="2"/>
      <c r="I313" s="43">
        <v>43100</v>
      </c>
      <c r="J313" s="2">
        <f t="shared" si="154"/>
        <v>18</v>
      </c>
      <c r="K313" s="106">
        <f>M313/J313</f>
        <v>26894</v>
      </c>
      <c r="L313" s="106"/>
      <c r="M313" s="107">
        <v>484092</v>
      </c>
    </row>
    <row r="314" spans="1:13" x14ac:dyDescent="0.25">
      <c r="A314" s="16" t="s">
        <v>183</v>
      </c>
      <c r="B314" s="17" t="s">
        <v>184</v>
      </c>
      <c r="C314" s="17" t="s">
        <v>29</v>
      </c>
      <c r="D314" s="17">
        <f>J313</f>
        <v>18</v>
      </c>
      <c r="E314" s="17">
        <v>10</v>
      </c>
      <c r="F314" s="17" t="s">
        <v>17</v>
      </c>
      <c r="G314" s="17" t="s">
        <v>18</v>
      </c>
      <c r="H314" s="17"/>
      <c r="I314" s="18">
        <v>43453</v>
      </c>
      <c r="J314" s="17">
        <f t="shared" si="154"/>
        <v>28</v>
      </c>
      <c r="K314" s="99">
        <f t="shared" ref="K314" si="160">((M313+L314)/J314)</f>
        <v>27914</v>
      </c>
      <c r="L314" s="99">
        <f>E314*29750</f>
        <v>297500</v>
      </c>
      <c r="M314" s="100">
        <f>J314*K314</f>
        <v>781592</v>
      </c>
    </row>
    <row r="315" spans="1:13" hidden="1" x14ac:dyDescent="0.25">
      <c r="A315" s="16" t="s">
        <v>183</v>
      </c>
      <c r="B315" s="17" t="s">
        <v>184</v>
      </c>
      <c r="C315" s="17" t="s">
        <v>29</v>
      </c>
      <c r="D315" s="17">
        <f>J314</f>
        <v>28</v>
      </c>
      <c r="E315" s="17">
        <v>-1</v>
      </c>
      <c r="F315" s="17" t="s">
        <v>16</v>
      </c>
      <c r="G315" s="17"/>
      <c r="H315" s="17"/>
      <c r="I315" s="18">
        <v>43462</v>
      </c>
      <c r="J315" s="17">
        <f t="shared" si="154"/>
        <v>27</v>
      </c>
      <c r="K315" s="94">
        <f t="shared" ref="K315:K319" si="161">IF(OR(F315="FPCO"),((M314+L315)/J315),K314)</f>
        <v>27914</v>
      </c>
      <c r="L315" s="94"/>
      <c r="M315" s="95">
        <f t="shared" ref="M315:M319" si="162">J315*K315</f>
        <v>753678</v>
      </c>
    </row>
    <row r="316" spans="1:13" hidden="1" x14ac:dyDescent="0.25">
      <c r="A316" s="16" t="s">
        <v>183</v>
      </c>
      <c r="B316" s="17" t="s">
        <v>184</v>
      </c>
      <c r="C316" s="17" t="s">
        <v>29</v>
      </c>
      <c r="D316" s="17">
        <f>J315</f>
        <v>27</v>
      </c>
      <c r="E316" s="17">
        <v>-9</v>
      </c>
      <c r="F316" s="17" t="s">
        <v>16</v>
      </c>
      <c r="G316" s="17"/>
      <c r="H316" s="17"/>
      <c r="I316" s="18">
        <v>43528</v>
      </c>
      <c r="J316" s="17">
        <f t="shared" si="154"/>
        <v>18</v>
      </c>
      <c r="K316" s="94">
        <f t="shared" si="161"/>
        <v>27914</v>
      </c>
      <c r="L316" s="94"/>
      <c r="M316" s="95">
        <f t="shared" si="162"/>
        <v>502452</v>
      </c>
    </row>
    <row r="317" spans="1:13" hidden="1" x14ac:dyDescent="0.25">
      <c r="A317" s="16" t="s">
        <v>183</v>
      </c>
      <c r="B317" s="17" t="s">
        <v>184</v>
      </c>
      <c r="C317" s="17" t="s">
        <v>29</v>
      </c>
      <c r="D317" s="17">
        <f t="shared" ref="D317:D339" si="163">J316</f>
        <v>18</v>
      </c>
      <c r="E317" s="17">
        <v>-3</v>
      </c>
      <c r="F317" s="17" t="s">
        <v>16</v>
      </c>
      <c r="G317" s="17"/>
      <c r="H317" s="17"/>
      <c r="I317" s="18">
        <v>43584</v>
      </c>
      <c r="J317" s="17">
        <f t="shared" si="154"/>
        <v>15</v>
      </c>
      <c r="K317" s="94">
        <f t="shared" si="161"/>
        <v>27914</v>
      </c>
      <c r="L317" s="94"/>
      <c r="M317" s="95">
        <f t="shared" si="162"/>
        <v>418710</v>
      </c>
    </row>
    <row r="318" spans="1:13" hidden="1" x14ac:dyDescent="0.25">
      <c r="A318" s="16" t="s">
        <v>183</v>
      </c>
      <c r="B318" s="17" t="s">
        <v>184</v>
      </c>
      <c r="C318" s="17" t="s">
        <v>29</v>
      </c>
      <c r="D318" s="17">
        <f t="shared" si="163"/>
        <v>15</v>
      </c>
      <c r="E318" s="17">
        <v>-1</v>
      </c>
      <c r="F318" s="17" t="s">
        <v>16</v>
      </c>
      <c r="G318" s="17"/>
      <c r="H318" s="17"/>
      <c r="I318" s="18">
        <v>43584</v>
      </c>
      <c r="J318" s="17">
        <f t="shared" si="154"/>
        <v>14</v>
      </c>
      <c r="K318" s="94">
        <f t="shared" si="161"/>
        <v>27914</v>
      </c>
      <c r="L318" s="94"/>
      <c r="M318" s="95">
        <f t="shared" si="162"/>
        <v>390796</v>
      </c>
    </row>
    <row r="319" spans="1:13" hidden="1" x14ac:dyDescent="0.25">
      <c r="A319" s="16" t="s">
        <v>183</v>
      </c>
      <c r="B319" s="17" t="s">
        <v>184</v>
      </c>
      <c r="C319" s="17" t="s">
        <v>29</v>
      </c>
      <c r="D319" s="17">
        <f t="shared" si="163"/>
        <v>14</v>
      </c>
      <c r="E319" s="17">
        <v>-2</v>
      </c>
      <c r="F319" s="17" t="s">
        <v>16</v>
      </c>
      <c r="G319" s="17"/>
      <c r="H319" s="17"/>
      <c r="I319" s="18">
        <v>43594</v>
      </c>
      <c r="J319" s="17">
        <f t="shared" si="154"/>
        <v>12</v>
      </c>
      <c r="K319" s="94">
        <f t="shared" si="161"/>
        <v>27914</v>
      </c>
      <c r="L319" s="94"/>
      <c r="M319" s="95">
        <f t="shared" si="162"/>
        <v>334968</v>
      </c>
    </row>
    <row r="320" spans="1:13" x14ac:dyDescent="0.25">
      <c r="A320" s="16" t="s">
        <v>183</v>
      </c>
      <c r="B320" s="17" t="s">
        <v>184</v>
      </c>
      <c r="C320" s="17" t="s">
        <v>29</v>
      </c>
      <c r="D320" s="17">
        <f t="shared" si="163"/>
        <v>12</v>
      </c>
      <c r="E320" s="17">
        <v>3</v>
      </c>
      <c r="F320" s="17" t="s">
        <v>17</v>
      </c>
      <c r="G320" s="17" t="s">
        <v>18</v>
      </c>
      <c r="H320" s="17"/>
      <c r="I320" s="18">
        <v>43613</v>
      </c>
      <c r="J320" s="17">
        <f t="shared" si="154"/>
        <v>15</v>
      </c>
      <c r="K320" s="99">
        <f t="shared" ref="K320" si="164">((M319+L320)/J320)</f>
        <v>28281.200000000001</v>
      </c>
      <c r="L320" s="99">
        <f>E320*29750</f>
        <v>89250</v>
      </c>
      <c r="M320" s="100">
        <f>J320*K320</f>
        <v>424218</v>
      </c>
    </row>
    <row r="321" spans="1:13" hidden="1" x14ac:dyDescent="0.25">
      <c r="A321" s="16" t="s">
        <v>183</v>
      </c>
      <c r="B321" s="17" t="s">
        <v>184</v>
      </c>
      <c r="C321" s="17" t="s">
        <v>29</v>
      </c>
      <c r="D321" s="17">
        <f t="shared" si="163"/>
        <v>15</v>
      </c>
      <c r="E321" s="17">
        <v>-2</v>
      </c>
      <c r="F321" s="17" t="s">
        <v>16</v>
      </c>
      <c r="G321" s="17"/>
      <c r="H321" s="17"/>
      <c r="I321" s="18">
        <v>43655</v>
      </c>
      <c r="J321" s="17">
        <f t="shared" si="154"/>
        <v>13</v>
      </c>
      <c r="K321" s="94">
        <f t="shared" ref="K321" si="165">IF(OR(F321="FPCO"),((M320+L321)/J321),K320)</f>
        <v>28281.200000000001</v>
      </c>
      <c r="L321" s="94"/>
      <c r="M321" s="95">
        <f t="shared" ref="M321" si="166">J321*K321</f>
        <v>367655.60000000003</v>
      </c>
    </row>
    <row r="322" spans="1:13" x14ac:dyDescent="0.25">
      <c r="A322" s="16" t="s">
        <v>183</v>
      </c>
      <c r="B322" s="17" t="s">
        <v>184</v>
      </c>
      <c r="C322" s="17" t="s">
        <v>29</v>
      </c>
      <c r="D322" s="17">
        <f t="shared" si="163"/>
        <v>13</v>
      </c>
      <c r="E322" s="17">
        <v>2</v>
      </c>
      <c r="F322" s="17" t="s">
        <v>17</v>
      </c>
      <c r="G322" s="17" t="s">
        <v>18</v>
      </c>
      <c r="H322" s="17"/>
      <c r="I322" s="18">
        <v>43655</v>
      </c>
      <c r="J322" s="17">
        <f t="shared" si="154"/>
        <v>15</v>
      </c>
      <c r="K322" s="99">
        <f t="shared" ref="K322" si="167">((M321+L322)/J322)</f>
        <v>28422.035555555562</v>
      </c>
      <c r="L322" s="99">
        <f>E322*29337.4666666667</f>
        <v>58674.9333333334</v>
      </c>
      <c r="M322" s="100">
        <f>J322*K322</f>
        <v>426330.53333333344</v>
      </c>
    </row>
    <row r="323" spans="1:13" hidden="1" x14ac:dyDescent="0.25">
      <c r="A323" s="16" t="s">
        <v>183</v>
      </c>
      <c r="B323" s="17" t="s">
        <v>184</v>
      </c>
      <c r="C323" s="17" t="s">
        <v>29</v>
      </c>
      <c r="D323" s="17">
        <f t="shared" si="163"/>
        <v>15</v>
      </c>
      <c r="E323" s="17">
        <v>-2</v>
      </c>
      <c r="F323" s="17" t="s">
        <v>16</v>
      </c>
      <c r="G323" s="17"/>
      <c r="H323" s="17"/>
      <c r="I323" s="18">
        <v>43663</v>
      </c>
      <c r="J323" s="17">
        <f t="shared" si="154"/>
        <v>13</v>
      </c>
      <c r="K323" s="94">
        <f t="shared" ref="K323:K325" si="168">IF(OR(F323="FPCO"),((M322+L323)/J323),K322)</f>
        <v>28422.035555555562</v>
      </c>
      <c r="L323" s="94"/>
      <c r="M323" s="95">
        <f t="shared" ref="M323:M325" si="169">J323*K323</f>
        <v>369486.4622222223</v>
      </c>
    </row>
    <row r="324" spans="1:13" hidden="1" x14ac:dyDescent="0.25">
      <c r="A324" s="16" t="s">
        <v>183</v>
      </c>
      <c r="B324" s="17" t="s">
        <v>184</v>
      </c>
      <c r="C324" s="17" t="s">
        <v>29</v>
      </c>
      <c r="D324" s="17">
        <f t="shared" si="163"/>
        <v>13</v>
      </c>
      <c r="E324" s="17">
        <v>-1</v>
      </c>
      <c r="F324" s="17" t="s">
        <v>16</v>
      </c>
      <c r="G324" s="17"/>
      <c r="H324" s="17"/>
      <c r="I324" s="18">
        <v>43713</v>
      </c>
      <c r="J324" s="17">
        <f t="shared" si="154"/>
        <v>12</v>
      </c>
      <c r="K324" s="94">
        <f t="shared" si="168"/>
        <v>28422.035555555562</v>
      </c>
      <c r="L324" s="94"/>
      <c r="M324" s="95">
        <f t="shared" si="169"/>
        <v>341064.42666666675</v>
      </c>
    </row>
    <row r="325" spans="1:13" hidden="1" x14ac:dyDescent="0.25">
      <c r="A325" s="16" t="s">
        <v>183</v>
      </c>
      <c r="B325" s="17" t="s">
        <v>184</v>
      </c>
      <c r="C325" s="17" t="s">
        <v>29</v>
      </c>
      <c r="D325" s="17">
        <f t="shared" si="163"/>
        <v>12</v>
      </c>
      <c r="E325" s="17">
        <v>-2</v>
      </c>
      <c r="F325" s="17" t="s">
        <v>16</v>
      </c>
      <c r="G325" s="17"/>
      <c r="H325" s="17"/>
      <c r="I325" s="18">
        <v>43713</v>
      </c>
      <c r="J325" s="17">
        <f t="shared" si="154"/>
        <v>10</v>
      </c>
      <c r="K325" s="94">
        <f t="shared" si="168"/>
        <v>28422.035555555562</v>
      </c>
      <c r="L325" s="94"/>
      <c r="M325" s="95">
        <f t="shared" si="169"/>
        <v>284220.35555555561</v>
      </c>
    </row>
    <row r="326" spans="1:13" x14ac:dyDescent="0.25">
      <c r="A326" s="16" t="s">
        <v>183</v>
      </c>
      <c r="B326" s="17" t="s">
        <v>184</v>
      </c>
      <c r="C326" s="17" t="s">
        <v>29</v>
      </c>
      <c r="D326" s="17">
        <f t="shared" si="163"/>
        <v>10</v>
      </c>
      <c r="E326" s="17">
        <v>6</v>
      </c>
      <c r="F326" s="17" t="s">
        <v>17</v>
      </c>
      <c r="G326" s="17" t="s">
        <v>18</v>
      </c>
      <c r="H326" s="17"/>
      <c r="I326" s="18">
        <v>43713</v>
      </c>
      <c r="J326" s="17">
        <f t="shared" si="154"/>
        <v>16</v>
      </c>
      <c r="K326" s="99">
        <f t="shared" ref="K326" si="170">((M325+L326)/J326)</f>
        <v>28826.885555555575</v>
      </c>
      <c r="L326" s="99">
        <f>E326*29501.6355555556</f>
        <v>177009.81333333359</v>
      </c>
      <c r="M326" s="100">
        <f>J326*K326</f>
        <v>461230.16888888919</v>
      </c>
    </row>
    <row r="327" spans="1:13" hidden="1" x14ac:dyDescent="0.25">
      <c r="A327" s="16" t="s">
        <v>183</v>
      </c>
      <c r="B327" s="17" t="s">
        <v>184</v>
      </c>
      <c r="C327" s="17" t="s">
        <v>29</v>
      </c>
      <c r="D327" s="17">
        <f t="shared" si="163"/>
        <v>16</v>
      </c>
      <c r="E327" s="17">
        <v>-1</v>
      </c>
      <c r="F327" s="17" t="s">
        <v>16</v>
      </c>
      <c r="G327" s="17"/>
      <c r="H327" s="17"/>
      <c r="I327" s="18">
        <v>43720</v>
      </c>
      <c r="J327" s="17">
        <f t="shared" si="154"/>
        <v>15</v>
      </c>
      <c r="K327" s="94">
        <f t="shared" ref="K327:K329" si="171">IF(OR(F327="FPCO"),((M326+L327)/J327),K326)</f>
        <v>28826.885555555575</v>
      </c>
      <c r="L327" s="94"/>
      <c r="M327" s="95">
        <f t="shared" ref="M327:M329" si="172">J327*K327</f>
        <v>432403.28333333362</v>
      </c>
    </row>
    <row r="328" spans="1:13" hidden="1" x14ac:dyDescent="0.25">
      <c r="A328" s="16" t="s">
        <v>183</v>
      </c>
      <c r="B328" s="17" t="s">
        <v>184</v>
      </c>
      <c r="C328" s="17" t="s">
        <v>29</v>
      </c>
      <c r="D328" s="17">
        <f t="shared" si="163"/>
        <v>15</v>
      </c>
      <c r="E328" s="17">
        <v>-9</v>
      </c>
      <c r="F328" s="17" t="s">
        <v>16</v>
      </c>
      <c r="G328" s="17"/>
      <c r="H328" s="17"/>
      <c r="I328" s="18">
        <v>43735</v>
      </c>
      <c r="J328" s="17">
        <f t="shared" si="154"/>
        <v>6</v>
      </c>
      <c r="K328" s="94">
        <f t="shared" si="171"/>
        <v>28826.885555555575</v>
      </c>
      <c r="L328" s="94"/>
      <c r="M328" s="95">
        <f t="shared" si="172"/>
        <v>172961.31333333344</v>
      </c>
    </row>
    <row r="329" spans="1:13" hidden="1" x14ac:dyDescent="0.25">
      <c r="A329" s="16" t="s">
        <v>183</v>
      </c>
      <c r="B329" s="17" t="s">
        <v>184</v>
      </c>
      <c r="C329" s="17" t="s">
        <v>29</v>
      </c>
      <c r="D329" s="17">
        <f t="shared" si="163"/>
        <v>6</v>
      </c>
      <c r="E329" s="17">
        <v>-1</v>
      </c>
      <c r="F329" s="17" t="s">
        <v>16</v>
      </c>
      <c r="G329" s="17"/>
      <c r="H329" s="17"/>
      <c r="I329" s="18">
        <v>43763</v>
      </c>
      <c r="J329" s="17">
        <f t="shared" si="154"/>
        <v>5</v>
      </c>
      <c r="K329" s="94">
        <f t="shared" si="171"/>
        <v>28826.885555555575</v>
      </c>
      <c r="L329" s="94"/>
      <c r="M329" s="95">
        <f t="shared" si="172"/>
        <v>144134.42777777786</v>
      </c>
    </row>
    <row r="330" spans="1:13" x14ac:dyDescent="0.25">
      <c r="A330" s="16" t="s">
        <v>183</v>
      </c>
      <c r="B330" s="17" t="s">
        <v>184</v>
      </c>
      <c r="C330" s="17" t="s">
        <v>29</v>
      </c>
      <c r="D330" s="17">
        <f t="shared" si="163"/>
        <v>5</v>
      </c>
      <c r="E330" s="17">
        <v>7</v>
      </c>
      <c r="F330" s="17" t="s">
        <v>17</v>
      </c>
      <c r="G330" s="17" t="s">
        <v>18</v>
      </c>
      <c r="H330" s="17"/>
      <c r="I330" s="18">
        <v>43782</v>
      </c>
      <c r="J330" s="17">
        <f t="shared" si="154"/>
        <v>12</v>
      </c>
      <c r="K330" s="99">
        <f t="shared" ref="K330" si="173">((M329+L330)/J330)</f>
        <v>29220.489722222253</v>
      </c>
      <c r="L330" s="99">
        <f>E330*29501.6355555556</f>
        <v>206511.44888888919</v>
      </c>
      <c r="M330" s="100">
        <f>J330*K330</f>
        <v>350645.87666666706</v>
      </c>
    </row>
    <row r="331" spans="1:13" hidden="1" x14ac:dyDescent="0.25">
      <c r="A331" s="16" t="s">
        <v>183</v>
      </c>
      <c r="B331" s="17" t="s">
        <v>184</v>
      </c>
      <c r="C331" s="17" t="s">
        <v>29</v>
      </c>
      <c r="D331" s="17">
        <f t="shared" si="163"/>
        <v>12</v>
      </c>
      <c r="E331" s="17">
        <v>-2</v>
      </c>
      <c r="F331" s="17" t="s">
        <v>16</v>
      </c>
      <c r="G331" s="17"/>
      <c r="H331" s="17"/>
      <c r="I331" s="18">
        <v>43784</v>
      </c>
      <c r="J331" s="17">
        <f t="shared" si="154"/>
        <v>10</v>
      </c>
      <c r="K331" s="94">
        <f t="shared" ref="K331:K336" si="174">IF(OR(F331="FPCO"),((M330+L331)/J331),K330)</f>
        <v>29220.489722222253</v>
      </c>
      <c r="L331" s="94"/>
      <c r="M331" s="95">
        <f t="shared" ref="M331:M336" si="175">J331*K331</f>
        <v>292204.89722222253</v>
      </c>
    </row>
    <row r="332" spans="1:13" hidden="1" x14ac:dyDescent="0.25">
      <c r="A332" s="16" t="s">
        <v>183</v>
      </c>
      <c r="B332" s="17" t="s">
        <v>184</v>
      </c>
      <c r="C332" s="17" t="s">
        <v>29</v>
      </c>
      <c r="D332" s="17">
        <f t="shared" si="163"/>
        <v>10</v>
      </c>
      <c r="E332" s="17">
        <v>-1</v>
      </c>
      <c r="F332" s="17" t="s">
        <v>16</v>
      </c>
      <c r="G332" s="17"/>
      <c r="H332" s="17"/>
      <c r="I332" s="18">
        <v>43853</v>
      </c>
      <c r="J332" s="17">
        <f t="shared" si="154"/>
        <v>9</v>
      </c>
      <c r="K332" s="94">
        <f t="shared" si="174"/>
        <v>29220.489722222253</v>
      </c>
      <c r="L332" s="94"/>
      <c r="M332" s="95">
        <f t="shared" si="175"/>
        <v>262984.40750000026</v>
      </c>
    </row>
    <row r="333" spans="1:13" hidden="1" x14ac:dyDescent="0.25">
      <c r="A333" s="16" t="s">
        <v>183</v>
      </c>
      <c r="B333" s="17" t="s">
        <v>184</v>
      </c>
      <c r="C333" s="17" t="s">
        <v>29</v>
      </c>
      <c r="D333" s="17">
        <f t="shared" si="163"/>
        <v>9</v>
      </c>
      <c r="E333" s="17">
        <v>-2</v>
      </c>
      <c r="F333" s="17" t="s">
        <v>16</v>
      </c>
      <c r="G333" s="17"/>
      <c r="H333" s="17"/>
      <c r="I333" s="18">
        <v>43854</v>
      </c>
      <c r="J333" s="17">
        <f t="shared" si="154"/>
        <v>7</v>
      </c>
      <c r="K333" s="94">
        <f t="shared" si="174"/>
        <v>29220.489722222253</v>
      </c>
      <c r="L333" s="94"/>
      <c r="M333" s="95">
        <f t="shared" si="175"/>
        <v>204543.42805555576</v>
      </c>
    </row>
    <row r="334" spans="1:13" hidden="1" x14ac:dyDescent="0.25">
      <c r="A334" s="16" t="s">
        <v>183</v>
      </c>
      <c r="B334" s="17" t="s">
        <v>184</v>
      </c>
      <c r="C334" s="17" t="s">
        <v>29</v>
      </c>
      <c r="D334" s="17">
        <f t="shared" si="163"/>
        <v>7</v>
      </c>
      <c r="E334" s="17">
        <v>-2</v>
      </c>
      <c r="F334" s="17" t="s">
        <v>16</v>
      </c>
      <c r="G334" s="17"/>
      <c r="H334" s="17"/>
      <c r="I334" s="18">
        <v>43859</v>
      </c>
      <c r="J334" s="17">
        <f t="shared" ref="J334:J356" si="176">D334+E334</f>
        <v>5</v>
      </c>
      <c r="K334" s="94">
        <f t="shared" si="174"/>
        <v>29220.489722222253</v>
      </c>
      <c r="L334" s="94"/>
      <c r="M334" s="95">
        <f t="shared" si="175"/>
        <v>146102.44861111126</v>
      </c>
    </row>
    <row r="335" spans="1:13" hidden="1" x14ac:dyDescent="0.25">
      <c r="A335" s="16" t="s">
        <v>183</v>
      </c>
      <c r="B335" s="17" t="s">
        <v>184</v>
      </c>
      <c r="C335" s="17" t="s">
        <v>29</v>
      </c>
      <c r="D335" s="17">
        <f t="shared" si="163"/>
        <v>5</v>
      </c>
      <c r="E335" s="17">
        <v>-1</v>
      </c>
      <c r="F335" s="17" t="s">
        <v>16</v>
      </c>
      <c r="G335" s="17"/>
      <c r="H335" s="17"/>
      <c r="I335" s="18">
        <v>44000</v>
      </c>
      <c r="J335" s="17">
        <f t="shared" si="176"/>
        <v>4</v>
      </c>
      <c r="K335" s="94">
        <f t="shared" si="174"/>
        <v>29220.489722222253</v>
      </c>
      <c r="L335" s="94"/>
      <c r="M335" s="95">
        <f t="shared" si="175"/>
        <v>116881.95888888901</v>
      </c>
    </row>
    <row r="336" spans="1:13" hidden="1" x14ac:dyDescent="0.25">
      <c r="A336" s="16" t="s">
        <v>183</v>
      </c>
      <c r="B336" s="17" t="s">
        <v>184</v>
      </c>
      <c r="C336" s="17" t="s">
        <v>29</v>
      </c>
      <c r="D336" s="17">
        <f t="shared" si="163"/>
        <v>4</v>
      </c>
      <c r="E336" s="17">
        <v>-2</v>
      </c>
      <c r="F336" s="17" t="s">
        <v>16</v>
      </c>
      <c r="G336" s="17"/>
      <c r="H336" s="17"/>
      <c r="I336" s="18">
        <v>44029</v>
      </c>
      <c r="J336" s="17">
        <f t="shared" si="176"/>
        <v>2</v>
      </c>
      <c r="K336" s="94">
        <f t="shared" si="174"/>
        <v>29220.489722222253</v>
      </c>
      <c r="L336" s="94"/>
      <c r="M336" s="95">
        <f t="shared" si="175"/>
        <v>58440.979444444507</v>
      </c>
    </row>
    <row r="337" spans="1:13" ht="15.75" thickBot="1" x14ac:dyDescent="0.3">
      <c r="A337" s="16" t="s">
        <v>183</v>
      </c>
      <c r="B337" s="17" t="s">
        <v>184</v>
      </c>
      <c r="C337" s="17" t="s">
        <v>29</v>
      </c>
      <c r="D337" s="17">
        <f t="shared" si="163"/>
        <v>2</v>
      </c>
      <c r="E337" s="17">
        <v>5</v>
      </c>
      <c r="F337" s="17" t="s">
        <v>17</v>
      </c>
      <c r="G337" s="17" t="s">
        <v>18</v>
      </c>
      <c r="H337" s="17"/>
      <c r="I337" s="18">
        <v>44053</v>
      </c>
      <c r="J337" s="17">
        <f t="shared" si="176"/>
        <v>7</v>
      </c>
      <c r="K337" s="99">
        <f t="shared" ref="K337" si="177">((M336+L337)/J337)</f>
        <v>29421.308174603215</v>
      </c>
      <c r="L337" s="99">
        <f>E337*29501.6355555556</f>
        <v>147508.17777777801</v>
      </c>
      <c r="M337" s="100">
        <f>J337*K337</f>
        <v>205949.15722222251</v>
      </c>
    </row>
    <row r="338" spans="1:13" ht="15.75" hidden="1" thickBot="1" x14ac:dyDescent="0.3">
      <c r="A338" s="16" t="s">
        <v>183</v>
      </c>
      <c r="B338" s="17" t="s">
        <v>184</v>
      </c>
      <c r="C338" s="17" t="s">
        <v>29</v>
      </c>
      <c r="D338" s="17">
        <f t="shared" si="163"/>
        <v>7</v>
      </c>
      <c r="E338" s="17">
        <v>-2</v>
      </c>
      <c r="F338" s="17" t="s">
        <v>16</v>
      </c>
      <c r="G338" s="17"/>
      <c r="H338" s="17"/>
      <c r="I338" s="18">
        <v>44103</v>
      </c>
      <c r="J338" s="17">
        <f t="shared" si="176"/>
        <v>5</v>
      </c>
      <c r="K338" s="94">
        <f t="shared" ref="K338:K339" si="178">IF(OR(F338="FPCO"),((M337+L338)/J338),K337)</f>
        <v>29421.308174603215</v>
      </c>
      <c r="L338" s="94"/>
      <c r="M338" s="95">
        <f t="shared" ref="M338:M339" si="179">J338*K338</f>
        <v>147106.54087301609</v>
      </c>
    </row>
    <row r="339" spans="1:13" ht="15.75" hidden="1" thickBot="1" x14ac:dyDescent="0.3">
      <c r="A339" s="40" t="s">
        <v>183</v>
      </c>
      <c r="B339" s="41" t="s">
        <v>184</v>
      </c>
      <c r="C339" s="41" t="s">
        <v>29</v>
      </c>
      <c r="D339" s="41">
        <f t="shared" si="163"/>
        <v>5</v>
      </c>
      <c r="E339" s="41">
        <v>-2</v>
      </c>
      <c r="F339" s="41" t="s">
        <v>16</v>
      </c>
      <c r="G339" s="41"/>
      <c r="H339" s="41"/>
      <c r="I339" s="42">
        <v>44113</v>
      </c>
      <c r="J339" s="41">
        <f t="shared" si="176"/>
        <v>3</v>
      </c>
      <c r="K339" s="94">
        <f t="shared" si="178"/>
        <v>29421.308174603215</v>
      </c>
      <c r="L339" s="94"/>
      <c r="M339" s="95">
        <f t="shared" si="179"/>
        <v>88263.924523809648</v>
      </c>
    </row>
    <row r="340" spans="1:13" ht="15.75" hidden="1" thickBot="1" x14ac:dyDescent="0.3">
      <c r="A340" s="1" t="s">
        <v>185</v>
      </c>
      <c r="B340" s="2" t="s">
        <v>186</v>
      </c>
      <c r="C340" s="2" t="s">
        <v>29</v>
      </c>
      <c r="D340" s="2">
        <v>21</v>
      </c>
      <c r="E340" s="2"/>
      <c r="F340" s="2" t="s">
        <v>14</v>
      </c>
      <c r="G340" s="2"/>
      <c r="H340" s="2"/>
      <c r="I340" s="43">
        <v>43100</v>
      </c>
      <c r="J340" s="2">
        <f t="shared" si="176"/>
        <v>21</v>
      </c>
      <c r="K340" s="106">
        <f>M340/J340</f>
        <v>24038</v>
      </c>
      <c r="L340" s="106"/>
      <c r="M340" s="107">
        <v>504798</v>
      </c>
    </row>
    <row r="341" spans="1:13" ht="15.75" hidden="1" thickBot="1" x14ac:dyDescent="0.3">
      <c r="A341" s="16" t="s">
        <v>185</v>
      </c>
      <c r="B341" s="17" t="s">
        <v>186</v>
      </c>
      <c r="C341" s="17" t="s">
        <v>29</v>
      </c>
      <c r="D341" s="17">
        <f>J340</f>
        <v>21</v>
      </c>
      <c r="E341" s="17">
        <v>-1</v>
      </c>
      <c r="F341" s="17" t="s">
        <v>16</v>
      </c>
      <c r="G341" s="17"/>
      <c r="H341" s="17"/>
      <c r="I341" s="18">
        <v>43615</v>
      </c>
      <c r="J341" s="17">
        <f t="shared" si="176"/>
        <v>20</v>
      </c>
      <c r="K341" s="94">
        <f t="shared" ref="K341:K344" si="180">IF(OR(F341="FPCO"),((M340+L341)/J341),K340)</f>
        <v>24038</v>
      </c>
      <c r="L341" s="94"/>
      <c r="M341" s="95">
        <f t="shared" ref="M341:M344" si="181">J341*K341</f>
        <v>480760</v>
      </c>
    </row>
    <row r="342" spans="1:13" ht="15.75" hidden="1" thickBot="1" x14ac:dyDescent="0.3">
      <c r="A342" s="16" t="s">
        <v>185</v>
      </c>
      <c r="B342" s="17" t="s">
        <v>186</v>
      </c>
      <c r="C342" s="17" t="s">
        <v>29</v>
      </c>
      <c r="D342" s="17">
        <f>J341</f>
        <v>20</v>
      </c>
      <c r="E342" s="17">
        <v>-1</v>
      </c>
      <c r="F342" s="17" t="s">
        <v>16</v>
      </c>
      <c r="G342" s="17"/>
      <c r="H342" s="17"/>
      <c r="I342" s="18">
        <v>43663</v>
      </c>
      <c r="J342" s="17">
        <f t="shared" si="176"/>
        <v>19</v>
      </c>
      <c r="K342" s="94">
        <f t="shared" si="180"/>
        <v>24038</v>
      </c>
      <c r="L342" s="94"/>
      <c r="M342" s="95">
        <f t="shared" si="181"/>
        <v>456722</v>
      </c>
    </row>
    <row r="343" spans="1:13" ht="15.75" hidden="1" thickBot="1" x14ac:dyDescent="0.3">
      <c r="A343" s="16" t="s">
        <v>185</v>
      </c>
      <c r="B343" s="17" t="s">
        <v>186</v>
      </c>
      <c r="C343" s="17" t="s">
        <v>29</v>
      </c>
      <c r="D343" s="17">
        <f>J342</f>
        <v>19</v>
      </c>
      <c r="E343" s="17">
        <v>-1</v>
      </c>
      <c r="F343" s="17" t="s">
        <v>16</v>
      </c>
      <c r="G343" s="17"/>
      <c r="H343" s="17"/>
      <c r="I343" s="18">
        <v>43873</v>
      </c>
      <c r="J343" s="17">
        <f t="shared" si="176"/>
        <v>18</v>
      </c>
      <c r="K343" s="94">
        <f t="shared" si="180"/>
        <v>24038</v>
      </c>
      <c r="L343" s="94"/>
      <c r="M343" s="95">
        <f t="shared" si="181"/>
        <v>432684</v>
      </c>
    </row>
    <row r="344" spans="1:13" ht="15.75" hidden="1" thickBot="1" x14ac:dyDescent="0.3">
      <c r="A344" s="40" t="s">
        <v>185</v>
      </c>
      <c r="B344" s="41" t="s">
        <v>186</v>
      </c>
      <c r="C344" s="41" t="s">
        <v>29</v>
      </c>
      <c r="D344" s="41">
        <f>J343</f>
        <v>18</v>
      </c>
      <c r="E344" s="41">
        <v>-1</v>
      </c>
      <c r="F344" s="41" t="s">
        <v>16</v>
      </c>
      <c r="G344" s="41"/>
      <c r="H344" s="41"/>
      <c r="I344" s="42">
        <v>44000</v>
      </c>
      <c r="J344" s="41">
        <f t="shared" si="176"/>
        <v>17</v>
      </c>
      <c r="K344" s="94">
        <f t="shared" si="180"/>
        <v>24038</v>
      </c>
      <c r="L344" s="94"/>
      <c r="M344" s="95">
        <f t="shared" si="181"/>
        <v>408646</v>
      </c>
    </row>
    <row r="345" spans="1:13" ht="15.75" hidden="1" thickBot="1" x14ac:dyDescent="0.3">
      <c r="A345" s="1" t="s">
        <v>187</v>
      </c>
      <c r="B345" s="2" t="s">
        <v>188</v>
      </c>
      <c r="C345" s="2" t="s">
        <v>29</v>
      </c>
      <c r="D345" s="2">
        <v>144</v>
      </c>
      <c r="E345" s="2"/>
      <c r="F345" s="2" t="s">
        <v>14</v>
      </c>
      <c r="G345" s="2"/>
      <c r="H345" s="2"/>
      <c r="I345" s="43">
        <v>43100</v>
      </c>
      <c r="J345" s="2">
        <f t="shared" si="176"/>
        <v>144</v>
      </c>
      <c r="K345" s="106">
        <f>M345/J345</f>
        <v>261.79861111111109</v>
      </c>
      <c r="L345" s="106"/>
      <c r="M345" s="107">
        <v>37699</v>
      </c>
    </row>
    <row r="346" spans="1:13" ht="15.75" hidden="1" thickBot="1" x14ac:dyDescent="0.3">
      <c r="A346" s="16" t="s">
        <v>187</v>
      </c>
      <c r="B346" s="17" t="s">
        <v>188</v>
      </c>
      <c r="C346" s="17" t="s">
        <v>29</v>
      </c>
      <c r="D346" s="17">
        <f>J345</f>
        <v>144</v>
      </c>
      <c r="E346" s="17">
        <v>-25</v>
      </c>
      <c r="F346" s="17" t="s">
        <v>16</v>
      </c>
      <c r="G346" s="17"/>
      <c r="H346" s="17"/>
      <c r="I346" s="18">
        <v>43720</v>
      </c>
      <c r="J346" s="17">
        <f t="shared" si="176"/>
        <v>119</v>
      </c>
      <c r="K346" s="94">
        <f t="shared" ref="K346:K348" si="182">IF(OR(F346="FPCO"),((M345+L346)/J346),K345)</f>
        <v>261.79861111111109</v>
      </c>
      <c r="L346" s="94"/>
      <c r="M346" s="95">
        <f t="shared" ref="M346:M348" si="183">J346*K346</f>
        <v>31154.034722222219</v>
      </c>
    </row>
    <row r="347" spans="1:13" ht="15.75" hidden="1" thickBot="1" x14ac:dyDescent="0.3">
      <c r="A347" s="16" t="s">
        <v>187</v>
      </c>
      <c r="B347" s="17" t="s">
        <v>188</v>
      </c>
      <c r="C347" s="17" t="s">
        <v>29</v>
      </c>
      <c r="D347" s="17">
        <f>J346</f>
        <v>119</v>
      </c>
      <c r="E347" s="17">
        <v>-1</v>
      </c>
      <c r="F347" s="17" t="s">
        <v>16</v>
      </c>
      <c r="G347" s="17"/>
      <c r="H347" s="17"/>
      <c r="I347" s="18">
        <v>43854</v>
      </c>
      <c r="J347" s="17">
        <f t="shared" si="176"/>
        <v>118</v>
      </c>
      <c r="K347" s="94">
        <f t="shared" si="182"/>
        <v>261.79861111111109</v>
      </c>
      <c r="L347" s="94"/>
      <c r="M347" s="95">
        <f t="shared" si="183"/>
        <v>30892.236111111109</v>
      </c>
    </row>
    <row r="348" spans="1:13" ht="15.75" hidden="1" thickBot="1" x14ac:dyDescent="0.3">
      <c r="A348" s="40" t="s">
        <v>187</v>
      </c>
      <c r="B348" s="41" t="s">
        <v>188</v>
      </c>
      <c r="C348" s="41" t="s">
        <v>29</v>
      </c>
      <c r="D348" s="41">
        <f>J347</f>
        <v>118</v>
      </c>
      <c r="E348" s="41">
        <v>-23</v>
      </c>
      <c r="F348" s="41" t="s">
        <v>16</v>
      </c>
      <c r="G348" s="41"/>
      <c r="H348" s="41"/>
      <c r="I348" s="42">
        <v>44000</v>
      </c>
      <c r="J348" s="41">
        <f t="shared" si="176"/>
        <v>95</v>
      </c>
      <c r="K348" s="104">
        <f t="shared" si="182"/>
        <v>261.79861111111109</v>
      </c>
      <c r="L348" s="94"/>
      <c r="M348" s="95">
        <f t="shared" si="183"/>
        <v>24870.868055555555</v>
      </c>
    </row>
    <row r="349" spans="1:13" ht="15.75" thickBot="1" x14ac:dyDescent="0.3">
      <c r="A349" s="1" t="s">
        <v>195</v>
      </c>
      <c r="B349" s="2" t="s">
        <v>196</v>
      </c>
      <c r="C349" s="2" t="s">
        <v>29</v>
      </c>
      <c r="D349" s="2"/>
      <c r="E349" s="2">
        <v>1</v>
      </c>
      <c r="F349" s="2" t="s">
        <v>17</v>
      </c>
      <c r="G349" s="2" t="s">
        <v>18</v>
      </c>
      <c r="H349" s="2"/>
      <c r="I349" s="43">
        <v>43165</v>
      </c>
      <c r="J349" s="2">
        <f t="shared" si="176"/>
        <v>1</v>
      </c>
      <c r="K349" s="91">
        <v>101070.66666666701</v>
      </c>
      <c r="L349" s="106">
        <f>K349*E349</f>
        <v>101070.66666666701</v>
      </c>
      <c r="M349" s="107">
        <f>J349*K349</f>
        <v>101070.66666666701</v>
      </c>
    </row>
    <row r="350" spans="1:13" ht="15.75" hidden="1" thickBot="1" x14ac:dyDescent="0.3">
      <c r="A350" s="40" t="s">
        <v>195</v>
      </c>
      <c r="B350" s="41" t="s">
        <v>196</v>
      </c>
      <c r="C350" s="41" t="s">
        <v>29</v>
      </c>
      <c r="D350" s="41">
        <f t="shared" ref="D350:D356" si="184">J349</f>
        <v>1</v>
      </c>
      <c r="E350" s="41">
        <v>-1</v>
      </c>
      <c r="F350" s="41" t="s">
        <v>16</v>
      </c>
      <c r="G350" s="41"/>
      <c r="H350" s="41"/>
      <c r="I350" s="42">
        <v>43405</v>
      </c>
      <c r="J350" s="41">
        <f t="shared" si="176"/>
        <v>0</v>
      </c>
      <c r="K350" s="104">
        <f t="shared" ref="K350" si="185">IF(OR(F350="FPCO"),((M349+L350)/J350),K349)</f>
        <v>101070.66666666701</v>
      </c>
      <c r="L350" s="94"/>
      <c r="M350" s="95">
        <f t="shared" ref="M350" si="186">J350*K350</f>
        <v>0</v>
      </c>
    </row>
    <row r="351" spans="1:13" x14ac:dyDescent="0.25">
      <c r="A351" s="1" t="s">
        <v>197</v>
      </c>
      <c r="B351" s="2" t="s">
        <v>198</v>
      </c>
      <c r="C351" s="2" t="s">
        <v>29</v>
      </c>
      <c r="D351" s="2">
        <f t="shared" si="184"/>
        <v>0</v>
      </c>
      <c r="E351" s="2">
        <v>3</v>
      </c>
      <c r="F351" s="2" t="s">
        <v>17</v>
      </c>
      <c r="G351" s="2" t="s">
        <v>18</v>
      </c>
      <c r="H351" s="2"/>
      <c r="I351" s="43">
        <v>43518</v>
      </c>
      <c r="J351" s="2">
        <f t="shared" si="176"/>
        <v>3</v>
      </c>
      <c r="K351" s="91">
        <v>27200</v>
      </c>
      <c r="L351" s="106">
        <f>K351*E351</f>
        <v>81600</v>
      </c>
      <c r="M351" s="107">
        <f>J351*K351</f>
        <v>81600</v>
      </c>
    </row>
    <row r="352" spans="1:13" hidden="1" x14ac:dyDescent="0.25">
      <c r="A352" s="16" t="s">
        <v>197</v>
      </c>
      <c r="B352" s="17" t="s">
        <v>198</v>
      </c>
      <c r="C352" s="17" t="s">
        <v>29</v>
      </c>
      <c r="D352" s="17">
        <f t="shared" si="184"/>
        <v>3</v>
      </c>
      <c r="E352" s="17">
        <v>-3</v>
      </c>
      <c r="F352" s="17" t="s">
        <v>16</v>
      </c>
      <c r="G352" s="17"/>
      <c r="H352" s="17"/>
      <c r="I352" s="18">
        <v>43585</v>
      </c>
      <c r="J352" s="17">
        <f t="shared" si="176"/>
        <v>0</v>
      </c>
      <c r="K352" s="94">
        <f t="shared" ref="K352" si="187">IF(OR(F352="FPCO"),((M351+L352)/J352),K351)</f>
        <v>27200</v>
      </c>
      <c r="L352" s="94"/>
      <c r="M352" s="95">
        <f t="shared" ref="M352" si="188">J352*K352</f>
        <v>0</v>
      </c>
    </row>
    <row r="353" spans="1:13" x14ac:dyDescent="0.25">
      <c r="A353" s="16" t="s">
        <v>197</v>
      </c>
      <c r="B353" s="17" t="s">
        <v>198</v>
      </c>
      <c r="C353" s="17" t="s">
        <v>29</v>
      </c>
      <c r="D353" s="17">
        <f t="shared" si="184"/>
        <v>0</v>
      </c>
      <c r="E353" s="17">
        <v>1</v>
      </c>
      <c r="F353" s="17" t="s">
        <v>17</v>
      </c>
      <c r="G353" s="17" t="s">
        <v>18</v>
      </c>
      <c r="H353" s="17"/>
      <c r="I353" s="18">
        <v>43613</v>
      </c>
      <c r="J353" s="17">
        <f t="shared" si="176"/>
        <v>1</v>
      </c>
      <c r="K353" s="99">
        <f t="shared" ref="K353" si="189">((M352+L353)/J353)</f>
        <v>27200</v>
      </c>
      <c r="L353" s="99">
        <f>E353*27200</f>
        <v>27200</v>
      </c>
      <c r="M353" s="100">
        <f>J353*K353</f>
        <v>27200</v>
      </c>
    </row>
    <row r="354" spans="1:13" hidden="1" x14ac:dyDescent="0.25">
      <c r="A354" s="16" t="s">
        <v>197</v>
      </c>
      <c r="B354" s="17" t="s">
        <v>198</v>
      </c>
      <c r="C354" s="17" t="s">
        <v>29</v>
      </c>
      <c r="D354" s="17">
        <f t="shared" si="184"/>
        <v>1</v>
      </c>
      <c r="E354" s="17">
        <v>-1</v>
      </c>
      <c r="F354" s="17" t="s">
        <v>16</v>
      </c>
      <c r="G354" s="17"/>
      <c r="H354" s="17"/>
      <c r="I354" s="18">
        <v>43669</v>
      </c>
      <c r="J354" s="17">
        <f t="shared" si="176"/>
        <v>0</v>
      </c>
      <c r="K354" s="94">
        <f t="shared" ref="K354" si="190">IF(OR(F354="FPCO"),((M353+L354)/J354),K353)</f>
        <v>27200</v>
      </c>
      <c r="L354" s="94"/>
      <c r="M354" s="95">
        <f t="shared" ref="M354" si="191">J354*K354</f>
        <v>0</v>
      </c>
    </row>
    <row r="355" spans="1:13" ht="30" x14ac:dyDescent="0.25">
      <c r="A355" s="16" t="s">
        <v>197</v>
      </c>
      <c r="B355" s="17" t="s">
        <v>198</v>
      </c>
      <c r="C355" s="17" t="s">
        <v>29</v>
      </c>
      <c r="D355" s="17">
        <f t="shared" si="184"/>
        <v>0</v>
      </c>
      <c r="E355" s="17">
        <v>2</v>
      </c>
      <c r="F355" s="17" t="s">
        <v>17</v>
      </c>
      <c r="G355" s="17" t="s">
        <v>32</v>
      </c>
      <c r="H355" s="17"/>
      <c r="I355" s="18">
        <v>43895</v>
      </c>
      <c r="J355" s="17">
        <f t="shared" si="176"/>
        <v>2</v>
      </c>
      <c r="K355" s="99">
        <f t="shared" ref="K355" si="192">((M354+L355)/J355)</f>
        <v>24110</v>
      </c>
      <c r="L355" s="99">
        <f>E355*24110</f>
        <v>48220</v>
      </c>
      <c r="M355" s="100">
        <f>J355*K355</f>
        <v>48220</v>
      </c>
    </row>
    <row r="356" spans="1:13" ht="15.75" hidden="1" thickBot="1" x14ac:dyDescent="0.3">
      <c r="A356" s="19" t="s">
        <v>197</v>
      </c>
      <c r="B356" s="20" t="s">
        <v>198</v>
      </c>
      <c r="C356" s="20" t="s">
        <v>29</v>
      </c>
      <c r="D356" s="20">
        <f t="shared" si="184"/>
        <v>2</v>
      </c>
      <c r="E356" s="20">
        <v>-2</v>
      </c>
      <c r="F356" s="20" t="s">
        <v>16</v>
      </c>
      <c r="G356" s="20"/>
      <c r="H356" s="20"/>
      <c r="I356" s="21">
        <v>43896</v>
      </c>
      <c r="J356" s="20">
        <f t="shared" si="176"/>
        <v>0</v>
      </c>
      <c r="K356" s="104">
        <f t="shared" ref="K356" si="193">IF(OR(F356="FPCO"),((M355+L356)/J356),K355)</f>
        <v>24110</v>
      </c>
      <c r="L356" s="104"/>
      <c r="M356" s="105">
        <f t="shared" ref="M356" si="194">J356*K356</f>
        <v>0</v>
      </c>
    </row>
    <row r="357" spans="1:13" hidden="1" x14ac:dyDescent="0.25">
      <c r="D357" s="15">
        <f t="shared" ref="D357:D412" si="195">J356</f>
        <v>0</v>
      </c>
      <c r="J357" s="56">
        <f>D357+E357</f>
        <v>0</v>
      </c>
    </row>
    <row r="358" spans="1:13" hidden="1" x14ac:dyDescent="0.25">
      <c r="D358" s="15">
        <f t="shared" si="195"/>
        <v>0</v>
      </c>
      <c r="J358" s="56">
        <f>D358+E358</f>
        <v>0</v>
      </c>
    </row>
    <row r="359" spans="1:13" hidden="1" x14ac:dyDescent="0.25">
      <c r="D359" s="15">
        <f t="shared" si="195"/>
        <v>0</v>
      </c>
      <c r="J359" s="56">
        <f>D359+E359</f>
        <v>0</v>
      </c>
    </row>
    <row r="360" spans="1:13" hidden="1" x14ac:dyDescent="0.25">
      <c r="D360" s="15">
        <f t="shared" si="195"/>
        <v>0</v>
      </c>
      <c r="J360" s="56">
        <f>D360+E360</f>
        <v>0</v>
      </c>
    </row>
    <row r="361" spans="1:13" hidden="1" x14ac:dyDescent="0.25">
      <c r="D361" s="15">
        <f t="shared" si="195"/>
        <v>0</v>
      </c>
      <c r="J361" s="56">
        <f t="shared" ref="J361:J424" si="196">D361+E361</f>
        <v>0</v>
      </c>
    </row>
    <row r="362" spans="1:13" hidden="1" x14ac:dyDescent="0.25">
      <c r="D362" s="15">
        <f t="shared" si="195"/>
        <v>0</v>
      </c>
      <c r="J362" s="56">
        <f t="shared" si="196"/>
        <v>0</v>
      </c>
    </row>
    <row r="363" spans="1:13" hidden="1" x14ac:dyDescent="0.25">
      <c r="D363" s="15">
        <f t="shared" si="195"/>
        <v>0</v>
      </c>
      <c r="J363" s="56">
        <f t="shared" si="196"/>
        <v>0</v>
      </c>
    </row>
    <row r="364" spans="1:13" hidden="1" x14ac:dyDescent="0.25">
      <c r="D364" s="15">
        <f t="shared" si="195"/>
        <v>0</v>
      </c>
      <c r="J364" s="56">
        <f t="shared" si="196"/>
        <v>0</v>
      </c>
    </row>
    <row r="365" spans="1:13" hidden="1" x14ac:dyDescent="0.25">
      <c r="D365" s="15">
        <f t="shared" si="195"/>
        <v>0</v>
      </c>
      <c r="J365" s="56">
        <f t="shared" si="196"/>
        <v>0</v>
      </c>
    </row>
    <row r="366" spans="1:13" hidden="1" x14ac:dyDescent="0.25">
      <c r="D366" s="15">
        <f t="shared" si="195"/>
        <v>0</v>
      </c>
      <c r="J366" s="56">
        <f t="shared" si="196"/>
        <v>0</v>
      </c>
    </row>
    <row r="367" spans="1:13" hidden="1" x14ac:dyDescent="0.25">
      <c r="D367" s="15">
        <f t="shared" si="195"/>
        <v>0</v>
      </c>
      <c r="J367" s="56">
        <f t="shared" si="196"/>
        <v>0</v>
      </c>
    </row>
    <row r="368" spans="1:13" hidden="1" x14ac:dyDescent="0.25">
      <c r="D368" s="15">
        <f t="shared" si="195"/>
        <v>0</v>
      </c>
      <c r="J368" s="56">
        <f t="shared" si="196"/>
        <v>0</v>
      </c>
    </row>
    <row r="369" spans="4:10" hidden="1" x14ac:dyDescent="0.25">
      <c r="D369" s="15">
        <f t="shared" si="195"/>
        <v>0</v>
      </c>
      <c r="J369" s="56">
        <f t="shared" si="196"/>
        <v>0</v>
      </c>
    </row>
    <row r="370" spans="4:10" hidden="1" x14ac:dyDescent="0.25">
      <c r="D370" s="15">
        <f t="shared" si="195"/>
        <v>0</v>
      </c>
      <c r="J370" s="56">
        <f t="shared" si="196"/>
        <v>0</v>
      </c>
    </row>
    <row r="371" spans="4:10" hidden="1" x14ac:dyDescent="0.25">
      <c r="D371" s="15">
        <f t="shared" si="195"/>
        <v>0</v>
      </c>
      <c r="J371" s="56">
        <f t="shared" si="196"/>
        <v>0</v>
      </c>
    </row>
    <row r="372" spans="4:10" hidden="1" x14ac:dyDescent="0.25">
      <c r="D372" s="15">
        <f t="shared" si="195"/>
        <v>0</v>
      </c>
      <c r="J372" s="56">
        <f t="shared" si="196"/>
        <v>0</v>
      </c>
    </row>
    <row r="373" spans="4:10" hidden="1" x14ac:dyDescent="0.25">
      <c r="D373" s="15">
        <f t="shared" si="195"/>
        <v>0</v>
      </c>
      <c r="J373" s="56">
        <f t="shared" si="196"/>
        <v>0</v>
      </c>
    </row>
    <row r="374" spans="4:10" hidden="1" x14ac:dyDescent="0.25">
      <c r="D374" s="15">
        <f t="shared" si="195"/>
        <v>0</v>
      </c>
      <c r="J374" s="56">
        <f t="shared" si="196"/>
        <v>0</v>
      </c>
    </row>
    <row r="375" spans="4:10" hidden="1" x14ac:dyDescent="0.25">
      <c r="D375" s="15">
        <f t="shared" si="195"/>
        <v>0</v>
      </c>
      <c r="J375" s="56">
        <f t="shared" si="196"/>
        <v>0</v>
      </c>
    </row>
    <row r="376" spans="4:10" hidden="1" x14ac:dyDescent="0.25">
      <c r="D376" s="15">
        <f t="shared" si="195"/>
        <v>0</v>
      </c>
      <c r="J376" s="56">
        <f t="shared" si="196"/>
        <v>0</v>
      </c>
    </row>
    <row r="377" spans="4:10" hidden="1" x14ac:dyDescent="0.25">
      <c r="D377" s="15">
        <f t="shared" si="195"/>
        <v>0</v>
      </c>
      <c r="J377" s="56">
        <f t="shared" si="196"/>
        <v>0</v>
      </c>
    </row>
    <row r="378" spans="4:10" hidden="1" x14ac:dyDescent="0.25">
      <c r="D378" s="15">
        <f t="shared" si="195"/>
        <v>0</v>
      </c>
      <c r="J378" s="56">
        <f t="shared" si="196"/>
        <v>0</v>
      </c>
    </row>
    <row r="379" spans="4:10" hidden="1" x14ac:dyDescent="0.25">
      <c r="D379" s="15">
        <f t="shared" si="195"/>
        <v>0</v>
      </c>
      <c r="J379" s="56">
        <f t="shared" si="196"/>
        <v>0</v>
      </c>
    </row>
    <row r="380" spans="4:10" hidden="1" x14ac:dyDescent="0.25">
      <c r="D380" s="15">
        <f t="shared" si="195"/>
        <v>0</v>
      </c>
      <c r="J380" s="56">
        <f t="shared" si="196"/>
        <v>0</v>
      </c>
    </row>
    <row r="381" spans="4:10" hidden="1" x14ac:dyDescent="0.25">
      <c r="D381" s="15">
        <f t="shared" si="195"/>
        <v>0</v>
      </c>
      <c r="J381" s="56">
        <f t="shared" si="196"/>
        <v>0</v>
      </c>
    </row>
    <row r="382" spans="4:10" hidden="1" x14ac:dyDescent="0.25">
      <c r="D382" s="15">
        <f t="shared" si="195"/>
        <v>0</v>
      </c>
      <c r="J382" s="56">
        <f t="shared" si="196"/>
        <v>0</v>
      </c>
    </row>
    <row r="383" spans="4:10" hidden="1" x14ac:dyDescent="0.25">
      <c r="D383" s="15">
        <f t="shared" si="195"/>
        <v>0</v>
      </c>
      <c r="J383" s="56">
        <f t="shared" si="196"/>
        <v>0</v>
      </c>
    </row>
    <row r="384" spans="4:10" hidden="1" x14ac:dyDescent="0.25">
      <c r="D384" s="15">
        <f t="shared" si="195"/>
        <v>0</v>
      </c>
      <c r="J384" s="56">
        <f t="shared" si="196"/>
        <v>0</v>
      </c>
    </row>
    <row r="385" spans="4:10" hidden="1" x14ac:dyDescent="0.25">
      <c r="D385" s="15">
        <f t="shared" si="195"/>
        <v>0</v>
      </c>
      <c r="J385" s="56">
        <f t="shared" si="196"/>
        <v>0</v>
      </c>
    </row>
    <row r="386" spans="4:10" hidden="1" x14ac:dyDescent="0.25">
      <c r="D386" s="15">
        <f t="shared" si="195"/>
        <v>0</v>
      </c>
      <c r="J386" s="56">
        <f t="shared" si="196"/>
        <v>0</v>
      </c>
    </row>
    <row r="387" spans="4:10" hidden="1" x14ac:dyDescent="0.25">
      <c r="D387" s="15">
        <f t="shared" si="195"/>
        <v>0</v>
      </c>
      <c r="J387" s="56">
        <f t="shared" si="196"/>
        <v>0</v>
      </c>
    </row>
    <row r="388" spans="4:10" hidden="1" x14ac:dyDescent="0.25">
      <c r="D388" s="15">
        <f t="shared" si="195"/>
        <v>0</v>
      </c>
      <c r="J388" s="56">
        <f t="shared" si="196"/>
        <v>0</v>
      </c>
    </row>
    <row r="389" spans="4:10" hidden="1" x14ac:dyDescent="0.25">
      <c r="D389" s="15">
        <f t="shared" si="195"/>
        <v>0</v>
      </c>
      <c r="J389" s="56">
        <f t="shared" si="196"/>
        <v>0</v>
      </c>
    </row>
    <row r="390" spans="4:10" hidden="1" x14ac:dyDescent="0.25">
      <c r="D390" s="15">
        <f t="shared" si="195"/>
        <v>0</v>
      </c>
      <c r="J390" s="56">
        <f t="shared" si="196"/>
        <v>0</v>
      </c>
    </row>
    <row r="391" spans="4:10" hidden="1" x14ac:dyDescent="0.25">
      <c r="D391" s="15">
        <f t="shared" si="195"/>
        <v>0</v>
      </c>
      <c r="J391" s="56">
        <f t="shared" si="196"/>
        <v>0</v>
      </c>
    </row>
    <row r="392" spans="4:10" hidden="1" x14ac:dyDescent="0.25">
      <c r="D392" s="15">
        <f t="shared" si="195"/>
        <v>0</v>
      </c>
      <c r="J392" s="56">
        <f t="shared" si="196"/>
        <v>0</v>
      </c>
    </row>
    <row r="393" spans="4:10" hidden="1" x14ac:dyDescent="0.25">
      <c r="D393" s="15">
        <f t="shared" si="195"/>
        <v>0</v>
      </c>
      <c r="J393" s="56">
        <f t="shared" si="196"/>
        <v>0</v>
      </c>
    </row>
    <row r="394" spans="4:10" hidden="1" x14ac:dyDescent="0.25">
      <c r="D394" s="15">
        <f t="shared" si="195"/>
        <v>0</v>
      </c>
      <c r="J394" s="56">
        <f t="shared" si="196"/>
        <v>0</v>
      </c>
    </row>
    <row r="395" spans="4:10" hidden="1" x14ac:dyDescent="0.25">
      <c r="D395" s="15">
        <f t="shared" si="195"/>
        <v>0</v>
      </c>
      <c r="J395" s="56">
        <f t="shared" si="196"/>
        <v>0</v>
      </c>
    </row>
    <row r="396" spans="4:10" hidden="1" x14ac:dyDescent="0.25">
      <c r="D396" s="15">
        <f t="shared" si="195"/>
        <v>0</v>
      </c>
      <c r="J396" s="56">
        <f t="shared" si="196"/>
        <v>0</v>
      </c>
    </row>
    <row r="397" spans="4:10" hidden="1" x14ac:dyDescent="0.25">
      <c r="D397" s="15">
        <f t="shared" si="195"/>
        <v>0</v>
      </c>
      <c r="J397" s="56">
        <f t="shared" si="196"/>
        <v>0</v>
      </c>
    </row>
    <row r="398" spans="4:10" hidden="1" x14ac:dyDescent="0.25">
      <c r="D398" s="15">
        <f t="shared" si="195"/>
        <v>0</v>
      </c>
      <c r="J398" s="56">
        <f t="shared" si="196"/>
        <v>0</v>
      </c>
    </row>
    <row r="399" spans="4:10" hidden="1" x14ac:dyDescent="0.25">
      <c r="D399" s="15">
        <f t="shared" si="195"/>
        <v>0</v>
      </c>
      <c r="J399" s="56">
        <f t="shared" si="196"/>
        <v>0</v>
      </c>
    </row>
    <row r="400" spans="4:10" hidden="1" x14ac:dyDescent="0.25">
      <c r="D400" s="15">
        <f t="shared" si="195"/>
        <v>0</v>
      </c>
      <c r="J400" s="56">
        <f t="shared" si="196"/>
        <v>0</v>
      </c>
    </row>
    <row r="401" spans="4:10" hidden="1" x14ac:dyDescent="0.25">
      <c r="D401" s="15">
        <f t="shared" si="195"/>
        <v>0</v>
      </c>
      <c r="J401" s="56">
        <f t="shared" si="196"/>
        <v>0</v>
      </c>
    </row>
    <row r="402" spans="4:10" hidden="1" x14ac:dyDescent="0.25">
      <c r="D402" s="15">
        <f t="shared" si="195"/>
        <v>0</v>
      </c>
      <c r="J402" s="56">
        <f t="shared" si="196"/>
        <v>0</v>
      </c>
    </row>
    <row r="403" spans="4:10" hidden="1" x14ac:dyDescent="0.25">
      <c r="D403" s="15">
        <f t="shared" si="195"/>
        <v>0</v>
      </c>
      <c r="J403" s="56">
        <f t="shared" si="196"/>
        <v>0</v>
      </c>
    </row>
    <row r="404" spans="4:10" hidden="1" x14ac:dyDescent="0.25">
      <c r="D404" s="15">
        <f t="shared" si="195"/>
        <v>0</v>
      </c>
      <c r="J404" s="56">
        <f t="shared" si="196"/>
        <v>0</v>
      </c>
    </row>
    <row r="405" spans="4:10" hidden="1" x14ac:dyDescent="0.25">
      <c r="D405" s="15">
        <f t="shared" si="195"/>
        <v>0</v>
      </c>
      <c r="J405" s="56">
        <f t="shared" si="196"/>
        <v>0</v>
      </c>
    </row>
    <row r="406" spans="4:10" hidden="1" x14ac:dyDescent="0.25">
      <c r="D406" s="15">
        <f t="shared" si="195"/>
        <v>0</v>
      </c>
      <c r="J406" s="56">
        <f t="shared" si="196"/>
        <v>0</v>
      </c>
    </row>
    <row r="407" spans="4:10" hidden="1" x14ac:dyDescent="0.25">
      <c r="D407" s="15">
        <f t="shared" si="195"/>
        <v>0</v>
      </c>
      <c r="J407" s="56">
        <f t="shared" si="196"/>
        <v>0</v>
      </c>
    </row>
    <row r="408" spans="4:10" hidden="1" x14ac:dyDescent="0.25">
      <c r="D408" s="15">
        <f t="shared" si="195"/>
        <v>0</v>
      </c>
      <c r="J408" s="56">
        <f t="shared" si="196"/>
        <v>0</v>
      </c>
    </row>
    <row r="409" spans="4:10" hidden="1" x14ac:dyDescent="0.25">
      <c r="D409" s="15">
        <f t="shared" si="195"/>
        <v>0</v>
      </c>
      <c r="J409" s="56">
        <f t="shared" si="196"/>
        <v>0</v>
      </c>
    </row>
    <row r="410" spans="4:10" hidden="1" x14ac:dyDescent="0.25">
      <c r="D410" s="15">
        <f t="shared" si="195"/>
        <v>0</v>
      </c>
      <c r="J410" s="56">
        <f t="shared" si="196"/>
        <v>0</v>
      </c>
    </row>
    <row r="411" spans="4:10" hidden="1" x14ac:dyDescent="0.25">
      <c r="D411" s="15">
        <f t="shared" si="195"/>
        <v>0</v>
      </c>
      <c r="J411" s="56">
        <f t="shared" si="196"/>
        <v>0</v>
      </c>
    </row>
    <row r="412" spans="4:10" hidden="1" x14ac:dyDescent="0.25">
      <c r="D412" s="15">
        <f t="shared" si="195"/>
        <v>0</v>
      </c>
      <c r="J412" s="56">
        <f t="shared" si="196"/>
        <v>0</v>
      </c>
    </row>
    <row r="413" spans="4:10" hidden="1" x14ac:dyDescent="0.25">
      <c r="D413" s="15">
        <f t="shared" ref="D413:D476" si="197">J412</f>
        <v>0</v>
      </c>
      <c r="J413" s="56">
        <f t="shared" si="196"/>
        <v>0</v>
      </c>
    </row>
    <row r="414" spans="4:10" hidden="1" x14ac:dyDescent="0.25">
      <c r="D414" s="15">
        <f t="shared" si="197"/>
        <v>0</v>
      </c>
      <c r="J414" s="56">
        <f t="shared" si="196"/>
        <v>0</v>
      </c>
    </row>
    <row r="415" spans="4:10" hidden="1" x14ac:dyDescent="0.25">
      <c r="D415" s="15">
        <f t="shared" si="197"/>
        <v>0</v>
      </c>
      <c r="J415" s="56">
        <f t="shared" si="196"/>
        <v>0</v>
      </c>
    </row>
    <row r="416" spans="4:10" hidden="1" x14ac:dyDescent="0.25">
      <c r="D416" s="15">
        <f t="shared" si="197"/>
        <v>0</v>
      </c>
      <c r="J416" s="56">
        <f t="shared" si="196"/>
        <v>0</v>
      </c>
    </row>
    <row r="417" spans="4:10" hidden="1" x14ac:dyDescent="0.25">
      <c r="D417" s="15">
        <f t="shared" si="197"/>
        <v>0</v>
      </c>
      <c r="J417" s="56">
        <f t="shared" si="196"/>
        <v>0</v>
      </c>
    </row>
    <row r="418" spans="4:10" hidden="1" x14ac:dyDescent="0.25">
      <c r="D418" s="15">
        <f t="shared" si="197"/>
        <v>0</v>
      </c>
      <c r="J418" s="56">
        <f t="shared" si="196"/>
        <v>0</v>
      </c>
    </row>
    <row r="419" spans="4:10" hidden="1" x14ac:dyDescent="0.25">
      <c r="D419" s="15">
        <f t="shared" si="197"/>
        <v>0</v>
      </c>
      <c r="J419" s="56">
        <f t="shared" si="196"/>
        <v>0</v>
      </c>
    </row>
    <row r="420" spans="4:10" hidden="1" x14ac:dyDescent="0.25">
      <c r="D420" s="15">
        <f t="shared" si="197"/>
        <v>0</v>
      </c>
      <c r="J420" s="56">
        <f t="shared" si="196"/>
        <v>0</v>
      </c>
    </row>
    <row r="421" spans="4:10" hidden="1" x14ac:dyDescent="0.25">
      <c r="D421" s="15">
        <f t="shared" si="197"/>
        <v>0</v>
      </c>
      <c r="J421" s="56">
        <f t="shared" si="196"/>
        <v>0</v>
      </c>
    </row>
    <row r="422" spans="4:10" hidden="1" x14ac:dyDescent="0.25">
      <c r="D422" s="15">
        <f t="shared" si="197"/>
        <v>0</v>
      </c>
      <c r="J422" s="56">
        <f t="shared" si="196"/>
        <v>0</v>
      </c>
    </row>
    <row r="423" spans="4:10" hidden="1" x14ac:dyDescent="0.25">
      <c r="D423" s="15">
        <f t="shared" si="197"/>
        <v>0</v>
      </c>
      <c r="J423" s="56">
        <f t="shared" si="196"/>
        <v>0</v>
      </c>
    </row>
    <row r="424" spans="4:10" hidden="1" x14ac:dyDescent="0.25">
      <c r="D424" s="15">
        <f t="shared" si="197"/>
        <v>0</v>
      </c>
      <c r="J424" s="56">
        <f t="shared" si="196"/>
        <v>0</v>
      </c>
    </row>
    <row r="425" spans="4:10" hidden="1" x14ac:dyDescent="0.25">
      <c r="D425" s="15">
        <f t="shared" si="197"/>
        <v>0</v>
      </c>
      <c r="J425" s="56">
        <f t="shared" ref="J425:J488" si="198">D425+E425</f>
        <v>0</v>
      </c>
    </row>
    <row r="426" spans="4:10" hidden="1" x14ac:dyDescent="0.25">
      <c r="D426" s="15">
        <f t="shared" si="197"/>
        <v>0</v>
      </c>
      <c r="J426" s="56">
        <f t="shared" si="198"/>
        <v>0</v>
      </c>
    </row>
    <row r="427" spans="4:10" hidden="1" x14ac:dyDescent="0.25">
      <c r="D427" s="15">
        <f t="shared" si="197"/>
        <v>0</v>
      </c>
      <c r="J427" s="56">
        <f t="shared" si="198"/>
        <v>0</v>
      </c>
    </row>
    <row r="428" spans="4:10" hidden="1" x14ac:dyDescent="0.25">
      <c r="D428" s="15">
        <f t="shared" si="197"/>
        <v>0</v>
      </c>
      <c r="J428" s="56">
        <f t="shared" si="198"/>
        <v>0</v>
      </c>
    </row>
    <row r="429" spans="4:10" hidden="1" x14ac:dyDescent="0.25">
      <c r="D429" s="15">
        <f t="shared" si="197"/>
        <v>0</v>
      </c>
      <c r="J429" s="56">
        <f t="shared" si="198"/>
        <v>0</v>
      </c>
    </row>
    <row r="430" spans="4:10" hidden="1" x14ac:dyDescent="0.25">
      <c r="D430" s="15">
        <f t="shared" si="197"/>
        <v>0</v>
      </c>
      <c r="J430" s="56">
        <f t="shared" si="198"/>
        <v>0</v>
      </c>
    </row>
    <row r="431" spans="4:10" hidden="1" x14ac:dyDescent="0.25">
      <c r="D431" s="15">
        <f t="shared" si="197"/>
        <v>0</v>
      </c>
      <c r="J431" s="56">
        <f t="shared" si="198"/>
        <v>0</v>
      </c>
    </row>
    <row r="432" spans="4:10" hidden="1" x14ac:dyDescent="0.25">
      <c r="D432" s="15">
        <f t="shared" si="197"/>
        <v>0</v>
      </c>
      <c r="J432" s="56">
        <f t="shared" si="198"/>
        <v>0</v>
      </c>
    </row>
    <row r="433" spans="4:10" hidden="1" x14ac:dyDescent="0.25">
      <c r="D433" s="15">
        <f t="shared" si="197"/>
        <v>0</v>
      </c>
      <c r="J433" s="56">
        <f t="shared" si="198"/>
        <v>0</v>
      </c>
    </row>
    <row r="434" spans="4:10" hidden="1" x14ac:dyDescent="0.25">
      <c r="D434" s="15">
        <f t="shared" si="197"/>
        <v>0</v>
      </c>
      <c r="J434" s="56">
        <f t="shared" si="198"/>
        <v>0</v>
      </c>
    </row>
    <row r="435" spans="4:10" hidden="1" x14ac:dyDescent="0.25">
      <c r="D435" s="15">
        <f t="shared" si="197"/>
        <v>0</v>
      </c>
      <c r="J435" s="56">
        <f t="shared" si="198"/>
        <v>0</v>
      </c>
    </row>
    <row r="436" spans="4:10" hidden="1" x14ac:dyDescent="0.25">
      <c r="D436" s="15">
        <f t="shared" si="197"/>
        <v>0</v>
      </c>
      <c r="J436" s="56">
        <f t="shared" si="198"/>
        <v>0</v>
      </c>
    </row>
    <row r="437" spans="4:10" hidden="1" x14ac:dyDescent="0.25">
      <c r="D437" s="15">
        <f t="shared" si="197"/>
        <v>0</v>
      </c>
      <c r="J437" s="56">
        <f t="shared" si="198"/>
        <v>0</v>
      </c>
    </row>
    <row r="438" spans="4:10" hidden="1" x14ac:dyDescent="0.25">
      <c r="D438" s="15">
        <f t="shared" si="197"/>
        <v>0</v>
      </c>
      <c r="J438" s="56">
        <f t="shared" si="198"/>
        <v>0</v>
      </c>
    </row>
    <row r="439" spans="4:10" hidden="1" x14ac:dyDescent="0.25">
      <c r="D439" s="15">
        <f t="shared" si="197"/>
        <v>0</v>
      </c>
      <c r="J439" s="56">
        <f t="shared" si="198"/>
        <v>0</v>
      </c>
    </row>
    <row r="440" spans="4:10" hidden="1" x14ac:dyDescent="0.25">
      <c r="D440" s="15">
        <f t="shared" si="197"/>
        <v>0</v>
      </c>
      <c r="J440" s="56">
        <f t="shared" si="198"/>
        <v>0</v>
      </c>
    </row>
    <row r="441" spans="4:10" hidden="1" x14ac:dyDescent="0.25">
      <c r="D441" s="15">
        <f t="shared" si="197"/>
        <v>0</v>
      </c>
      <c r="J441" s="56">
        <f t="shared" si="198"/>
        <v>0</v>
      </c>
    </row>
    <row r="442" spans="4:10" hidden="1" x14ac:dyDescent="0.25">
      <c r="D442" s="15">
        <f t="shared" si="197"/>
        <v>0</v>
      </c>
      <c r="J442" s="56">
        <f t="shared" si="198"/>
        <v>0</v>
      </c>
    </row>
    <row r="443" spans="4:10" hidden="1" x14ac:dyDescent="0.25">
      <c r="D443" s="15">
        <f t="shared" si="197"/>
        <v>0</v>
      </c>
      <c r="J443" s="56">
        <f t="shared" si="198"/>
        <v>0</v>
      </c>
    </row>
    <row r="444" spans="4:10" hidden="1" x14ac:dyDescent="0.25">
      <c r="D444" s="15">
        <f t="shared" si="197"/>
        <v>0</v>
      </c>
      <c r="J444" s="56">
        <f t="shared" si="198"/>
        <v>0</v>
      </c>
    </row>
    <row r="445" spans="4:10" hidden="1" x14ac:dyDescent="0.25">
      <c r="D445" s="15">
        <f t="shared" si="197"/>
        <v>0</v>
      </c>
      <c r="J445" s="56">
        <f t="shared" si="198"/>
        <v>0</v>
      </c>
    </row>
    <row r="446" spans="4:10" hidden="1" x14ac:dyDescent="0.25">
      <c r="D446" s="15">
        <f t="shared" si="197"/>
        <v>0</v>
      </c>
      <c r="J446" s="56">
        <f t="shared" si="198"/>
        <v>0</v>
      </c>
    </row>
    <row r="447" spans="4:10" hidden="1" x14ac:dyDescent="0.25">
      <c r="D447" s="15">
        <f t="shared" si="197"/>
        <v>0</v>
      </c>
      <c r="J447" s="56">
        <f t="shared" si="198"/>
        <v>0</v>
      </c>
    </row>
    <row r="448" spans="4:10" hidden="1" x14ac:dyDescent="0.25">
      <c r="D448" s="15">
        <f t="shared" si="197"/>
        <v>0</v>
      </c>
      <c r="J448" s="56">
        <f t="shared" si="198"/>
        <v>0</v>
      </c>
    </row>
    <row r="449" spans="4:10" hidden="1" x14ac:dyDescent="0.25">
      <c r="D449" s="15">
        <f t="shared" si="197"/>
        <v>0</v>
      </c>
      <c r="J449" s="56">
        <f t="shared" si="198"/>
        <v>0</v>
      </c>
    </row>
    <row r="450" spans="4:10" hidden="1" x14ac:dyDescent="0.25">
      <c r="D450" s="15">
        <f t="shared" si="197"/>
        <v>0</v>
      </c>
      <c r="J450" s="56">
        <f t="shared" si="198"/>
        <v>0</v>
      </c>
    </row>
    <row r="451" spans="4:10" hidden="1" x14ac:dyDescent="0.25">
      <c r="D451" s="15">
        <f t="shared" si="197"/>
        <v>0</v>
      </c>
      <c r="J451" s="56">
        <f t="shared" si="198"/>
        <v>0</v>
      </c>
    </row>
    <row r="452" spans="4:10" hidden="1" x14ac:dyDescent="0.25">
      <c r="D452" s="15">
        <f t="shared" si="197"/>
        <v>0</v>
      </c>
      <c r="J452" s="56">
        <f t="shared" si="198"/>
        <v>0</v>
      </c>
    </row>
    <row r="453" spans="4:10" hidden="1" x14ac:dyDescent="0.25">
      <c r="D453" s="15">
        <f t="shared" si="197"/>
        <v>0</v>
      </c>
      <c r="J453" s="56">
        <f t="shared" si="198"/>
        <v>0</v>
      </c>
    </row>
    <row r="454" spans="4:10" hidden="1" x14ac:dyDescent="0.25">
      <c r="D454" s="15">
        <f t="shared" si="197"/>
        <v>0</v>
      </c>
      <c r="J454" s="56">
        <f t="shared" si="198"/>
        <v>0</v>
      </c>
    </row>
    <row r="455" spans="4:10" hidden="1" x14ac:dyDescent="0.25">
      <c r="D455" s="15">
        <f t="shared" si="197"/>
        <v>0</v>
      </c>
      <c r="J455" s="56">
        <f t="shared" si="198"/>
        <v>0</v>
      </c>
    </row>
    <row r="456" spans="4:10" hidden="1" x14ac:dyDescent="0.25">
      <c r="D456" s="15">
        <f t="shared" si="197"/>
        <v>0</v>
      </c>
      <c r="J456" s="56">
        <f t="shared" si="198"/>
        <v>0</v>
      </c>
    </row>
    <row r="457" spans="4:10" hidden="1" x14ac:dyDescent="0.25">
      <c r="D457" s="15">
        <f t="shared" si="197"/>
        <v>0</v>
      </c>
      <c r="J457" s="56">
        <f t="shared" si="198"/>
        <v>0</v>
      </c>
    </row>
    <row r="458" spans="4:10" hidden="1" x14ac:dyDescent="0.25">
      <c r="D458" s="15">
        <f t="shared" si="197"/>
        <v>0</v>
      </c>
      <c r="J458" s="56">
        <f t="shared" si="198"/>
        <v>0</v>
      </c>
    </row>
    <row r="459" spans="4:10" hidden="1" x14ac:dyDescent="0.25">
      <c r="D459" s="15">
        <f t="shared" si="197"/>
        <v>0</v>
      </c>
      <c r="J459" s="56">
        <f t="shared" si="198"/>
        <v>0</v>
      </c>
    </row>
    <row r="460" spans="4:10" hidden="1" x14ac:dyDescent="0.25">
      <c r="D460" s="15">
        <f t="shared" si="197"/>
        <v>0</v>
      </c>
      <c r="J460" s="56">
        <f t="shared" si="198"/>
        <v>0</v>
      </c>
    </row>
    <row r="461" spans="4:10" hidden="1" x14ac:dyDescent="0.25">
      <c r="D461" s="15">
        <f t="shared" si="197"/>
        <v>0</v>
      </c>
      <c r="J461" s="56">
        <f t="shared" si="198"/>
        <v>0</v>
      </c>
    </row>
    <row r="462" spans="4:10" hidden="1" x14ac:dyDescent="0.25">
      <c r="D462" s="15">
        <f t="shared" si="197"/>
        <v>0</v>
      </c>
      <c r="J462" s="56">
        <f t="shared" si="198"/>
        <v>0</v>
      </c>
    </row>
    <row r="463" spans="4:10" hidden="1" x14ac:dyDescent="0.25">
      <c r="D463" s="15">
        <f t="shared" si="197"/>
        <v>0</v>
      </c>
      <c r="J463" s="56">
        <f t="shared" si="198"/>
        <v>0</v>
      </c>
    </row>
    <row r="464" spans="4:10" hidden="1" x14ac:dyDescent="0.25">
      <c r="D464" s="15">
        <f t="shared" si="197"/>
        <v>0</v>
      </c>
      <c r="J464" s="56">
        <f t="shared" si="198"/>
        <v>0</v>
      </c>
    </row>
    <row r="465" spans="4:10" hidden="1" x14ac:dyDescent="0.25">
      <c r="D465" s="15">
        <f t="shared" si="197"/>
        <v>0</v>
      </c>
      <c r="J465" s="56">
        <f t="shared" si="198"/>
        <v>0</v>
      </c>
    </row>
    <row r="466" spans="4:10" hidden="1" x14ac:dyDescent="0.25">
      <c r="D466" s="15">
        <f t="shared" si="197"/>
        <v>0</v>
      </c>
      <c r="J466" s="56">
        <f t="shared" si="198"/>
        <v>0</v>
      </c>
    </row>
    <row r="467" spans="4:10" hidden="1" x14ac:dyDescent="0.25">
      <c r="D467" s="15">
        <f t="shared" si="197"/>
        <v>0</v>
      </c>
      <c r="J467" s="56">
        <f t="shared" si="198"/>
        <v>0</v>
      </c>
    </row>
    <row r="468" spans="4:10" hidden="1" x14ac:dyDescent="0.25">
      <c r="D468" s="15">
        <f t="shared" si="197"/>
        <v>0</v>
      </c>
      <c r="J468" s="56">
        <f t="shared" si="198"/>
        <v>0</v>
      </c>
    </row>
    <row r="469" spans="4:10" hidden="1" x14ac:dyDescent="0.25">
      <c r="D469" s="15">
        <f t="shared" si="197"/>
        <v>0</v>
      </c>
      <c r="J469" s="56">
        <f t="shared" si="198"/>
        <v>0</v>
      </c>
    </row>
    <row r="470" spans="4:10" hidden="1" x14ac:dyDescent="0.25">
      <c r="D470" s="15">
        <f t="shared" si="197"/>
        <v>0</v>
      </c>
      <c r="J470" s="56">
        <f t="shared" si="198"/>
        <v>0</v>
      </c>
    </row>
    <row r="471" spans="4:10" hidden="1" x14ac:dyDescent="0.25">
      <c r="D471" s="15">
        <f t="shared" si="197"/>
        <v>0</v>
      </c>
      <c r="J471" s="56">
        <f t="shared" si="198"/>
        <v>0</v>
      </c>
    </row>
    <row r="472" spans="4:10" hidden="1" x14ac:dyDescent="0.25">
      <c r="D472" s="15">
        <f t="shared" si="197"/>
        <v>0</v>
      </c>
      <c r="J472" s="56">
        <f t="shared" si="198"/>
        <v>0</v>
      </c>
    </row>
    <row r="473" spans="4:10" hidden="1" x14ac:dyDescent="0.25">
      <c r="D473" s="15">
        <f t="shared" si="197"/>
        <v>0</v>
      </c>
      <c r="J473" s="56">
        <f t="shared" si="198"/>
        <v>0</v>
      </c>
    </row>
    <row r="474" spans="4:10" hidden="1" x14ac:dyDescent="0.25">
      <c r="D474" s="15">
        <f t="shared" si="197"/>
        <v>0</v>
      </c>
      <c r="J474" s="56">
        <f t="shared" si="198"/>
        <v>0</v>
      </c>
    </row>
    <row r="475" spans="4:10" hidden="1" x14ac:dyDescent="0.25">
      <c r="D475" s="15">
        <f t="shared" si="197"/>
        <v>0</v>
      </c>
      <c r="J475" s="56">
        <f t="shared" si="198"/>
        <v>0</v>
      </c>
    </row>
    <row r="476" spans="4:10" hidden="1" x14ac:dyDescent="0.25">
      <c r="D476" s="15">
        <f t="shared" si="197"/>
        <v>0</v>
      </c>
      <c r="J476" s="56">
        <f t="shared" si="198"/>
        <v>0</v>
      </c>
    </row>
    <row r="477" spans="4:10" hidden="1" x14ac:dyDescent="0.25">
      <c r="D477" s="15">
        <f t="shared" ref="D477:D540" si="199">J476</f>
        <v>0</v>
      </c>
      <c r="J477" s="56">
        <f t="shared" si="198"/>
        <v>0</v>
      </c>
    </row>
    <row r="478" spans="4:10" hidden="1" x14ac:dyDescent="0.25">
      <c r="D478" s="15">
        <f t="shared" si="199"/>
        <v>0</v>
      </c>
      <c r="J478" s="56">
        <f t="shared" si="198"/>
        <v>0</v>
      </c>
    </row>
    <row r="479" spans="4:10" hidden="1" x14ac:dyDescent="0.25">
      <c r="D479" s="15">
        <f t="shared" si="199"/>
        <v>0</v>
      </c>
      <c r="J479" s="56">
        <f t="shared" si="198"/>
        <v>0</v>
      </c>
    </row>
    <row r="480" spans="4:10" hidden="1" x14ac:dyDescent="0.25">
      <c r="D480" s="15">
        <f t="shared" si="199"/>
        <v>0</v>
      </c>
      <c r="J480" s="56">
        <f t="shared" si="198"/>
        <v>0</v>
      </c>
    </row>
    <row r="481" spans="4:10" hidden="1" x14ac:dyDescent="0.25">
      <c r="D481" s="15">
        <f t="shared" si="199"/>
        <v>0</v>
      </c>
      <c r="J481" s="56">
        <f t="shared" si="198"/>
        <v>0</v>
      </c>
    </row>
    <row r="482" spans="4:10" hidden="1" x14ac:dyDescent="0.25">
      <c r="D482" s="15">
        <f t="shared" si="199"/>
        <v>0</v>
      </c>
      <c r="J482" s="56">
        <f t="shared" si="198"/>
        <v>0</v>
      </c>
    </row>
    <row r="483" spans="4:10" hidden="1" x14ac:dyDescent="0.25">
      <c r="D483" s="15">
        <f t="shared" si="199"/>
        <v>0</v>
      </c>
      <c r="J483" s="56">
        <f t="shared" si="198"/>
        <v>0</v>
      </c>
    </row>
    <row r="484" spans="4:10" hidden="1" x14ac:dyDescent="0.25">
      <c r="D484" s="15">
        <f t="shared" si="199"/>
        <v>0</v>
      </c>
      <c r="J484" s="56">
        <f t="shared" si="198"/>
        <v>0</v>
      </c>
    </row>
    <row r="485" spans="4:10" hidden="1" x14ac:dyDescent="0.25">
      <c r="D485" s="15">
        <f t="shared" si="199"/>
        <v>0</v>
      </c>
      <c r="J485" s="56">
        <f t="shared" si="198"/>
        <v>0</v>
      </c>
    </row>
    <row r="486" spans="4:10" hidden="1" x14ac:dyDescent="0.25">
      <c r="D486" s="15">
        <f t="shared" si="199"/>
        <v>0</v>
      </c>
      <c r="J486" s="56">
        <f t="shared" si="198"/>
        <v>0</v>
      </c>
    </row>
    <row r="487" spans="4:10" hidden="1" x14ac:dyDescent="0.25">
      <c r="D487" s="15">
        <f t="shared" si="199"/>
        <v>0</v>
      </c>
      <c r="J487" s="56">
        <f t="shared" si="198"/>
        <v>0</v>
      </c>
    </row>
    <row r="488" spans="4:10" hidden="1" x14ac:dyDescent="0.25">
      <c r="D488" s="15">
        <f t="shared" si="199"/>
        <v>0</v>
      </c>
      <c r="J488" s="56">
        <f t="shared" si="198"/>
        <v>0</v>
      </c>
    </row>
    <row r="489" spans="4:10" hidden="1" x14ac:dyDescent="0.25">
      <c r="D489" s="15">
        <f t="shared" si="199"/>
        <v>0</v>
      </c>
      <c r="J489" s="56">
        <f t="shared" ref="J489:J552" si="200">D489+E489</f>
        <v>0</v>
      </c>
    </row>
    <row r="490" spans="4:10" hidden="1" x14ac:dyDescent="0.25">
      <c r="D490" s="15">
        <f t="shared" si="199"/>
        <v>0</v>
      </c>
      <c r="J490" s="56">
        <f t="shared" si="200"/>
        <v>0</v>
      </c>
    </row>
    <row r="491" spans="4:10" hidden="1" x14ac:dyDescent="0.25">
      <c r="D491" s="15">
        <f t="shared" si="199"/>
        <v>0</v>
      </c>
      <c r="J491" s="56">
        <f t="shared" si="200"/>
        <v>0</v>
      </c>
    </row>
    <row r="492" spans="4:10" hidden="1" x14ac:dyDescent="0.25">
      <c r="D492" s="15">
        <f t="shared" si="199"/>
        <v>0</v>
      </c>
      <c r="J492" s="56">
        <f t="shared" si="200"/>
        <v>0</v>
      </c>
    </row>
    <row r="493" spans="4:10" hidden="1" x14ac:dyDescent="0.25">
      <c r="D493" s="15">
        <f t="shared" si="199"/>
        <v>0</v>
      </c>
      <c r="J493" s="56">
        <f t="shared" si="200"/>
        <v>0</v>
      </c>
    </row>
    <row r="494" spans="4:10" hidden="1" x14ac:dyDescent="0.25">
      <c r="D494" s="15">
        <f t="shared" si="199"/>
        <v>0</v>
      </c>
      <c r="J494" s="56">
        <f t="shared" si="200"/>
        <v>0</v>
      </c>
    </row>
    <row r="495" spans="4:10" hidden="1" x14ac:dyDescent="0.25">
      <c r="D495" s="15">
        <f t="shared" si="199"/>
        <v>0</v>
      </c>
      <c r="J495" s="56">
        <f t="shared" si="200"/>
        <v>0</v>
      </c>
    </row>
    <row r="496" spans="4:10" hidden="1" x14ac:dyDescent="0.25">
      <c r="D496" s="15">
        <f t="shared" si="199"/>
        <v>0</v>
      </c>
      <c r="J496" s="56">
        <f t="shared" si="200"/>
        <v>0</v>
      </c>
    </row>
    <row r="497" spans="4:10" hidden="1" x14ac:dyDescent="0.25">
      <c r="D497" s="15">
        <f t="shared" si="199"/>
        <v>0</v>
      </c>
      <c r="J497" s="56">
        <f t="shared" si="200"/>
        <v>0</v>
      </c>
    </row>
    <row r="498" spans="4:10" hidden="1" x14ac:dyDescent="0.25">
      <c r="D498" s="15">
        <f t="shared" si="199"/>
        <v>0</v>
      </c>
      <c r="J498" s="56">
        <f t="shared" si="200"/>
        <v>0</v>
      </c>
    </row>
    <row r="499" spans="4:10" hidden="1" x14ac:dyDescent="0.25">
      <c r="D499" s="15">
        <f t="shared" si="199"/>
        <v>0</v>
      </c>
      <c r="J499" s="56">
        <f t="shared" si="200"/>
        <v>0</v>
      </c>
    </row>
    <row r="500" spans="4:10" hidden="1" x14ac:dyDescent="0.25">
      <c r="D500" s="15">
        <f t="shared" si="199"/>
        <v>0</v>
      </c>
      <c r="J500" s="56">
        <f t="shared" si="200"/>
        <v>0</v>
      </c>
    </row>
    <row r="501" spans="4:10" hidden="1" x14ac:dyDescent="0.25">
      <c r="D501" s="15">
        <f t="shared" si="199"/>
        <v>0</v>
      </c>
      <c r="J501" s="56">
        <f t="shared" si="200"/>
        <v>0</v>
      </c>
    </row>
    <row r="502" spans="4:10" hidden="1" x14ac:dyDescent="0.25">
      <c r="D502" s="15">
        <f t="shared" si="199"/>
        <v>0</v>
      </c>
      <c r="J502" s="56">
        <f t="shared" si="200"/>
        <v>0</v>
      </c>
    </row>
    <row r="503" spans="4:10" hidden="1" x14ac:dyDescent="0.25">
      <c r="D503" s="15">
        <f t="shared" si="199"/>
        <v>0</v>
      </c>
      <c r="J503" s="56">
        <f t="shared" si="200"/>
        <v>0</v>
      </c>
    </row>
    <row r="504" spans="4:10" hidden="1" x14ac:dyDescent="0.25">
      <c r="D504" s="15">
        <f t="shared" si="199"/>
        <v>0</v>
      </c>
      <c r="J504" s="56">
        <f t="shared" si="200"/>
        <v>0</v>
      </c>
    </row>
    <row r="505" spans="4:10" hidden="1" x14ac:dyDescent="0.25">
      <c r="D505" s="15">
        <f t="shared" si="199"/>
        <v>0</v>
      </c>
      <c r="J505" s="56">
        <f t="shared" si="200"/>
        <v>0</v>
      </c>
    </row>
    <row r="506" spans="4:10" hidden="1" x14ac:dyDescent="0.25">
      <c r="D506" s="15">
        <f t="shared" si="199"/>
        <v>0</v>
      </c>
      <c r="J506" s="56">
        <f t="shared" si="200"/>
        <v>0</v>
      </c>
    </row>
    <row r="507" spans="4:10" hidden="1" x14ac:dyDescent="0.25">
      <c r="D507" s="15">
        <f t="shared" si="199"/>
        <v>0</v>
      </c>
      <c r="J507" s="56">
        <f t="shared" si="200"/>
        <v>0</v>
      </c>
    </row>
    <row r="508" spans="4:10" hidden="1" x14ac:dyDescent="0.25">
      <c r="D508" s="15">
        <f t="shared" si="199"/>
        <v>0</v>
      </c>
      <c r="J508" s="56">
        <f t="shared" si="200"/>
        <v>0</v>
      </c>
    </row>
    <row r="509" spans="4:10" hidden="1" x14ac:dyDescent="0.25">
      <c r="D509" s="15">
        <f t="shared" si="199"/>
        <v>0</v>
      </c>
      <c r="J509" s="56">
        <f t="shared" si="200"/>
        <v>0</v>
      </c>
    </row>
    <row r="510" spans="4:10" hidden="1" x14ac:dyDescent="0.25">
      <c r="D510" s="15">
        <f t="shared" si="199"/>
        <v>0</v>
      </c>
      <c r="J510" s="56">
        <f t="shared" si="200"/>
        <v>0</v>
      </c>
    </row>
    <row r="511" spans="4:10" hidden="1" x14ac:dyDescent="0.25">
      <c r="D511" s="15">
        <f t="shared" si="199"/>
        <v>0</v>
      </c>
      <c r="J511" s="56">
        <f t="shared" si="200"/>
        <v>0</v>
      </c>
    </row>
    <row r="512" spans="4:10" hidden="1" x14ac:dyDescent="0.25">
      <c r="D512" s="15">
        <f t="shared" si="199"/>
        <v>0</v>
      </c>
      <c r="J512" s="56">
        <f t="shared" si="200"/>
        <v>0</v>
      </c>
    </row>
    <row r="513" spans="4:10" hidden="1" x14ac:dyDescent="0.25">
      <c r="D513" s="15">
        <f t="shared" si="199"/>
        <v>0</v>
      </c>
      <c r="J513" s="56">
        <f t="shared" si="200"/>
        <v>0</v>
      </c>
    </row>
    <row r="514" spans="4:10" hidden="1" x14ac:dyDescent="0.25">
      <c r="D514" s="15">
        <f t="shared" si="199"/>
        <v>0</v>
      </c>
      <c r="J514" s="56">
        <f t="shared" si="200"/>
        <v>0</v>
      </c>
    </row>
    <row r="515" spans="4:10" hidden="1" x14ac:dyDescent="0.25">
      <c r="D515" s="15">
        <f t="shared" si="199"/>
        <v>0</v>
      </c>
      <c r="J515" s="56">
        <f t="shared" si="200"/>
        <v>0</v>
      </c>
    </row>
    <row r="516" spans="4:10" hidden="1" x14ac:dyDescent="0.25">
      <c r="D516" s="15">
        <f t="shared" si="199"/>
        <v>0</v>
      </c>
      <c r="J516" s="56">
        <f t="shared" si="200"/>
        <v>0</v>
      </c>
    </row>
    <row r="517" spans="4:10" hidden="1" x14ac:dyDescent="0.25">
      <c r="D517" s="15">
        <f t="shared" si="199"/>
        <v>0</v>
      </c>
      <c r="J517" s="56">
        <f t="shared" si="200"/>
        <v>0</v>
      </c>
    </row>
    <row r="518" spans="4:10" hidden="1" x14ac:dyDescent="0.25">
      <c r="D518" s="15">
        <f t="shared" si="199"/>
        <v>0</v>
      </c>
      <c r="J518" s="56">
        <f t="shared" si="200"/>
        <v>0</v>
      </c>
    </row>
    <row r="519" spans="4:10" hidden="1" x14ac:dyDescent="0.25">
      <c r="D519" s="15">
        <f t="shared" si="199"/>
        <v>0</v>
      </c>
      <c r="J519" s="56">
        <f t="shared" si="200"/>
        <v>0</v>
      </c>
    </row>
    <row r="520" spans="4:10" hidden="1" x14ac:dyDescent="0.25">
      <c r="D520" s="15">
        <f t="shared" si="199"/>
        <v>0</v>
      </c>
      <c r="J520" s="56">
        <f t="shared" si="200"/>
        <v>0</v>
      </c>
    </row>
    <row r="521" spans="4:10" hidden="1" x14ac:dyDescent="0.25">
      <c r="D521" s="15">
        <f t="shared" si="199"/>
        <v>0</v>
      </c>
      <c r="J521" s="56">
        <f t="shared" si="200"/>
        <v>0</v>
      </c>
    </row>
    <row r="522" spans="4:10" hidden="1" x14ac:dyDescent="0.25">
      <c r="D522" s="15">
        <f t="shared" si="199"/>
        <v>0</v>
      </c>
      <c r="J522" s="56">
        <f t="shared" si="200"/>
        <v>0</v>
      </c>
    </row>
    <row r="523" spans="4:10" hidden="1" x14ac:dyDescent="0.25">
      <c r="D523" s="15">
        <f t="shared" si="199"/>
        <v>0</v>
      </c>
      <c r="J523" s="56">
        <f t="shared" si="200"/>
        <v>0</v>
      </c>
    </row>
    <row r="524" spans="4:10" hidden="1" x14ac:dyDescent="0.25">
      <c r="D524" s="15">
        <f t="shared" si="199"/>
        <v>0</v>
      </c>
      <c r="J524" s="56">
        <f t="shared" si="200"/>
        <v>0</v>
      </c>
    </row>
    <row r="525" spans="4:10" hidden="1" x14ac:dyDescent="0.25">
      <c r="D525" s="15">
        <f t="shared" si="199"/>
        <v>0</v>
      </c>
      <c r="J525" s="56">
        <f t="shared" si="200"/>
        <v>0</v>
      </c>
    </row>
    <row r="526" spans="4:10" hidden="1" x14ac:dyDescent="0.25">
      <c r="D526" s="15">
        <f t="shared" si="199"/>
        <v>0</v>
      </c>
      <c r="J526" s="56">
        <f t="shared" si="200"/>
        <v>0</v>
      </c>
    </row>
    <row r="527" spans="4:10" hidden="1" x14ac:dyDescent="0.25">
      <c r="D527" s="15">
        <f t="shared" si="199"/>
        <v>0</v>
      </c>
      <c r="J527" s="56">
        <f t="shared" si="200"/>
        <v>0</v>
      </c>
    </row>
    <row r="528" spans="4:10" hidden="1" x14ac:dyDescent="0.25">
      <c r="D528" s="15">
        <f t="shared" si="199"/>
        <v>0</v>
      </c>
      <c r="J528" s="56">
        <f t="shared" si="200"/>
        <v>0</v>
      </c>
    </row>
    <row r="529" spans="4:10" hidden="1" x14ac:dyDescent="0.25">
      <c r="D529" s="15">
        <f t="shared" si="199"/>
        <v>0</v>
      </c>
      <c r="J529" s="56">
        <f t="shared" si="200"/>
        <v>0</v>
      </c>
    </row>
    <row r="530" spans="4:10" hidden="1" x14ac:dyDescent="0.25">
      <c r="D530" s="15">
        <f t="shared" si="199"/>
        <v>0</v>
      </c>
      <c r="J530" s="56">
        <f t="shared" si="200"/>
        <v>0</v>
      </c>
    </row>
    <row r="531" spans="4:10" hidden="1" x14ac:dyDescent="0.25">
      <c r="D531" s="15">
        <f t="shared" si="199"/>
        <v>0</v>
      </c>
      <c r="J531" s="56">
        <f t="shared" si="200"/>
        <v>0</v>
      </c>
    </row>
    <row r="532" spans="4:10" hidden="1" x14ac:dyDescent="0.25">
      <c r="D532" s="15">
        <f t="shared" si="199"/>
        <v>0</v>
      </c>
      <c r="J532" s="56">
        <f t="shared" si="200"/>
        <v>0</v>
      </c>
    </row>
    <row r="533" spans="4:10" hidden="1" x14ac:dyDescent="0.25">
      <c r="D533" s="15">
        <f t="shared" si="199"/>
        <v>0</v>
      </c>
      <c r="J533" s="56">
        <f t="shared" si="200"/>
        <v>0</v>
      </c>
    </row>
    <row r="534" spans="4:10" hidden="1" x14ac:dyDescent="0.25">
      <c r="D534" s="15">
        <f t="shared" si="199"/>
        <v>0</v>
      </c>
      <c r="J534" s="56">
        <f t="shared" si="200"/>
        <v>0</v>
      </c>
    </row>
    <row r="535" spans="4:10" hidden="1" x14ac:dyDescent="0.25">
      <c r="D535" s="15">
        <f t="shared" si="199"/>
        <v>0</v>
      </c>
      <c r="J535" s="56">
        <f t="shared" si="200"/>
        <v>0</v>
      </c>
    </row>
    <row r="536" spans="4:10" hidden="1" x14ac:dyDescent="0.25">
      <c r="D536" s="15">
        <f t="shared" si="199"/>
        <v>0</v>
      </c>
      <c r="J536" s="56">
        <f t="shared" si="200"/>
        <v>0</v>
      </c>
    </row>
    <row r="537" spans="4:10" hidden="1" x14ac:dyDescent="0.25">
      <c r="D537" s="15">
        <f t="shared" si="199"/>
        <v>0</v>
      </c>
      <c r="J537" s="56">
        <f t="shared" si="200"/>
        <v>0</v>
      </c>
    </row>
    <row r="538" spans="4:10" hidden="1" x14ac:dyDescent="0.25">
      <c r="D538" s="15">
        <f t="shared" si="199"/>
        <v>0</v>
      </c>
      <c r="J538" s="56">
        <f t="shared" si="200"/>
        <v>0</v>
      </c>
    </row>
    <row r="539" spans="4:10" hidden="1" x14ac:dyDescent="0.25">
      <c r="D539" s="15">
        <f t="shared" si="199"/>
        <v>0</v>
      </c>
      <c r="J539" s="56">
        <f t="shared" si="200"/>
        <v>0</v>
      </c>
    </row>
    <row r="540" spans="4:10" hidden="1" x14ac:dyDescent="0.25">
      <c r="D540" s="15">
        <f t="shared" si="199"/>
        <v>0</v>
      </c>
      <c r="J540" s="56">
        <f t="shared" si="200"/>
        <v>0</v>
      </c>
    </row>
    <row r="541" spans="4:10" hidden="1" x14ac:dyDescent="0.25">
      <c r="D541" s="15">
        <f t="shared" ref="D541:D604" si="201">J540</f>
        <v>0</v>
      </c>
      <c r="J541" s="56">
        <f t="shared" si="200"/>
        <v>0</v>
      </c>
    </row>
    <row r="542" spans="4:10" hidden="1" x14ac:dyDescent="0.25">
      <c r="D542" s="15">
        <f t="shared" si="201"/>
        <v>0</v>
      </c>
      <c r="J542" s="56">
        <f t="shared" si="200"/>
        <v>0</v>
      </c>
    </row>
    <row r="543" spans="4:10" hidden="1" x14ac:dyDescent="0.25">
      <c r="D543" s="15">
        <f t="shared" si="201"/>
        <v>0</v>
      </c>
      <c r="J543" s="56">
        <f t="shared" si="200"/>
        <v>0</v>
      </c>
    </row>
    <row r="544" spans="4:10" hidden="1" x14ac:dyDescent="0.25">
      <c r="D544" s="15">
        <f t="shared" si="201"/>
        <v>0</v>
      </c>
      <c r="J544" s="56">
        <f t="shared" si="200"/>
        <v>0</v>
      </c>
    </row>
    <row r="545" spans="4:10" hidden="1" x14ac:dyDescent="0.25">
      <c r="D545" s="15">
        <f t="shared" si="201"/>
        <v>0</v>
      </c>
      <c r="J545" s="56">
        <f t="shared" si="200"/>
        <v>0</v>
      </c>
    </row>
    <row r="546" spans="4:10" hidden="1" x14ac:dyDescent="0.25">
      <c r="D546" s="15">
        <f t="shared" si="201"/>
        <v>0</v>
      </c>
      <c r="J546" s="56">
        <f t="shared" si="200"/>
        <v>0</v>
      </c>
    </row>
    <row r="547" spans="4:10" hidden="1" x14ac:dyDescent="0.25">
      <c r="D547" s="15">
        <f t="shared" si="201"/>
        <v>0</v>
      </c>
      <c r="J547" s="56">
        <f t="shared" si="200"/>
        <v>0</v>
      </c>
    </row>
    <row r="548" spans="4:10" hidden="1" x14ac:dyDescent="0.25">
      <c r="D548" s="15">
        <f t="shared" si="201"/>
        <v>0</v>
      </c>
      <c r="J548" s="56">
        <f t="shared" si="200"/>
        <v>0</v>
      </c>
    </row>
    <row r="549" spans="4:10" hidden="1" x14ac:dyDescent="0.25">
      <c r="D549" s="15">
        <f t="shared" si="201"/>
        <v>0</v>
      </c>
      <c r="J549" s="56">
        <f t="shared" si="200"/>
        <v>0</v>
      </c>
    </row>
    <row r="550" spans="4:10" hidden="1" x14ac:dyDescent="0.25">
      <c r="D550" s="15">
        <f t="shared" si="201"/>
        <v>0</v>
      </c>
      <c r="J550" s="56">
        <f t="shared" si="200"/>
        <v>0</v>
      </c>
    </row>
    <row r="551" spans="4:10" hidden="1" x14ac:dyDescent="0.25">
      <c r="D551" s="15">
        <f t="shared" si="201"/>
        <v>0</v>
      </c>
      <c r="J551" s="56">
        <f t="shared" si="200"/>
        <v>0</v>
      </c>
    </row>
    <row r="552" spans="4:10" hidden="1" x14ac:dyDescent="0.25">
      <c r="D552" s="15">
        <f t="shared" si="201"/>
        <v>0</v>
      </c>
      <c r="J552" s="56">
        <f t="shared" si="200"/>
        <v>0</v>
      </c>
    </row>
    <row r="553" spans="4:10" hidden="1" x14ac:dyDescent="0.25">
      <c r="D553" s="15">
        <f t="shared" si="201"/>
        <v>0</v>
      </c>
      <c r="J553" s="56">
        <f t="shared" ref="J553:J616" si="202">D553+E553</f>
        <v>0</v>
      </c>
    </row>
    <row r="554" spans="4:10" hidden="1" x14ac:dyDescent="0.25">
      <c r="D554" s="15">
        <f t="shared" si="201"/>
        <v>0</v>
      </c>
      <c r="J554" s="56">
        <f t="shared" si="202"/>
        <v>0</v>
      </c>
    </row>
    <row r="555" spans="4:10" hidden="1" x14ac:dyDescent="0.25">
      <c r="D555" s="15">
        <f t="shared" si="201"/>
        <v>0</v>
      </c>
      <c r="J555" s="56">
        <f t="shared" si="202"/>
        <v>0</v>
      </c>
    </row>
    <row r="556" spans="4:10" hidden="1" x14ac:dyDescent="0.25">
      <c r="D556" s="15">
        <f t="shared" si="201"/>
        <v>0</v>
      </c>
      <c r="J556" s="56">
        <f t="shared" si="202"/>
        <v>0</v>
      </c>
    </row>
    <row r="557" spans="4:10" hidden="1" x14ac:dyDescent="0.25">
      <c r="D557" s="15">
        <f t="shared" si="201"/>
        <v>0</v>
      </c>
      <c r="J557" s="56">
        <f t="shared" si="202"/>
        <v>0</v>
      </c>
    </row>
    <row r="558" spans="4:10" hidden="1" x14ac:dyDescent="0.25">
      <c r="D558" s="15">
        <f t="shared" si="201"/>
        <v>0</v>
      </c>
      <c r="J558" s="56">
        <f t="shared" si="202"/>
        <v>0</v>
      </c>
    </row>
    <row r="559" spans="4:10" hidden="1" x14ac:dyDescent="0.25">
      <c r="D559" s="15">
        <f t="shared" si="201"/>
        <v>0</v>
      </c>
      <c r="J559" s="56">
        <f t="shared" si="202"/>
        <v>0</v>
      </c>
    </row>
    <row r="560" spans="4:10" hidden="1" x14ac:dyDescent="0.25">
      <c r="D560" s="15">
        <f t="shared" si="201"/>
        <v>0</v>
      </c>
      <c r="J560" s="56">
        <f t="shared" si="202"/>
        <v>0</v>
      </c>
    </row>
    <row r="561" spans="4:10" hidden="1" x14ac:dyDescent="0.25">
      <c r="D561" s="15">
        <f t="shared" si="201"/>
        <v>0</v>
      </c>
      <c r="J561" s="56">
        <f t="shared" si="202"/>
        <v>0</v>
      </c>
    </row>
    <row r="562" spans="4:10" hidden="1" x14ac:dyDescent="0.25">
      <c r="D562" s="15">
        <f t="shared" si="201"/>
        <v>0</v>
      </c>
      <c r="J562" s="56">
        <f t="shared" si="202"/>
        <v>0</v>
      </c>
    </row>
    <row r="563" spans="4:10" hidden="1" x14ac:dyDescent="0.25">
      <c r="D563" s="15">
        <f t="shared" si="201"/>
        <v>0</v>
      </c>
      <c r="J563" s="56">
        <f t="shared" si="202"/>
        <v>0</v>
      </c>
    </row>
    <row r="564" spans="4:10" hidden="1" x14ac:dyDescent="0.25">
      <c r="D564" s="15">
        <f t="shared" si="201"/>
        <v>0</v>
      </c>
      <c r="J564" s="56">
        <f t="shared" si="202"/>
        <v>0</v>
      </c>
    </row>
    <row r="565" spans="4:10" hidden="1" x14ac:dyDescent="0.25">
      <c r="D565" s="15">
        <f t="shared" si="201"/>
        <v>0</v>
      </c>
      <c r="J565" s="56">
        <f t="shared" si="202"/>
        <v>0</v>
      </c>
    </row>
    <row r="566" spans="4:10" hidden="1" x14ac:dyDescent="0.25">
      <c r="D566" s="15">
        <f t="shared" si="201"/>
        <v>0</v>
      </c>
      <c r="J566" s="56">
        <f t="shared" si="202"/>
        <v>0</v>
      </c>
    </row>
    <row r="567" spans="4:10" hidden="1" x14ac:dyDescent="0.25">
      <c r="D567" s="15">
        <f t="shared" si="201"/>
        <v>0</v>
      </c>
      <c r="J567" s="56">
        <f t="shared" si="202"/>
        <v>0</v>
      </c>
    </row>
    <row r="568" spans="4:10" hidden="1" x14ac:dyDescent="0.25">
      <c r="D568" s="15">
        <f t="shared" si="201"/>
        <v>0</v>
      </c>
      <c r="J568" s="56">
        <f t="shared" si="202"/>
        <v>0</v>
      </c>
    </row>
    <row r="569" spans="4:10" hidden="1" x14ac:dyDescent="0.25">
      <c r="D569" s="15">
        <f t="shared" si="201"/>
        <v>0</v>
      </c>
      <c r="J569" s="56">
        <f t="shared" si="202"/>
        <v>0</v>
      </c>
    </row>
    <row r="570" spans="4:10" hidden="1" x14ac:dyDescent="0.25">
      <c r="D570" s="15">
        <f t="shared" si="201"/>
        <v>0</v>
      </c>
      <c r="J570" s="56">
        <f t="shared" si="202"/>
        <v>0</v>
      </c>
    </row>
    <row r="571" spans="4:10" hidden="1" x14ac:dyDescent="0.25">
      <c r="D571" s="15">
        <f t="shared" si="201"/>
        <v>0</v>
      </c>
      <c r="J571" s="56">
        <f t="shared" si="202"/>
        <v>0</v>
      </c>
    </row>
    <row r="572" spans="4:10" hidden="1" x14ac:dyDescent="0.25">
      <c r="D572" s="15">
        <f t="shared" si="201"/>
        <v>0</v>
      </c>
      <c r="J572" s="56">
        <f t="shared" si="202"/>
        <v>0</v>
      </c>
    </row>
    <row r="573" spans="4:10" hidden="1" x14ac:dyDescent="0.25">
      <c r="D573" s="15">
        <f t="shared" si="201"/>
        <v>0</v>
      </c>
      <c r="J573" s="56">
        <f t="shared" si="202"/>
        <v>0</v>
      </c>
    </row>
    <row r="574" spans="4:10" hidden="1" x14ac:dyDescent="0.25">
      <c r="D574" s="15">
        <f t="shared" si="201"/>
        <v>0</v>
      </c>
      <c r="J574" s="56">
        <f t="shared" si="202"/>
        <v>0</v>
      </c>
    </row>
    <row r="575" spans="4:10" hidden="1" x14ac:dyDescent="0.25">
      <c r="D575" s="15">
        <f t="shared" si="201"/>
        <v>0</v>
      </c>
      <c r="J575" s="56">
        <f t="shared" si="202"/>
        <v>0</v>
      </c>
    </row>
    <row r="576" spans="4:10" hidden="1" x14ac:dyDescent="0.25">
      <c r="D576" s="15">
        <f t="shared" si="201"/>
        <v>0</v>
      </c>
      <c r="J576" s="56">
        <f t="shared" si="202"/>
        <v>0</v>
      </c>
    </row>
    <row r="577" spans="4:10" hidden="1" x14ac:dyDescent="0.25">
      <c r="D577" s="15">
        <f t="shared" si="201"/>
        <v>0</v>
      </c>
      <c r="J577" s="56">
        <f t="shared" si="202"/>
        <v>0</v>
      </c>
    </row>
    <row r="578" spans="4:10" hidden="1" x14ac:dyDescent="0.25">
      <c r="D578" s="15">
        <f t="shared" si="201"/>
        <v>0</v>
      </c>
      <c r="J578" s="56">
        <f t="shared" si="202"/>
        <v>0</v>
      </c>
    </row>
    <row r="579" spans="4:10" hidden="1" x14ac:dyDescent="0.25">
      <c r="D579" s="15">
        <f t="shared" si="201"/>
        <v>0</v>
      </c>
      <c r="J579" s="56">
        <f t="shared" si="202"/>
        <v>0</v>
      </c>
    </row>
    <row r="580" spans="4:10" hidden="1" x14ac:dyDescent="0.25">
      <c r="D580" s="15">
        <f t="shared" si="201"/>
        <v>0</v>
      </c>
      <c r="J580" s="56">
        <f t="shared" si="202"/>
        <v>0</v>
      </c>
    </row>
    <row r="581" spans="4:10" hidden="1" x14ac:dyDescent="0.25">
      <c r="D581" s="15">
        <f t="shared" si="201"/>
        <v>0</v>
      </c>
      <c r="J581" s="56">
        <f t="shared" si="202"/>
        <v>0</v>
      </c>
    </row>
    <row r="582" spans="4:10" hidden="1" x14ac:dyDescent="0.25">
      <c r="D582" s="15">
        <f t="shared" si="201"/>
        <v>0</v>
      </c>
      <c r="J582" s="56">
        <f t="shared" si="202"/>
        <v>0</v>
      </c>
    </row>
    <row r="583" spans="4:10" hidden="1" x14ac:dyDescent="0.25">
      <c r="D583" s="15">
        <f t="shared" si="201"/>
        <v>0</v>
      </c>
      <c r="J583" s="56">
        <f t="shared" si="202"/>
        <v>0</v>
      </c>
    </row>
    <row r="584" spans="4:10" hidden="1" x14ac:dyDescent="0.25">
      <c r="D584" s="15">
        <f t="shared" si="201"/>
        <v>0</v>
      </c>
      <c r="J584" s="56">
        <f t="shared" si="202"/>
        <v>0</v>
      </c>
    </row>
    <row r="585" spans="4:10" hidden="1" x14ac:dyDescent="0.25">
      <c r="D585" s="15">
        <f t="shared" si="201"/>
        <v>0</v>
      </c>
      <c r="J585" s="56">
        <f t="shared" si="202"/>
        <v>0</v>
      </c>
    </row>
    <row r="586" spans="4:10" hidden="1" x14ac:dyDescent="0.25">
      <c r="D586" s="15">
        <f t="shared" si="201"/>
        <v>0</v>
      </c>
      <c r="J586" s="56">
        <f t="shared" si="202"/>
        <v>0</v>
      </c>
    </row>
    <row r="587" spans="4:10" hidden="1" x14ac:dyDescent="0.25">
      <c r="D587" s="15">
        <f t="shared" si="201"/>
        <v>0</v>
      </c>
      <c r="J587" s="56">
        <f t="shared" si="202"/>
        <v>0</v>
      </c>
    </row>
    <row r="588" spans="4:10" hidden="1" x14ac:dyDescent="0.25">
      <c r="D588" s="15">
        <f t="shared" si="201"/>
        <v>0</v>
      </c>
      <c r="J588" s="56">
        <f t="shared" si="202"/>
        <v>0</v>
      </c>
    </row>
    <row r="589" spans="4:10" hidden="1" x14ac:dyDescent="0.25">
      <c r="D589" s="15">
        <f t="shared" si="201"/>
        <v>0</v>
      </c>
      <c r="J589" s="56">
        <f t="shared" si="202"/>
        <v>0</v>
      </c>
    </row>
    <row r="590" spans="4:10" hidden="1" x14ac:dyDescent="0.25">
      <c r="D590" s="15">
        <f t="shared" si="201"/>
        <v>0</v>
      </c>
      <c r="J590" s="56">
        <f t="shared" si="202"/>
        <v>0</v>
      </c>
    </row>
    <row r="591" spans="4:10" hidden="1" x14ac:dyDescent="0.25">
      <c r="D591" s="15">
        <f t="shared" si="201"/>
        <v>0</v>
      </c>
      <c r="J591" s="56">
        <f t="shared" si="202"/>
        <v>0</v>
      </c>
    </row>
    <row r="592" spans="4:10" hidden="1" x14ac:dyDescent="0.25">
      <c r="D592" s="15">
        <f t="shared" si="201"/>
        <v>0</v>
      </c>
      <c r="J592" s="56">
        <f t="shared" si="202"/>
        <v>0</v>
      </c>
    </row>
    <row r="593" spans="4:10" hidden="1" x14ac:dyDescent="0.25">
      <c r="D593" s="15">
        <f t="shared" si="201"/>
        <v>0</v>
      </c>
      <c r="J593" s="56">
        <f t="shared" si="202"/>
        <v>0</v>
      </c>
    </row>
    <row r="594" spans="4:10" hidden="1" x14ac:dyDescent="0.25">
      <c r="D594" s="15">
        <f t="shared" si="201"/>
        <v>0</v>
      </c>
      <c r="J594" s="56">
        <f t="shared" si="202"/>
        <v>0</v>
      </c>
    </row>
    <row r="595" spans="4:10" hidden="1" x14ac:dyDescent="0.25">
      <c r="D595" s="15">
        <f t="shared" si="201"/>
        <v>0</v>
      </c>
      <c r="J595" s="56">
        <f t="shared" si="202"/>
        <v>0</v>
      </c>
    </row>
    <row r="596" spans="4:10" hidden="1" x14ac:dyDescent="0.25">
      <c r="D596" s="15">
        <f t="shared" si="201"/>
        <v>0</v>
      </c>
      <c r="J596" s="56">
        <f t="shared" si="202"/>
        <v>0</v>
      </c>
    </row>
    <row r="597" spans="4:10" hidden="1" x14ac:dyDescent="0.25">
      <c r="D597" s="15">
        <f t="shared" si="201"/>
        <v>0</v>
      </c>
      <c r="J597" s="56">
        <f t="shared" si="202"/>
        <v>0</v>
      </c>
    </row>
    <row r="598" spans="4:10" hidden="1" x14ac:dyDescent="0.25">
      <c r="D598" s="15">
        <f t="shared" si="201"/>
        <v>0</v>
      </c>
      <c r="J598" s="56">
        <f t="shared" si="202"/>
        <v>0</v>
      </c>
    </row>
    <row r="599" spans="4:10" hidden="1" x14ac:dyDescent="0.25">
      <c r="D599" s="15">
        <f t="shared" si="201"/>
        <v>0</v>
      </c>
      <c r="J599" s="56">
        <f t="shared" si="202"/>
        <v>0</v>
      </c>
    </row>
    <row r="600" spans="4:10" hidden="1" x14ac:dyDescent="0.25">
      <c r="D600" s="15">
        <f t="shared" si="201"/>
        <v>0</v>
      </c>
      <c r="J600" s="56">
        <f t="shared" si="202"/>
        <v>0</v>
      </c>
    </row>
    <row r="601" spans="4:10" hidden="1" x14ac:dyDescent="0.25">
      <c r="D601" s="15">
        <f t="shared" si="201"/>
        <v>0</v>
      </c>
      <c r="J601" s="56">
        <f t="shared" si="202"/>
        <v>0</v>
      </c>
    </row>
    <row r="602" spans="4:10" hidden="1" x14ac:dyDescent="0.25">
      <c r="D602" s="15">
        <f t="shared" si="201"/>
        <v>0</v>
      </c>
      <c r="J602" s="56">
        <f t="shared" si="202"/>
        <v>0</v>
      </c>
    </row>
    <row r="603" spans="4:10" hidden="1" x14ac:dyDescent="0.25">
      <c r="D603" s="15">
        <f t="shared" si="201"/>
        <v>0</v>
      </c>
      <c r="J603" s="56">
        <f t="shared" si="202"/>
        <v>0</v>
      </c>
    </row>
    <row r="604" spans="4:10" hidden="1" x14ac:dyDescent="0.25">
      <c r="D604" s="15">
        <f t="shared" si="201"/>
        <v>0</v>
      </c>
      <c r="J604" s="56">
        <f t="shared" si="202"/>
        <v>0</v>
      </c>
    </row>
    <row r="605" spans="4:10" hidden="1" x14ac:dyDescent="0.25">
      <c r="D605" s="15">
        <f t="shared" ref="D605:D668" si="203">J604</f>
        <v>0</v>
      </c>
      <c r="J605" s="56">
        <f t="shared" si="202"/>
        <v>0</v>
      </c>
    </row>
    <row r="606" spans="4:10" hidden="1" x14ac:dyDescent="0.25">
      <c r="D606" s="15">
        <f t="shared" si="203"/>
        <v>0</v>
      </c>
      <c r="J606" s="56">
        <f t="shared" si="202"/>
        <v>0</v>
      </c>
    </row>
    <row r="607" spans="4:10" hidden="1" x14ac:dyDescent="0.25">
      <c r="D607" s="15">
        <f t="shared" si="203"/>
        <v>0</v>
      </c>
      <c r="J607" s="56">
        <f t="shared" si="202"/>
        <v>0</v>
      </c>
    </row>
    <row r="608" spans="4:10" hidden="1" x14ac:dyDescent="0.25">
      <c r="D608" s="15">
        <f t="shared" si="203"/>
        <v>0</v>
      </c>
      <c r="J608" s="56">
        <f t="shared" si="202"/>
        <v>0</v>
      </c>
    </row>
    <row r="609" spans="4:10" hidden="1" x14ac:dyDescent="0.25">
      <c r="D609" s="15">
        <f t="shared" si="203"/>
        <v>0</v>
      </c>
      <c r="J609" s="56">
        <f t="shared" si="202"/>
        <v>0</v>
      </c>
    </row>
    <row r="610" spans="4:10" hidden="1" x14ac:dyDescent="0.25">
      <c r="D610" s="15">
        <f t="shared" si="203"/>
        <v>0</v>
      </c>
      <c r="J610" s="56">
        <f t="shared" si="202"/>
        <v>0</v>
      </c>
    </row>
    <row r="611" spans="4:10" hidden="1" x14ac:dyDescent="0.25">
      <c r="D611" s="15">
        <f t="shared" si="203"/>
        <v>0</v>
      </c>
      <c r="J611" s="56">
        <f t="shared" si="202"/>
        <v>0</v>
      </c>
    </row>
    <row r="612" spans="4:10" hidden="1" x14ac:dyDescent="0.25">
      <c r="D612" s="15">
        <f t="shared" si="203"/>
        <v>0</v>
      </c>
      <c r="J612" s="56">
        <f t="shared" si="202"/>
        <v>0</v>
      </c>
    </row>
    <row r="613" spans="4:10" hidden="1" x14ac:dyDescent="0.25">
      <c r="D613" s="15">
        <f t="shared" si="203"/>
        <v>0</v>
      </c>
      <c r="J613" s="56">
        <f t="shared" si="202"/>
        <v>0</v>
      </c>
    </row>
    <row r="614" spans="4:10" hidden="1" x14ac:dyDescent="0.25">
      <c r="D614" s="15">
        <f t="shared" si="203"/>
        <v>0</v>
      </c>
      <c r="J614" s="56">
        <f t="shared" si="202"/>
        <v>0</v>
      </c>
    </row>
    <row r="615" spans="4:10" hidden="1" x14ac:dyDescent="0.25">
      <c r="D615" s="15">
        <f t="shared" si="203"/>
        <v>0</v>
      </c>
      <c r="J615" s="56">
        <f t="shared" si="202"/>
        <v>0</v>
      </c>
    </row>
    <row r="616" spans="4:10" hidden="1" x14ac:dyDescent="0.25">
      <c r="D616" s="15">
        <f t="shared" si="203"/>
        <v>0</v>
      </c>
      <c r="J616" s="56">
        <f t="shared" si="202"/>
        <v>0</v>
      </c>
    </row>
    <row r="617" spans="4:10" hidden="1" x14ac:dyDescent="0.25">
      <c r="D617" s="15">
        <f t="shared" si="203"/>
        <v>0</v>
      </c>
      <c r="J617" s="56">
        <f t="shared" ref="J617:J680" si="204">D617+E617</f>
        <v>0</v>
      </c>
    </row>
    <row r="618" spans="4:10" hidden="1" x14ac:dyDescent="0.25">
      <c r="D618" s="15">
        <f t="shared" si="203"/>
        <v>0</v>
      </c>
      <c r="J618" s="56">
        <f t="shared" si="204"/>
        <v>0</v>
      </c>
    </row>
    <row r="619" spans="4:10" hidden="1" x14ac:dyDescent="0.25">
      <c r="D619" s="15">
        <f t="shared" si="203"/>
        <v>0</v>
      </c>
      <c r="J619" s="56">
        <f t="shared" si="204"/>
        <v>0</v>
      </c>
    </row>
    <row r="620" spans="4:10" hidden="1" x14ac:dyDescent="0.25">
      <c r="D620" s="15">
        <f t="shared" si="203"/>
        <v>0</v>
      </c>
      <c r="J620" s="56">
        <f t="shared" si="204"/>
        <v>0</v>
      </c>
    </row>
    <row r="621" spans="4:10" hidden="1" x14ac:dyDescent="0.25">
      <c r="D621" s="15">
        <f t="shared" si="203"/>
        <v>0</v>
      </c>
      <c r="J621" s="56">
        <f t="shared" si="204"/>
        <v>0</v>
      </c>
    </row>
    <row r="622" spans="4:10" hidden="1" x14ac:dyDescent="0.25">
      <c r="D622" s="15">
        <f t="shared" si="203"/>
        <v>0</v>
      </c>
      <c r="J622" s="56">
        <f t="shared" si="204"/>
        <v>0</v>
      </c>
    </row>
    <row r="623" spans="4:10" hidden="1" x14ac:dyDescent="0.25">
      <c r="D623" s="15">
        <f t="shared" si="203"/>
        <v>0</v>
      </c>
      <c r="J623" s="56">
        <f t="shared" si="204"/>
        <v>0</v>
      </c>
    </row>
    <row r="624" spans="4:10" hidden="1" x14ac:dyDescent="0.25">
      <c r="D624" s="15">
        <f t="shared" si="203"/>
        <v>0</v>
      </c>
      <c r="J624" s="56">
        <f t="shared" si="204"/>
        <v>0</v>
      </c>
    </row>
    <row r="625" spans="4:10" hidden="1" x14ac:dyDescent="0.25">
      <c r="D625" s="15">
        <f t="shared" si="203"/>
        <v>0</v>
      </c>
      <c r="J625" s="56">
        <f t="shared" si="204"/>
        <v>0</v>
      </c>
    </row>
    <row r="626" spans="4:10" hidden="1" x14ac:dyDescent="0.25">
      <c r="D626" s="15">
        <f t="shared" si="203"/>
        <v>0</v>
      </c>
      <c r="J626" s="56">
        <f t="shared" si="204"/>
        <v>0</v>
      </c>
    </row>
    <row r="627" spans="4:10" hidden="1" x14ac:dyDescent="0.25">
      <c r="D627" s="15">
        <f t="shared" si="203"/>
        <v>0</v>
      </c>
      <c r="J627" s="56">
        <f t="shared" si="204"/>
        <v>0</v>
      </c>
    </row>
    <row r="628" spans="4:10" hidden="1" x14ac:dyDescent="0.25">
      <c r="D628" s="15">
        <f t="shared" si="203"/>
        <v>0</v>
      </c>
      <c r="J628" s="56">
        <f t="shared" si="204"/>
        <v>0</v>
      </c>
    </row>
    <row r="629" spans="4:10" hidden="1" x14ac:dyDescent="0.25">
      <c r="D629" s="15">
        <f t="shared" si="203"/>
        <v>0</v>
      </c>
      <c r="J629" s="56">
        <f t="shared" si="204"/>
        <v>0</v>
      </c>
    </row>
    <row r="630" spans="4:10" hidden="1" x14ac:dyDescent="0.25">
      <c r="D630" s="15">
        <f t="shared" si="203"/>
        <v>0</v>
      </c>
      <c r="J630" s="56">
        <f t="shared" si="204"/>
        <v>0</v>
      </c>
    </row>
    <row r="631" spans="4:10" hidden="1" x14ac:dyDescent="0.25">
      <c r="D631" s="15">
        <f t="shared" si="203"/>
        <v>0</v>
      </c>
      <c r="J631" s="56">
        <f t="shared" si="204"/>
        <v>0</v>
      </c>
    </row>
    <row r="632" spans="4:10" hidden="1" x14ac:dyDescent="0.25">
      <c r="D632" s="15">
        <f t="shared" si="203"/>
        <v>0</v>
      </c>
      <c r="J632" s="56">
        <f t="shared" si="204"/>
        <v>0</v>
      </c>
    </row>
    <row r="633" spans="4:10" hidden="1" x14ac:dyDescent="0.25">
      <c r="D633" s="15">
        <f t="shared" si="203"/>
        <v>0</v>
      </c>
      <c r="J633" s="56">
        <f t="shared" si="204"/>
        <v>0</v>
      </c>
    </row>
    <row r="634" spans="4:10" hidden="1" x14ac:dyDescent="0.25">
      <c r="D634" s="15">
        <f t="shared" si="203"/>
        <v>0</v>
      </c>
      <c r="J634" s="56">
        <f t="shared" si="204"/>
        <v>0</v>
      </c>
    </row>
    <row r="635" spans="4:10" hidden="1" x14ac:dyDescent="0.25">
      <c r="D635" s="15">
        <f t="shared" si="203"/>
        <v>0</v>
      </c>
      <c r="J635" s="56">
        <f t="shared" si="204"/>
        <v>0</v>
      </c>
    </row>
    <row r="636" spans="4:10" hidden="1" x14ac:dyDescent="0.25">
      <c r="D636" s="15">
        <f t="shared" si="203"/>
        <v>0</v>
      </c>
      <c r="J636" s="56">
        <f t="shared" si="204"/>
        <v>0</v>
      </c>
    </row>
    <row r="637" spans="4:10" hidden="1" x14ac:dyDescent="0.25">
      <c r="D637" s="15">
        <f t="shared" si="203"/>
        <v>0</v>
      </c>
      <c r="J637" s="56">
        <f t="shared" si="204"/>
        <v>0</v>
      </c>
    </row>
    <row r="638" spans="4:10" hidden="1" x14ac:dyDescent="0.25">
      <c r="D638" s="15">
        <f t="shared" si="203"/>
        <v>0</v>
      </c>
      <c r="J638" s="56">
        <f t="shared" si="204"/>
        <v>0</v>
      </c>
    </row>
    <row r="639" spans="4:10" hidden="1" x14ac:dyDescent="0.25">
      <c r="D639" s="15">
        <f t="shared" si="203"/>
        <v>0</v>
      </c>
      <c r="J639" s="56">
        <f t="shared" si="204"/>
        <v>0</v>
      </c>
    </row>
    <row r="640" spans="4:10" hidden="1" x14ac:dyDescent="0.25">
      <c r="D640" s="15">
        <f t="shared" si="203"/>
        <v>0</v>
      </c>
      <c r="J640" s="56">
        <f t="shared" si="204"/>
        <v>0</v>
      </c>
    </row>
    <row r="641" spans="4:10" hidden="1" x14ac:dyDescent="0.25">
      <c r="D641" s="15">
        <f t="shared" si="203"/>
        <v>0</v>
      </c>
      <c r="J641" s="56">
        <f t="shared" si="204"/>
        <v>0</v>
      </c>
    </row>
    <row r="642" spans="4:10" hidden="1" x14ac:dyDescent="0.25">
      <c r="D642" s="15">
        <f t="shared" si="203"/>
        <v>0</v>
      </c>
      <c r="J642" s="56">
        <f t="shared" si="204"/>
        <v>0</v>
      </c>
    </row>
    <row r="643" spans="4:10" hidden="1" x14ac:dyDescent="0.25">
      <c r="D643" s="15">
        <f t="shared" si="203"/>
        <v>0</v>
      </c>
      <c r="J643" s="56">
        <f t="shared" si="204"/>
        <v>0</v>
      </c>
    </row>
    <row r="644" spans="4:10" hidden="1" x14ac:dyDescent="0.25">
      <c r="D644" s="15">
        <f t="shared" si="203"/>
        <v>0</v>
      </c>
      <c r="J644" s="56">
        <f t="shared" si="204"/>
        <v>0</v>
      </c>
    </row>
    <row r="645" spans="4:10" hidden="1" x14ac:dyDescent="0.25">
      <c r="D645" s="15">
        <f t="shared" si="203"/>
        <v>0</v>
      </c>
      <c r="J645" s="56">
        <f t="shared" si="204"/>
        <v>0</v>
      </c>
    </row>
    <row r="646" spans="4:10" hidden="1" x14ac:dyDescent="0.25">
      <c r="D646" s="15">
        <f t="shared" si="203"/>
        <v>0</v>
      </c>
      <c r="J646" s="56">
        <f t="shared" si="204"/>
        <v>0</v>
      </c>
    </row>
    <row r="647" spans="4:10" hidden="1" x14ac:dyDescent="0.25">
      <c r="D647" s="15">
        <f t="shared" si="203"/>
        <v>0</v>
      </c>
      <c r="J647" s="56">
        <f t="shared" si="204"/>
        <v>0</v>
      </c>
    </row>
    <row r="648" spans="4:10" hidden="1" x14ac:dyDescent="0.25">
      <c r="D648" s="15">
        <f t="shared" si="203"/>
        <v>0</v>
      </c>
      <c r="J648" s="56">
        <f t="shared" si="204"/>
        <v>0</v>
      </c>
    </row>
    <row r="649" spans="4:10" hidden="1" x14ac:dyDescent="0.25">
      <c r="D649" s="15">
        <f t="shared" si="203"/>
        <v>0</v>
      </c>
      <c r="J649" s="56">
        <f t="shared" si="204"/>
        <v>0</v>
      </c>
    </row>
    <row r="650" spans="4:10" hidden="1" x14ac:dyDescent="0.25">
      <c r="D650" s="15">
        <f t="shared" si="203"/>
        <v>0</v>
      </c>
      <c r="J650" s="56">
        <f t="shared" si="204"/>
        <v>0</v>
      </c>
    </row>
    <row r="651" spans="4:10" hidden="1" x14ac:dyDescent="0.25">
      <c r="D651" s="15">
        <f t="shared" si="203"/>
        <v>0</v>
      </c>
      <c r="J651" s="56">
        <f t="shared" si="204"/>
        <v>0</v>
      </c>
    </row>
    <row r="652" spans="4:10" hidden="1" x14ac:dyDescent="0.25">
      <c r="D652" s="15">
        <f t="shared" si="203"/>
        <v>0</v>
      </c>
      <c r="J652" s="56">
        <f t="shared" si="204"/>
        <v>0</v>
      </c>
    </row>
    <row r="653" spans="4:10" hidden="1" x14ac:dyDescent="0.25">
      <c r="D653" s="15">
        <f t="shared" si="203"/>
        <v>0</v>
      </c>
      <c r="J653" s="56">
        <f t="shared" si="204"/>
        <v>0</v>
      </c>
    </row>
    <row r="654" spans="4:10" hidden="1" x14ac:dyDescent="0.25">
      <c r="D654" s="15">
        <f t="shared" si="203"/>
        <v>0</v>
      </c>
      <c r="J654" s="56">
        <f t="shared" si="204"/>
        <v>0</v>
      </c>
    </row>
    <row r="655" spans="4:10" hidden="1" x14ac:dyDescent="0.25">
      <c r="D655" s="15">
        <f t="shared" si="203"/>
        <v>0</v>
      </c>
      <c r="J655" s="56">
        <f t="shared" si="204"/>
        <v>0</v>
      </c>
    </row>
    <row r="656" spans="4:10" hidden="1" x14ac:dyDescent="0.25">
      <c r="D656" s="15">
        <f t="shared" si="203"/>
        <v>0</v>
      </c>
      <c r="J656" s="56">
        <f t="shared" si="204"/>
        <v>0</v>
      </c>
    </row>
    <row r="657" spans="4:10" hidden="1" x14ac:dyDescent="0.25">
      <c r="D657" s="15">
        <f t="shared" si="203"/>
        <v>0</v>
      </c>
      <c r="J657" s="56">
        <f t="shared" si="204"/>
        <v>0</v>
      </c>
    </row>
    <row r="658" spans="4:10" hidden="1" x14ac:dyDescent="0.25">
      <c r="D658" s="15">
        <f t="shared" si="203"/>
        <v>0</v>
      </c>
      <c r="J658" s="56">
        <f t="shared" si="204"/>
        <v>0</v>
      </c>
    </row>
    <row r="659" spans="4:10" hidden="1" x14ac:dyDescent="0.25">
      <c r="D659" s="15">
        <f t="shared" si="203"/>
        <v>0</v>
      </c>
      <c r="J659" s="56">
        <f t="shared" si="204"/>
        <v>0</v>
      </c>
    </row>
    <row r="660" spans="4:10" hidden="1" x14ac:dyDescent="0.25">
      <c r="D660" s="15">
        <f t="shared" si="203"/>
        <v>0</v>
      </c>
      <c r="J660" s="56">
        <f t="shared" si="204"/>
        <v>0</v>
      </c>
    </row>
    <row r="661" spans="4:10" hidden="1" x14ac:dyDescent="0.25">
      <c r="D661" s="15">
        <f t="shared" si="203"/>
        <v>0</v>
      </c>
      <c r="J661" s="56">
        <f t="shared" si="204"/>
        <v>0</v>
      </c>
    </row>
    <row r="662" spans="4:10" hidden="1" x14ac:dyDescent="0.25">
      <c r="D662" s="15">
        <f t="shared" si="203"/>
        <v>0</v>
      </c>
      <c r="J662" s="56">
        <f t="shared" si="204"/>
        <v>0</v>
      </c>
    </row>
    <row r="663" spans="4:10" hidden="1" x14ac:dyDescent="0.25">
      <c r="D663" s="15">
        <f t="shared" si="203"/>
        <v>0</v>
      </c>
      <c r="J663" s="56">
        <f t="shared" si="204"/>
        <v>0</v>
      </c>
    </row>
    <row r="664" spans="4:10" hidden="1" x14ac:dyDescent="0.25">
      <c r="D664" s="15">
        <f t="shared" si="203"/>
        <v>0</v>
      </c>
      <c r="J664" s="56">
        <f t="shared" si="204"/>
        <v>0</v>
      </c>
    </row>
    <row r="665" spans="4:10" hidden="1" x14ac:dyDescent="0.25">
      <c r="D665" s="15">
        <f t="shared" si="203"/>
        <v>0</v>
      </c>
      <c r="J665" s="56">
        <f t="shared" si="204"/>
        <v>0</v>
      </c>
    </row>
    <row r="666" spans="4:10" hidden="1" x14ac:dyDescent="0.25">
      <c r="D666" s="15">
        <f t="shared" si="203"/>
        <v>0</v>
      </c>
      <c r="J666" s="56">
        <f t="shared" si="204"/>
        <v>0</v>
      </c>
    </row>
    <row r="667" spans="4:10" hidden="1" x14ac:dyDescent="0.25">
      <c r="D667" s="15">
        <f t="shared" si="203"/>
        <v>0</v>
      </c>
      <c r="J667" s="56">
        <f t="shared" si="204"/>
        <v>0</v>
      </c>
    </row>
    <row r="668" spans="4:10" hidden="1" x14ac:dyDescent="0.25">
      <c r="D668" s="15">
        <f t="shared" si="203"/>
        <v>0</v>
      </c>
      <c r="J668" s="56">
        <f t="shared" si="204"/>
        <v>0</v>
      </c>
    </row>
    <row r="669" spans="4:10" hidden="1" x14ac:dyDescent="0.25">
      <c r="D669" s="15">
        <f t="shared" ref="D669:D732" si="205">J668</f>
        <v>0</v>
      </c>
      <c r="J669" s="56">
        <f t="shared" si="204"/>
        <v>0</v>
      </c>
    </row>
    <row r="670" spans="4:10" hidden="1" x14ac:dyDescent="0.25">
      <c r="D670" s="15">
        <f t="shared" si="205"/>
        <v>0</v>
      </c>
      <c r="J670" s="56">
        <f t="shared" si="204"/>
        <v>0</v>
      </c>
    </row>
    <row r="671" spans="4:10" hidden="1" x14ac:dyDescent="0.25">
      <c r="D671" s="15">
        <f t="shared" si="205"/>
        <v>0</v>
      </c>
      <c r="J671" s="56">
        <f t="shared" si="204"/>
        <v>0</v>
      </c>
    </row>
    <row r="672" spans="4:10" hidden="1" x14ac:dyDescent="0.25">
      <c r="D672" s="15">
        <f t="shared" si="205"/>
        <v>0</v>
      </c>
      <c r="J672" s="56">
        <f t="shared" si="204"/>
        <v>0</v>
      </c>
    </row>
    <row r="673" spans="4:10" hidden="1" x14ac:dyDescent="0.25">
      <c r="D673" s="15">
        <f t="shared" si="205"/>
        <v>0</v>
      </c>
      <c r="J673" s="56">
        <f t="shared" si="204"/>
        <v>0</v>
      </c>
    </row>
    <row r="674" spans="4:10" hidden="1" x14ac:dyDescent="0.25">
      <c r="D674" s="15">
        <f t="shared" si="205"/>
        <v>0</v>
      </c>
      <c r="J674" s="56">
        <f t="shared" si="204"/>
        <v>0</v>
      </c>
    </row>
    <row r="675" spans="4:10" hidden="1" x14ac:dyDescent="0.25">
      <c r="D675" s="15">
        <f t="shared" si="205"/>
        <v>0</v>
      </c>
      <c r="J675" s="56">
        <f t="shared" si="204"/>
        <v>0</v>
      </c>
    </row>
    <row r="676" spans="4:10" hidden="1" x14ac:dyDescent="0.25">
      <c r="D676" s="15">
        <f t="shared" si="205"/>
        <v>0</v>
      </c>
      <c r="J676" s="56">
        <f t="shared" si="204"/>
        <v>0</v>
      </c>
    </row>
    <row r="677" spans="4:10" hidden="1" x14ac:dyDescent="0.25">
      <c r="D677" s="15">
        <f t="shared" si="205"/>
        <v>0</v>
      </c>
      <c r="J677" s="56">
        <f t="shared" si="204"/>
        <v>0</v>
      </c>
    </row>
    <row r="678" spans="4:10" hidden="1" x14ac:dyDescent="0.25">
      <c r="D678" s="15">
        <f t="shared" si="205"/>
        <v>0</v>
      </c>
      <c r="J678" s="56">
        <f t="shared" si="204"/>
        <v>0</v>
      </c>
    </row>
    <row r="679" spans="4:10" hidden="1" x14ac:dyDescent="0.25">
      <c r="D679" s="15">
        <f t="shared" si="205"/>
        <v>0</v>
      </c>
      <c r="J679" s="56">
        <f t="shared" si="204"/>
        <v>0</v>
      </c>
    </row>
    <row r="680" spans="4:10" hidden="1" x14ac:dyDescent="0.25">
      <c r="D680" s="15">
        <f t="shared" si="205"/>
        <v>0</v>
      </c>
      <c r="J680" s="56">
        <f t="shared" si="204"/>
        <v>0</v>
      </c>
    </row>
    <row r="681" spans="4:10" hidden="1" x14ac:dyDescent="0.25">
      <c r="D681" s="15">
        <f t="shared" si="205"/>
        <v>0</v>
      </c>
      <c r="J681" s="56">
        <f t="shared" ref="J681:J744" si="206">D681+E681</f>
        <v>0</v>
      </c>
    </row>
    <row r="682" spans="4:10" hidden="1" x14ac:dyDescent="0.25">
      <c r="D682" s="15">
        <f t="shared" si="205"/>
        <v>0</v>
      </c>
      <c r="J682" s="56">
        <f t="shared" si="206"/>
        <v>0</v>
      </c>
    </row>
    <row r="683" spans="4:10" hidden="1" x14ac:dyDescent="0.25">
      <c r="D683" s="15">
        <f t="shared" si="205"/>
        <v>0</v>
      </c>
      <c r="J683" s="56">
        <f t="shared" si="206"/>
        <v>0</v>
      </c>
    </row>
    <row r="684" spans="4:10" hidden="1" x14ac:dyDescent="0.25">
      <c r="D684" s="15">
        <f t="shared" si="205"/>
        <v>0</v>
      </c>
      <c r="J684" s="56">
        <f t="shared" si="206"/>
        <v>0</v>
      </c>
    </row>
    <row r="685" spans="4:10" hidden="1" x14ac:dyDescent="0.25">
      <c r="D685" s="15">
        <f t="shared" si="205"/>
        <v>0</v>
      </c>
      <c r="J685" s="56">
        <f t="shared" si="206"/>
        <v>0</v>
      </c>
    </row>
    <row r="686" spans="4:10" hidden="1" x14ac:dyDescent="0.25">
      <c r="D686" s="15">
        <f t="shared" si="205"/>
        <v>0</v>
      </c>
      <c r="J686" s="56">
        <f t="shared" si="206"/>
        <v>0</v>
      </c>
    </row>
    <row r="687" spans="4:10" hidden="1" x14ac:dyDescent="0.25">
      <c r="D687" s="15">
        <f t="shared" si="205"/>
        <v>0</v>
      </c>
      <c r="J687" s="56">
        <f t="shared" si="206"/>
        <v>0</v>
      </c>
    </row>
    <row r="688" spans="4:10" hidden="1" x14ac:dyDescent="0.25">
      <c r="D688" s="15">
        <f t="shared" si="205"/>
        <v>0</v>
      </c>
      <c r="J688" s="56">
        <f t="shared" si="206"/>
        <v>0</v>
      </c>
    </row>
    <row r="689" spans="4:10" hidden="1" x14ac:dyDescent="0.25">
      <c r="D689" s="15">
        <f t="shared" si="205"/>
        <v>0</v>
      </c>
      <c r="J689" s="56">
        <f t="shared" si="206"/>
        <v>0</v>
      </c>
    </row>
    <row r="690" spans="4:10" hidden="1" x14ac:dyDescent="0.25">
      <c r="D690" s="15">
        <f t="shared" si="205"/>
        <v>0</v>
      </c>
      <c r="J690" s="56">
        <f t="shared" si="206"/>
        <v>0</v>
      </c>
    </row>
    <row r="691" spans="4:10" hidden="1" x14ac:dyDescent="0.25">
      <c r="D691" s="15">
        <f t="shared" si="205"/>
        <v>0</v>
      </c>
      <c r="J691" s="56">
        <f t="shared" si="206"/>
        <v>0</v>
      </c>
    </row>
    <row r="692" spans="4:10" hidden="1" x14ac:dyDescent="0.25">
      <c r="D692" s="15">
        <f t="shared" si="205"/>
        <v>0</v>
      </c>
      <c r="J692" s="56">
        <f t="shared" si="206"/>
        <v>0</v>
      </c>
    </row>
    <row r="693" spans="4:10" hidden="1" x14ac:dyDescent="0.25">
      <c r="D693" s="15">
        <f t="shared" si="205"/>
        <v>0</v>
      </c>
      <c r="J693" s="56">
        <f t="shared" si="206"/>
        <v>0</v>
      </c>
    </row>
    <row r="694" spans="4:10" hidden="1" x14ac:dyDescent="0.25">
      <c r="D694" s="15">
        <f t="shared" si="205"/>
        <v>0</v>
      </c>
      <c r="J694" s="56">
        <f t="shared" si="206"/>
        <v>0</v>
      </c>
    </row>
    <row r="695" spans="4:10" hidden="1" x14ac:dyDescent="0.25">
      <c r="D695" s="15">
        <f t="shared" si="205"/>
        <v>0</v>
      </c>
      <c r="J695" s="56">
        <f t="shared" si="206"/>
        <v>0</v>
      </c>
    </row>
    <row r="696" spans="4:10" hidden="1" x14ac:dyDescent="0.25">
      <c r="D696" s="15">
        <f t="shared" si="205"/>
        <v>0</v>
      </c>
      <c r="J696" s="56">
        <f t="shared" si="206"/>
        <v>0</v>
      </c>
    </row>
    <row r="697" spans="4:10" hidden="1" x14ac:dyDescent="0.25">
      <c r="D697" s="15">
        <f t="shared" si="205"/>
        <v>0</v>
      </c>
      <c r="J697" s="56">
        <f t="shared" si="206"/>
        <v>0</v>
      </c>
    </row>
    <row r="698" spans="4:10" hidden="1" x14ac:dyDescent="0.25">
      <c r="D698" s="15">
        <f t="shared" si="205"/>
        <v>0</v>
      </c>
      <c r="J698" s="56">
        <f t="shared" si="206"/>
        <v>0</v>
      </c>
    </row>
    <row r="699" spans="4:10" hidden="1" x14ac:dyDescent="0.25">
      <c r="D699" s="15">
        <f t="shared" si="205"/>
        <v>0</v>
      </c>
      <c r="J699" s="56">
        <f t="shared" si="206"/>
        <v>0</v>
      </c>
    </row>
    <row r="700" spans="4:10" hidden="1" x14ac:dyDescent="0.25">
      <c r="D700" s="15">
        <f t="shared" si="205"/>
        <v>0</v>
      </c>
      <c r="J700" s="56">
        <f t="shared" si="206"/>
        <v>0</v>
      </c>
    </row>
    <row r="701" spans="4:10" hidden="1" x14ac:dyDescent="0.25">
      <c r="D701" s="15">
        <f t="shared" si="205"/>
        <v>0</v>
      </c>
      <c r="J701" s="56">
        <f t="shared" si="206"/>
        <v>0</v>
      </c>
    </row>
    <row r="702" spans="4:10" hidden="1" x14ac:dyDescent="0.25">
      <c r="D702" s="15">
        <f t="shared" si="205"/>
        <v>0</v>
      </c>
      <c r="J702" s="56">
        <f t="shared" si="206"/>
        <v>0</v>
      </c>
    </row>
    <row r="703" spans="4:10" hidden="1" x14ac:dyDescent="0.25">
      <c r="D703" s="15">
        <f t="shared" si="205"/>
        <v>0</v>
      </c>
      <c r="J703" s="56">
        <f t="shared" si="206"/>
        <v>0</v>
      </c>
    </row>
    <row r="704" spans="4:10" hidden="1" x14ac:dyDescent="0.25">
      <c r="D704" s="15">
        <f t="shared" si="205"/>
        <v>0</v>
      </c>
      <c r="J704" s="56">
        <f t="shared" si="206"/>
        <v>0</v>
      </c>
    </row>
    <row r="705" spans="4:10" hidden="1" x14ac:dyDescent="0.25">
      <c r="D705" s="15">
        <f t="shared" si="205"/>
        <v>0</v>
      </c>
      <c r="J705" s="56">
        <f t="shared" si="206"/>
        <v>0</v>
      </c>
    </row>
    <row r="706" spans="4:10" hidden="1" x14ac:dyDescent="0.25">
      <c r="D706" s="15">
        <f t="shared" si="205"/>
        <v>0</v>
      </c>
      <c r="J706" s="56">
        <f t="shared" si="206"/>
        <v>0</v>
      </c>
    </row>
    <row r="707" spans="4:10" hidden="1" x14ac:dyDescent="0.25">
      <c r="D707" s="15">
        <f t="shared" si="205"/>
        <v>0</v>
      </c>
      <c r="J707" s="56">
        <f t="shared" si="206"/>
        <v>0</v>
      </c>
    </row>
    <row r="708" spans="4:10" hidden="1" x14ac:dyDescent="0.25">
      <c r="D708" s="15">
        <f t="shared" si="205"/>
        <v>0</v>
      </c>
      <c r="J708" s="56">
        <f t="shared" si="206"/>
        <v>0</v>
      </c>
    </row>
    <row r="709" spans="4:10" hidden="1" x14ac:dyDescent="0.25">
      <c r="D709" s="15">
        <f t="shared" si="205"/>
        <v>0</v>
      </c>
      <c r="J709" s="56">
        <f t="shared" si="206"/>
        <v>0</v>
      </c>
    </row>
    <row r="710" spans="4:10" hidden="1" x14ac:dyDescent="0.25">
      <c r="D710" s="15">
        <f t="shared" si="205"/>
        <v>0</v>
      </c>
      <c r="J710" s="56">
        <f t="shared" si="206"/>
        <v>0</v>
      </c>
    </row>
    <row r="711" spans="4:10" hidden="1" x14ac:dyDescent="0.25">
      <c r="D711" s="15">
        <f t="shared" si="205"/>
        <v>0</v>
      </c>
      <c r="J711" s="56">
        <f t="shared" si="206"/>
        <v>0</v>
      </c>
    </row>
    <row r="712" spans="4:10" hidden="1" x14ac:dyDescent="0.25">
      <c r="D712" s="15">
        <f t="shared" si="205"/>
        <v>0</v>
      </c>
      <c r="J712" s="56">
        <f t="shared" si="206"/>
        <v>0</v>
      </c>
    </row>
    <row r="713" spans="4:10" hidden="1" x14ac:dyDescent="0.25">
      <c r="D713" s="15">
        <f t="shared" si="205"/>
        <v>0</v>
      </c>
      <c r="J713" s="56">
        <f t="shared" si="206"/>
        <v>0</v>
      </c>
    </row>
    <row r="714" spans="4:10" hidden="1" x14ac:dyDescent="0.25">
      <c r="D714" s="15">
        <f t="shared" si="205"/>
        <v>0</v>
      </c>
      <c r="J714" s="56">
        <f t="shared" si="206"/>
        <v>0</v>
      </c>
    </row>
    <row r="715" spans="4:10" hidden="1" x14ac:dyDescent="0.25">
      <c r="D715" s="15">
        <f t="shared" si="205"/>
        <v>0</v>
      </c>
      <c r="J715" s="56">
        <f t="shared" si="206"/>
        <v>0</v>
      </c>
    </row>
    <row r="716" spans="4:10" hidden="1" x14ac:dyDescent="0.25">
      <c r="D716" s="15">
        <f t="shared" si="205"/>
        <v>0</v>
      </c>
      <c r="J716" s="56">
        <f t="shared" si="206"/>
        <v>0</v>
      </c>
    </row>
    <row r="717" spans="4:10" hidden="1" x14ac:dyDescent="0.25">
      <c r="D717" s="15">
        <f t="shared" si="205"/>
        <v>0</v>
      </c>
      <c r="J717" s="56">
        <f t="shared" si="206"/>
        <v>0</v>
      </c>
    </row>
    <row r="718" spans="4:10" hidden="1" x14ac:dyDescent="0.25">
      <c r="D718" s="15">
        <f t="shared" si="205"/>
        <v>0</v>
      </c>
      <c r="J718" s="56">
        <f t="shared" si="206"/>
        <v>0</v>
      </c>
    </row>
    <row r="719" spans="4:10" hidden="1" x14ac:dyDescent="0.25">
      <c r="D719" s="15">
        <f t="shared" si="205"/>
        <v>0</v>
      </c>
      <c r="J719" s="56">
        <f t="shared" si="206"/>
        <v>0</v>
      </c>
    </row>
    <row r="720" spans="4:10" hidden="1" x14ac:dyDescent="0.25">
      <c r="D720" s="15">
        <f t="shared" si="205"/>
        <v>0</v>
      </c>
      <c r="J720" s="56">
        <f t="shared" si="206"/>
        <v>0</v>
      </c>
    </row>
    <row r="721" spans="4:10" hidden="1" x14ac:dyDescent="0.25">
      <c r="D721" s="15">
        <f t="shared" si="205"/>
        <v>0</v>
      </c>
      <c r="J721" s="56">
        <f t="shared" si="206"/>
        <v>0</v>
      </c>
    </row>
    <row r="722" spans="4:10" hidden="1" x14ac:dyDescent="0.25">
      <c r="D722" s="15">
        <f t="shared" si="205"/>
        <v>0</v>
      </c>
      <c r="J722" s="56">
        <f t="shared" si="206"/>
        <v>0</v>
      </c>
    </row>
    <row r="723" spans="4:10" hidden="1" x14ac:dyDescent="0.25">
      <c r="D723" s="15">
        <f t="shared" si="205"/>
        <v>0</v>
      </c>
      <c r="J723" s="56">
        <f t="shared" si="206"/>
        <v>0</v>
      </c>
    </row>
    <row r="724" spans="4:10" hidden="1" x14ac:dyDescent="0.25">
      <c r="D724" s="15">
        <f t="shared" si="205"/>
        <v>0</v>
      </c>
      <c r="J724" s="56">
        <f t="shared" si="206"/>
        <v>0</v>
      </c>
    </row>
    <row r="725" spans="4:10" hidden="1" x14ac:dyDescent="0.25">
      <c r="D725" s="15">
        <f t="shared" si="205"/>
        <v>0</v>
      </c>
      <c r="J725" s="56">
        <f t="shared" si="206"/>
        <v>0</v>
      </c>
    </row>
    <row r="726" spans="4:10" hidden="1" x14ac:dyDescent="0.25">
      <c r="D726" s="15">
        <f t="shared" si="205"/>
        <v>0</v>
      </c>
      <c r="J726" s="56">
        <f t="shared" si="206"/>
        <v>0</v>
      </c>
    </row>
    <row r="727" spans="4:10" hidden="1" x14ac:dyDescent="0.25">
      <c r="D727" s="15">
        <f t="shared" si="205"/>
        <v>0</v>
      </c>
      <c r="J727" s="56">
        <f t="shared" si="206"/>
        <v>0</v>
      </c>
    </row>
    <row r="728" spans="4:10" hidden="1" x14ac:dyDescent="0.25">
      <c r="D728" s="15">
        <f t="shared" si="205"/>
        <v>0</v>
      </c>
      <c r="J728" s="56">
        <f t="shared" si="206"/>
        <v>0</v>
      </c>
    </row>
    <row r="729" spans="4:10" hidden="1" x14ac:dyDescent="0.25">
      <c r="D729" s="15">
        <f t="shared" si="205"/>
        <v>0</v>
      </c>
      <c r="J729" s="56">
        <f t="shared" si="206"/>
        <v>0</v>
      </c>
    </row>
    <row r="730" spans="4:10" hidden="1" x14ac:dyDescent="0.25">
      <c r="D730" s="15">
        <f t="shared" si="205"/>
        <v>0</v>
      </c>
      <c r="J730" s="56">
        <f t="shared" si="206"/>
        <v>0</v>
      </c>
    </row>
    <row r="731" spans="4:10" hidden="1" x14ac:dyDescent="0.25">
      <c r="D731" s="15">
        <f t="shared" si="205"/>
        <v>0</v>
      </c>
      <c r="J731" s="56">
        <f t="shared" si="206"/>
        <v>0</v>
      </c>
    </row>
    <row r="732" spans="4:10" hidden="1" x14ac:dyDescent="0.25">
      <c r="D732" s="15">
        <f t="shared" si="205"/>
        <v>0</v>
      </c>
      <c r="J732" s="56">
        <f t="shared" si="206"/>
        <v>0</v>
      </c>
    </row>
    <row r="733" spans="4:10" hidden="1" x14ac:dyDescent="0.25">
      <c r="D733" s="15">
        <f t="shared" ref="D733:D796" si="207">J732</f>
        <v>0</v>
      </c>
      <c r="J733" s="56">
        <f t="shared" si="206"/>
        <v>0</v>
      </c>
    </row>
    <row r="734" spans="4:10" hidden="1" x14ac:dyDescent="0.25">
      <c r="D734" s="15">
        <f t="shared" si="207"/>
        <v>0</v>
      </c>
      <c r="J734" s="56">
        <f t="shared" si="206"/>
        <v>0</v>
      </c>
    </row>
    <row r="735" spans="4:10" hidden="1" x14ac:dyDescent="0.25">
      <c r="D735" s="15">
        <f t="shared" si="207"/>
        <v>0</v>
      </c>
      <c r="J735" s="56">
        <f t="shared" si="206"/>
        <v>0</v>
      </c>
    </row>
    <row r="736" spans="4:10" hidden="1" x14ac:dyDescent="0.25">
      <c r="D736" s="15">
        <f t="shared" si="207"/>
        <v>0</v>
      </c>
      <c r="J736" s="56">
        <f t="shared" si="206"/>
        <v>0</v>
      </c>
    </row>
    <row r="737" spans="4:10" hidden="1" x14ac:dyDescent="0.25">
      <c r="D737" s="15">
        <f t="shared" si="207"/>
        <v>0</v>
      </c>
      <c r="J737" s="56">
        <f t="shared" si="206"/>
        <v>0</v>
      </c>
    </row>
    <row r="738" spans="4:10" hidden="1" x14ac:dyDescent="0.25">
      <c r="D738" s="15">
        <f t="shared" si="207"/>
        <v>0</v>
      </c>
      <c r="J738" s="56">
        <f t="shared" si="206"/>
        <v>0</v>
      </c>
    </row>
    <row r="739" spans="4:10" hidden="1" x14ac:dyDescent="0.25">
      <c r="D739" s="15">
        <f t="shared" si="207"/>
        <v>0</v>
      </c>
      <c r="J739" s="56">
        <f t="shared" si="206"/>
        <v>0</v>
      </c>
    </row>
    <row r="740" spans="4:10" hidden="1" x14ac:dyDescent="0.25">
      <c r="D740" s="15">
        <f t="shared" si="207"/>
        <v>0</v>
      </c>
      <c r="J740" s="56">
        <f t="shared" si="206"/>
        <v>0</v>
      </c>
    </row>
    <row r="741" spans="4:10" hidden="1" x14ac:dyDescent="0.25">
      <c r="D741" s="15">
        <f t="shared" si="207"/>
        <v>0</v>
      </c>
      <c r="J741" s="56">
        <f t="shared" si="206"/>
        <v>0</v>
      </c>
    </row>
    <row r="742" spans="4:10" hidden="1" x14ac:dyDescent="0.25">
      <c r="D742" s="15">
        <f t="shared" si="207"/>
        <v>0</v>
      </c>
      <c r="J742" s="56">
        <f t="shared" si="206"/>
        <v>0</v>
      </c>
    </row>
    <row r="743" spans="4:10" hidden="1" x14ac:dyDescent="0.25">
      <c r="D743" s="15">
        <f t="shared" si="207"/>
        <v>0</v>
      </c>
      <c r="J743" s="56">
        <f t="shared" si="206"/>
        <v>0</v>
      </c>
    </row>
    <row r="744" spans="4:10" hidden="1" x14ac:dyDescent="0.25">
      <c r="D744" s="15">
        <f t="shared" si="207"/>
        <v>0</v>
      </c>
      <c r="J744" s="56">
        <f t="shared" si="206"/>
        <v>0</v>
      </c>
    </row>
    <row r="745" spans="4:10" hidden="1" x14ac:dyDescent="0.25">
      <c r="D745" s="15">
        <f t="shared" si="207"/>
        <v>0</v>
      </c>
      <c r="J745" s="56">
        <f t="shared" ref="J745:J808" si="208">D745+E745</f>
        <v>0</v>
      </c>
    </row>
    <row r="746" spans="4:10" hidden="1" x14ac:dyDescent="0.25">
      <c r="D746" s="15">
        <f t="shared" si="207"/>
        <v>0</v>
      </c>
      <c r="J746" s="56">
        <f t="shared" si="208"/>
        <v>0</v>
      </c>
    </row>
    <row r="747" spans="4:10" hidden="1" x14ac:dyDescent="0.25">
      <c r="D747" s="15">
        <f t="shared" si="207"/>
        <v>0</v>
      </c>
      <c r="J747" s="56">
        <f t="shared" si="208"/>
        <v>0</v>
      </c>
    </row>
    <row r="748" spans="4:10" hidden="1" x14ac:dyDescent="0.25">
      <c r="D748" s="15">
        <f t="shared" si="207"/>
        <v>0</v>
      </c>
      <c r="J748" s="56">
        <f t="shared" si="208"/>
        <v>0</v>
      </c>
    </row>
    <row r="749" spans="4:10" hidden="1" x14ac:dyDescent="0.25">
      <c r="D749" s="15">
        <f t="shared" si="207"/>
        <v>0</v>
      </c>
      <c r="J749" s="56">
        <f t="shared" si="208"/>
        <v>0</v>
      </c>
    </row>
    <row r="750" spans="4:10" hidden="1" x14ac:dyDescent="0.25">
      <c r="D750" s="15">
        <f t="shared" si="207"/>
        <v>0</v>
      </c>
      <c r="J750" s="56">
        <f t="shared" si="208"/>
        <v>0</v>
      </c>
    </row>
    <row r="751" spans="4:10" hidden="1" x14ac:dyDescent="0.25">
      <c r="D751" s="15">
        <f t="shared" si="207"/>
        <v>0</v>
      </c>
      <c r="J751" s="56">
        <f t="shared" si="208"/>
        <v>0</v>
      </c>
    </row>
    <row r="752" spans="4:10" hidden="1" x14ac:dyDescent="0.25">
      <c r="D752" s="15">
        <f t="shared" si="207"/>
        <v>0</v>
      </c>
      <c r="J752" s="56">
        <f t="shared" si="208"/>
        <v>0</v>
      </c>
    </row>
    <row r="753" spans="4:10" hidden="1" x14ac:dyDescent="0.25">
      <c r="D753" s="15">
        <f t="shared" si="207"/>
        <v>0</v>
      </c>
      <c r="J753" s="56">
        <f t="shared" si="208"/>
        <v>0</v>
      </c>
    </row>
    <row r="754" spans="4:10" hidden="1" x14ac:dyDescent="0.25">
      <c r="D754" s="15">
        <f t="shared" si="207"/>
        <v>0</v>
      </c>
      <c r="J754" s="56">
        <f t="shared" si="208"/>
        <v>0</v>
      </c>
    </row>
    <row r="755" spans="4:10" hidden="1" x14ac:dyDescent="0.25">
      <c r="D755" s="15">
        <f t="shared" si="207"/>
        <v>0</v>
      </c>
      <c r="J755" s="56">
        <f t="shared" si="208"/>
        <v>0</v>
      </c>
    </row>
    <row r="756" spans="4:10" hidden="1" x14ac:dyDescent="0.25">
      <c r="D756" s="15">
        <f t="shared" si="207"/>
        <v>0</v>
      </c>
      <c r="J756" s="56">
        <f t="shared" si="208"/>
        <v>0</v>
      </c>
    </row>
    <row r="757" spans="4:10" hidden="1" x14ac:dyDescent="0.25">
      <c r="D757" s="15">
        <f t="shared" si="207"/>
        <v>0</v>
      </c>
      <c r="J757" s="56">
        <f t="shared" si="208"/>
        <v>0</v>
      </c>
    </row>
    <row r="758" spans="4:10" hidden="1" x14ac:dyDescent="0.25">
      <c r="D758" s="15">
        <f t="shared" si="207"/>
        <v>0</v>
      </c>
      <c r="J758" s="56">
        <f t="shared" si="208"/>
        <v>0</v>
      </c>
    </row>
    <row r="759" spans="4:10" hidden="1" x14ac:dyDescent="0.25">
      <c r="D759" s="15">
        <f t="shared" si="207"/>
        <v>0</v>
      </c>
      <c r="J759" s="56">
        <f t="shared" si="208"/>
        <v>0</v>
      </c>
    </row>
    <row r="760" spans="4:10" hidden="1" x14ac:dyDescent="0.25">
      <c r="D760" s="15">
        <f t="shared" si="207"/>
        <v>0</v>
      </c>
      <c r="J760" s="56">
        <f t="shared" si="208"/>
        <v>0</v>
      </c>
    </row>
    <row r="761" spans="4:10" hidden="1" x14ac:dyDescent="0.25">
      <c r="D761" s="15">
        <f t="shared" si="207"/>
        <v>0</v>
      </c>
      <c r="J761" s="56">
        <f t="shared" si="208"/>
        <v>0</v>
      </c>
    </row>
    <row r="762" spans="4:10" hidden="1" x14ac:dyDescent="0.25">
      <c r="D762" s="15">
        <f t="shared" si="207"/>
        <v>0</v>
      </c>
      <c r="J762" s="56">
        <f t="shared" si="208"/>
        <v>0</v>
      </c>
    </row>
    <row r="763" spans="4:10" hidden="1" x14ac:dyDescent="0.25">
      <c r="D763" s="15">
        <f t="shared" si="207"/>
        <v>0</v>
      </c>
      <c r="J763" s="56">
        <f t="shared" si="208"/>
        <v>0</v>
      </c>
    </row>
    <row r="764" spans="4:10" hidden="1" x14ac:dyDescent="0.25">
      <c r="D764" s="15">
        <f t="shared" si="207"/>
        <v>0</v>
      </c>
      <c r="J764" s="56">
        <f t="shared" si="208"/>
        <v>0</v>
      </c>
    </row>
    <row r="765" spans="4:10" hidden="1" x14ac:dyDescent="0.25">
      <c r="D765" s="15">
        <f t="shared" si="207"/>
        <v>0</v>
      </c>
      <c r="J765" s="56">
        <f t="shared" si="208"/>
        <v>0</v>
      </c>
    </row>
    <row r="766" spans="4:10" hidden="1" x14ac:dyDescent="0.25">
      <c r="D766" s="15">
        <f t="shared" si="207"/>
        <v>0</v>
      </c>
      <c r="J766" s="56">
        <f t="shared" si="208"/>
        <v>0</v>
      </c>
    </row>
    <row r="767" spans="4:10" hidden="1" x14ac:dyDescent="0.25">
      <c r="D767" s="15">
        <f t="shared" si="207"/>
        <v>0</v>
      </c>
      <c r="J767" s="56">
        <f t="shared" si="208"/>
        <v>0</v>
      </c>
    </row>
    <row r="768" spans="4:10" hidden="1" x14ac:dyDescent="0.25">
      <c r="D768" s="15">
        <f t="shared" si="207"/>
        <v>0</v>
      </c>
      <c r="J768" s="56">
        <f t="shared" si="208"/>
        <v>0</v>
      </c>
    </row>
    <row r="769" spans="4:10" hidden="1" x14ac:dyDescent="0.25">
      <c r="D769" s="15">
        <f t="shared" si="207"/>
        <v>0</v>
      </c>
      <c r="J769" s="56">
        <f t="shared" si="208"/>
        <v>0</v>
      </c>
    </row>
    <row r="770" spans="4:10" hidden="1" x14ac:dyDescent="0.25">
      <c r="D770" s="15">
        <f t="shared" si="207"/>
        <v>0</v>
      </c>
      <c r="J770" s="56">
        <f t="shared" si="208"/>
        <v>0</v>
      </c>
    </row>
    <row r="771" spans="4:10" hidden="1" x14ac:dyDescent="0.25">
      <c r="D771" s="15">
        <f t="shared" si="207"/>
        <v>0</v>
      </c>
      <c r="J771" s="56">
        <f t="shared" si="208"/>
        <v>0</v>
      </c>
    </row>
    <row r="772" spans="4:10" hidden="1" x14ac:dyDescent="0.25">
      <c r="D772" s="15">
        <f t="shared" si="207"/>
        <v>0</v>
      </c>
      <c r="J772" s="56">
        <f t="shared" si="208"/>
        <v>0</v>
      </c>
    </row>
    <row r="773" spans="4:10" hidden="1" x14ac:dyDescent="0.25">
      <c r="D773" s="15">
        <f t="shared" si="207"/>
        <v>0</v>
      </c>
      <c r="J773" s="56">
        <f t="shared" si="208"/>
        <v>0</v>
      </c>
    </row>
    <row r="774" spans="4:10" hidden="1" x14ac:dyDescent="0.25">
      <c r="D774" s="15">
        <f t="shared" si="207"/>
        <v>0</v>
      </c>
      <c r="J774" s="56">
        <f t="shared" si="208"/>
        <v>0</v>
      </c>
    </row>
    <row r="775" spans="4:10" hidden="1" x14ac:dyDescent="0.25">
      <c r="D775" s="15">
        <f t="shared" si="207"/>
        <v>0</v>
      </c>
      <c r="J775" s="56">
        <f t="shared" si="208"/>
        <v>0</v>
      </c>
    </row>
    <row r="776" spans="4:10" hidden="1" x14ac:dyDescent="0.25">
      <c r="D776" s="15">
        <f t="shared" si="207"/>
        <v>0</v>
      </c>
      <c r="J776" s="56">
        <f t="shared" si="208"/>
        <v>0</v>
      </c>
    </row>
    <row r="777" spans="4:10" hidden="1" x14ac:dyDescent="0.25">
      <c r="D777" s="15">
        <f t="shared" si="207"/>
        <v>0</v>
      </c>
      <c r="J777" s="56">
        <f t="shared" si="208"/>
        <v>0</v>
      </c>
    </row>
    <row r="778" spans="4:10" hidden="1" x14ac:dyDescent="0.25">
      <c r="D778" s="15">
        <f t="shared" si="207"/>
        <v>0</v>
      </c>
      <c r="J778" s="56">
        <f t="shared" si="208"/>
        <v>0</v>
      </c>
    </row>
    <row r="779" spans="4:10" hidden="1" x14ac:dyDescent="0.25">
      <c r="D779" s="15">
        <f t="shared" si="207"/>
        <v>0</v>
      </c>
      <c r="J779" s="56">
        <f t="shared" si="208"/>
        <v>0</v>
      </c>
    </row>
    <row r="780" spans="4:10" hidden="1" x14ac:dyDescent="0.25">
      <c r="D780" s="15">
        <f t="shared" si="207"/>
        <v>0</v>
      </c>
      <c r="J780" s="56">
        <f t="shared" si="208"/>
        <v>0</v>
      </c>
    </row>
    <row r="781" spans="4:10" hidden="1" x14ac:dyDescent="0.25">
      <c r="D781" s="15">
        <f t="shared" si="207"/>
        <v>0</v>
      </c>
      <c r="J781" s="56">
        <f t="shared" si="208"/>
        <v>0</v>
      </c>
    </row>
    <row r="782" spans="4:10" hidden="1" x14ac:dyDescent="0.25">
      <c r="D782" s="15">
        <f t="shared" si="207"/>
        <v>0</v>
      </c>
      <c r="J782" s="56">
        <f t="shared" si="208"/>
        <v>0</v>
      </c>
    </row>
    <row r="783" spans="4:10" hidden="1" x14ac:dyDescent="0.25">
      <c r="D783" s="15">
        <f t="shared" si="207"/>
        <v>0</v>
      </c>
      <c r="J783" s="56">
        <f t="shared" si="208"/>
        <v>0</v>
      </c>
    </row>
    <row r="784" spans="4:10" hidden="1" x14ac:dyDescent="0.25">
      <c r="D784" s="15">
        <f t="shared" si="207"/>
        <v>0</v>
      </c>
      <c r="J784" s="56">
        <f t="shared" si="208"/>
        <v>0</v>
      </c>
    </row>
    <row r="785" spans="4:10" hidden="1" x14ac:dyDescent="0.25">
      <c r="D785" s="15">
        <f t="shared" si="207"/>
        <v>0</v>
      </c>
      <c r="J785" s="56">
        <f t="shared" si="208"/>
        <v>0</v>
      </c>
    </row>
    <row r="786" spans="4:10" hidden="1" x14ac:dyDescent="0.25">
      <c r="D786" s="15">
        <f t="shared" si="207"/>
        <v>0</v>
      </c>
      <c r="J786" s="56">
        <f t="shared" si="208"/>
        <v>0</v>
      </c>
    </row>
    <row r="787" spans="4:10" hidden="1" x14ac:dyDescent="0.25">
      <c r="D787" s="15">
        <f t="shared" si="207"/>
        <v>0</v>
      </c>
      <c r="J787" s="56">
        <f t="shared" si="208"/>
        <v>0</v>
      </c>
    </row>
    <row r="788" spans="4:10" hidden="1" x14ac:dyDescent="0.25">
      <c r="D788" s="15">
        <f t="shared" si="207"/>
        <v>0</v>
      </c>
      <c r="J788" s="56">
        <f t="shared" si="208"/>
        <v>0</v>
      </c>
    </row>
    <row r="789" spans="4:10" hidden="1" x14ac:dyDescent="0.25">
      <c r="D789" s="15">
        <f t="shared" si="207"/>
        <v>0</v>
      </c>
      <c r="J789" s="56">
        <f t="shared" si="208"/>
        <v>0</v>
      </c>
    </row>
    <row r="790" spans="4:10" hidden="1" x14ac:dyDescent="0.25">
      <c r="D790" s="15">
        <f t="shared" si="207"/>
        <v>0</v>
      </c>
      <c r="J790" s="56">
        <f t="shared" si="208"/>
        <v>0</v>
      </c>
    </row>
    <row r="791" spans="4:10" hidden="1" x14ac:dyDescent="0.25">
      <c r="D791" s="15">
        <f t="shared" si="207"/>
        <v>0</v>
      </c>
      <c r="J791" s="56">
        <f t="shared" si="208"/>
        <v>0</v>
      </c>
    </row>
    <row r="792" spans="4:10" hidden="1" x14ac:dyDescent="0.25">
      <c r="D792" s="15">
        <f t="shared" si="207"/>
        <v>0</v>
      </c>
      <c r="J792" s="56">
        <f t="shared" si="208"/>
        <v>0</v>
      </c>
    </row>
    <row r="793" spans="4:10" hidden="1" x14ac:dyDescent="0.25">
      <c r="D793" s="15">
        <f t="shared" si="207"/>
        <v>0</v>
      </c>
      <c r="J793" s="56">
        <f t="shared" si="208"/>
        <v>0</v>
      </c>
    </row>
    <row r="794" spans="4:10" hidden="1" x14ac:dyDescent="0.25">
      <c r="D794" s="15">
        <f t="shared" si="207"/>
        <v>0</v>
      </c>
      <c r="J794" s="56">
        <f t="shared" si="208"/>
        <v>0</v>
      </c>
    </row>
    <row r="795" spans="4:10" hidden="1" x14ac:dyDescent="0.25">
      <c r="D795" s="15">
        <f t="shared" si="207"/>
        <v>0</v>
      </c>
      <c r="J795" s="56">
        <f t="shared" si="208"/>
        <v>0</v>
      </c>
    </row>
    <row r="796" spans="4:10" hidden="1" x14ac:dyDescent="0.25">
      <c r="D796" s="15">
        <f t="shared" si="207"/>
        <v>0</v>
      </c>
      <c r="J796" s="56">
        <f t="shared" si="208"/>
        <v>0</v>
      </c>
    </row>
    <row r="797" spans="4:10" hidden="1" x14ac:dyDescent="0.25">
      <c r="D797" s="15">
        <f t="shared" ref="D797:D860" si="209">J796</f>
        <v>0</v>
      </c>
      <c r="J797" s="56">
        <f t="shared" si="208"/>
        <v>0</v>
      </c>
    </row>
    <row r="798" spans="4:10" hidden="1" x14ac:dyDescent="0.25">
      <c r="D798" s="15">
        <f t="shared" si="209"/>
        <v>0</v>
      </c>
      <c r="J798" s="56">
        <f t="shared" si="208"/>
        <v>0</v>
      </c>
    </row>
    <row r="799" spans="4:10" hidden="1" x14ac:dyDescent="0.25">
      <c r="D799" s="15">
        <f t="shared" si="209"/>
        <v>0</v>
      </c>
      <c r="J799" s="56">
        <f t="shared" si="208"/>
        <v>0</v>
      </c>
    </row>
    <row r="800" spans="4:10" hidden="1" x14ac:dyDescent="0.25">
      <c r="D800" s="15">
        <f t="shared" si="209"/>
        <v>0</v>
      </c>
      <c r="J800" s="56">
        <f t="shared" si="208"/>
        <v>0</v>
      </c>
    </row>
    <row r="801" spans="4:10" hidden="1" x14ac:dyDescent="0.25">
      <c r="D801" s="15">
        <f t="shared" si="209"/>
        <v>0</v>
      </c>
      <c r="J801" s="56">
        <f t="shared" si="208"/>
        <v>0</v>
      </c>
    </row>
    <row r="802" spans="4:10" hidden="1" x14ac:dyDescent="0.25">
      <c r="D802" s="15">
        <f t="shared" si="209"/>
        <v>0</v>
      </c>
      <c r="J802" s="56">
        <f t="shared" si="208"/>
        <v>0</v>
      </c>
    </row>
    <row r="803" spans="4:10" hidden="1" x14ac:dyDescent="0.25">
      <c r="D803" s="15">
        <f t="shared" si="209"/>
        <v>0</v>
      </c>
      <c r="J803" s="56">
        <f t="shared" si="208"/>
        <v>0</v>
      </c>
    </row>
    <row r="804" spans="4:10" hidden="1" x14ac:dyDescent="0.25">
      <c r="D804" s="15">
        <f t="shared" si="209"/>
        <v>0</v>
      </c>
      <c r="J804" s="56">
        <f t="shared" si="208"/>
        <v>0</v>
      </c>
    </row>
    <row r="805" spans="4:10" hidden="1" x14ac:dyDescent="0.25">
      <c r="D805" s="15">
        <f t="shared" si="209"/>
        <v>0</v>
      </c>
      <c r="J805" s="56">
        <f t="shared" si="208"/>
        <v>0</v>
      </c>
    </row>
    <row r="806" spans="4:10" hidden="1" x14ac:dyDescent="0.25">
      <c r="D806" s="15">
        <f t="shared" si="209"/>
        <v>0</v>
      </c>
      <c r="J806" s="56">
        <f t="shared" si="208"/>
        <v>0</v>
      </c>
    </row>
    <row r="807" spans="4:10" hidden="1" x14ac:dyDescent="0.25">
      <c r="D807" s="15">
        <f t="shared" si="209"/>
        <v>0</v>
      </c>
      <c r="J807" s="56">
        <f t="shared" si="208"/>
        <v>0</v>
      </c>
    </row>
    <row r="808" spans="4:10" hidden="1" x14ac:dyDescent="0.25">
      <c r="D808" s="15">
        <f t="shared" si="209"/>
        <v>0</v>
      </c>
      <c r="J808" s="56">
        <f t="shared" si="208"/>
        <v>0</v>
      </c>
    </row>
    <row r="809" spans="4:10" hidden="1" x14ac:dyDescent="0.25">
      <c r="D809" s="15">
        <f t="shared" si="209"/>
        <v>0</v>
      </c>
      <c r="J809" s="56">
        <f t="shared" ref="J809:J872" si="210">D809+E809</f>
        <v>0</v>
      </c>
    </row>
    <row r="810" spans="4:10" hidden="1" x14ac:dyDescent="0.25">
      <c r="D810" s="15">
        <f t="shared" si="209"/>
        <v>0</v>
      </c>
      <c r="J810" s="56">
        <f t="shared" si="210"/>
        <v>0</v>
      </c>
    </row>
    <row r="811" spans="4:10" hidden="1" x14ac:dyDescent="0.25">
      <c r="D811" s="15">
        <f t="shared" si="209"/>
        <v>0</v>
      </c>
      <c r="J811" s="56">
        <f t="shared" si="210"/>
        <v>0</v>
      </c>
    </row>
    <row r="812" spans="4:10" hidden="1" x14ac:dyDescent="0.25">
      <c r="D812" s="15">
        <f t="shared" si="209"/>
        <v>0</v>
      </c>
      <c r="J812" s="56">
        <f t="shared" si="210"/>
        <v>0</v>
      </c>
    </row>
    <row r="813" spans="4:10" hidden="1" x14ac:dyDescent="0.25">
      <c r="D813" s="15">
        <f t="shared" si="209"/>
        <v>0</v>
      </c>
      <c r="J813" s="56">
        <f t="shared" si="210"/>
        <v>0</v>
      </c>
    </row>
    <row r="814" spans="4:10" hidden="1" x14ac:dyDescent="0.25">
      <c r="D814" s="15">
        <f t="shared" si="209"/>
        <v>0</v>
      </c>
      <c r="J814" s="56">
        <f t="shared" si="210"/>
        <v>0</v>
      </c>
    </row>
    <row r="815" spans="4:10" hidden="1" x14ac:dyDescent="0.25">
      <c r="D815" s="15">
        <f t="shared" si="209"/>
        <v>0</v>
      </c>
      <c r="J815" s="56">
        <f t="shared" si="210"/>
        <v>0</v>
      </c>
    </row>
    <row r="816" spans="4:10" hidden="1" x14ac:dyDescent="0.25">
      <c r="D816" s="15">
        <f t="shared" si="209"/>
        <v>0</v>
      </c>
      <c r="J816" s="56">
        <f t="shared" si="210"/>
        <v>0</v>
      </c>
    </row>
    <row r="817" spans="4:10" hidden="1" x14ac:dyDescent="0.25">
      <c r="D817" s="15">
        <f t="shared" si="209"/>
        <v>0</v>
      </c>
      <c r="J817" s="56">
        <f t="shared" si="210"/>
        <v>0</v>
      </c>
    </row>
    <row r="818" spans="4:10" hidden="1" x14ac:dyDescent="0.25">
      <c r="D818" s="15">
        <f t="shared" si="209"/>
        <v>0</v>
      </c>
      <c r="J818" s="56">
        <f t="shared" si="210"/>
        <v>0</v>
      </c>
    </row>
    <row r="819" spans="4:10" hidden="1" x14ac:dyDescent="0.25">
      <c r="D819" s="15">
        <f t="shared" si="209"/>
        <v>0</v>
      </c>
      <c r="J819" s="56">
        <f t="shared" si="210"/>
        <v>0</v>
      </c>
    </row>
    <row r="820" spans="4:10" hidden="1" x14ac:dyDescent="0.25">
      <c r="D820" s="15">
        <f t="shared" si="209"/>
        <v>0</v>
      </c>
      <c r="J820" s="56">
        <f t="shared" si="210"/>
        <v>0</v>
      </c>
    </row>
    <row r="821" spans="4:10" hidden="1" x14ac:dyDescent="0.25">
      <c r="D821" s="15">
        <f t="shared" si="209"/>
        <v>0</v>
      </c>
      <c r="J821" s="56">
        <f t="shared" si="210"/>
        <v>0</v>
      </c>
    </row>
    <row r="822" spans="4:10" hidden="1" x14ac:dyDescent="0.25">
      <c r="D822" s="15">
        <f t="shared" si="209"/>
        <v>0</v>
      </c>
      <c r="J822" s="56">
        <f t="shared" si="210"/>
        <v>0</v>
      </c>
    </row>
    <row r="823" spans="4:10" hidden="1" x14ac:dyDescent="0.25">
      <c r="D823" s="15">
        <f t="shared" si="209"/>
        <v>0</v>
      </c>
      <c r="J823" s="56">
        <f t="shared" si="210"/>
        <v>0</v>
      </c>
    </row>
    <row r="824" spans="4:10" hidden="1" x14ac:dyDescent="0.25">
      <c r="D824" s="15">
        <f t="shared" si="209"/>
        <v>0</v>
      </c>
      <c r="J824" s="56">
        <f t="shared" si="210"/>
        <v>0</v>
      </c>
    </row>
    <row r="825" spans="4:10" hidden="1" x14ac:dyDescent="0.25">
      <c r="D825" s="15">
        <f t="shared" si="209"/>
        <v>0</v>
      </c>
      <c r="J825" s="56">
        <f t="shared" si="210"/>
        <v>0</v>
      </c>
    </row>
    <row r="826" spans="4:10" hidden="1" x14ac:dyDescent="0.25">
      <c r="D826" s="15">
        <f t="shared" si="209"/>
        <v>0</v>
      </c>
      <c r="J826" s="56">
        <f t="shared" si="210"/>
        <v>0</v>
      </c>
    </row>
    <row r="827" spans="4:10" hidden="1" x14ac:dyDescent="0.25">
      <c r="D827" s="15">
        <f t="shared" si="209"/>
        <v>0</v>
      </c>
      <c r="J827" s="56">
        <f t="shared" si="210"/>
        <v>0</v>
      </c>
    </row>
    <row r="828" spans="4:10" hidden="1" x14ac:dyDescent="0.25">
      <c r="D828" s="15">
        <f t="shared" si="209"/>
        <v>0</v>
      </c>
      <c r="J828" s="56">
        <f t="shared" si="210"/>
        <v>0</v>
      </c>
    </row>
    <row r="829" spans="4:10" hidden="1" x14ac:dyDescent="0.25">
      <c r="D829" s="15">
        <f t="shared" si="209"/>
        <v>0</v>
      </c>
      <c r="J829" s="56">
        <f t="shared" si="210"/>
        <v>0</v>
      </c>
    </row>
    <row r="830" spans="4:10" hidden="1" x14ac:dyDescent="0.25">
      <c r="D830" s="15">
        <f t="shared" si="209"/>
        <v>0</v>
      </c>
      <c r="J830" s="56">
        <f t="shared" si="210"/>
        <v>0</v>
      </c>
    </row>
    <row r="831" spans="4:10" hidden="1" x14ac:dyDescent="0.25">
      <c r="D831" s="15">
        <f t="shared" si="209"/>
        <v>0</v>
      </c>
      <c r="J831" s="56">
        <f t="shared" si="210"/>
        <v>0</v>
      </c>
    </row>
    <row r="832" spans="4:10" hidden="1" x14ac:dyDescent="0.25">
      <c r="D832" s="15">
        <f t="shared" si="209"/>
        <v>0</v>
      </c>
      <c r="J832" s="56">
        <f t="shared" si="210"/>
        <v>0</v>
      </c>
    </row>
    <row r="833" spans="4:10" hidden="1" x14ac:dyDescent="0.25">
      <c r="D833" s="15">
        <f t="shared" si="209"/>
        <v>0</v>
      </c>
      <c r="J833" s="56">
        <f t="shared" si="210"/>
        <v>0</v>
      </c>
    </row>
    <row r="834" spans="4:10" hidden="1" x14ac:dyDescent="0.25">
      <c r="D834" s="15">
        <f t="shared" si="209"/>
        <v>0</v>
      </c>
      <c r="J834" s="56">
        <f t="shared" si="210"/>
        <v>0</v>
      </c>
    </row>
    <row r="835" spans="4:10" hidden="1" x14ac:dyDescent="0.25">
      <c r="D835" s="15">
        <f t="shared" si="209"/>
        <v>0</v>
      </c>
      <c r="J835" s="56">
        <f t="shared" si="210"/>
        <v>0</v>
      </c>
    </row>
    <row r="836" spans="4:10" hidden="1" x14ac:dyDescent="0.25">
      <c r="D836" s="15">
        <f t="shared" si="209"/>
        <v>0</v>
      </c>
      <c r="J836" s="56">
        <f t="shared" si="210"/>
        <v>0</v>
      </c>
    </row>
    <row r="837" spans="4:10" hidden="1" x14ac:dyDescent="0.25">
      <c r="D837" s="15">
        <f t="shared" si="209"/>
        <v>0</v>
      </c>
      <c r="J837" s="56">
        <f t="shared" si="210"/>
        <v>0</v>
      </c>
    </row>
    <row r="838" spans="4:10" hidden="1" x14ac:dyDescent="0.25">
      <c r="D838" s="15">
        <f t="shared" si="209"/>
        <v>0</v>
      </c>
      <c r="J838" s="56">
        <f t="shared" si="210"/>
        <v>0</v>
      </c>
    </row>
    <row r="839" spans="4:10" hidden="1" x14ac:dyDescent="0.25">
      <c r="D839" s="15">
        <f t="shared" si="209"/>
        <v>0</v>
      </c>
      <c r="J839" s="56">
        <f t="shared" si="210"/>
        <v>0</v>
      </c>
    </row>
    <row r="840" spans="4:10" hidden="1" x14ac:dyDescent="0.25">
      <c r="D840" s="15">
        <f t="shared" si="209"/>
        <v>0</v>
      </c>
      <c r="J840" s="56">
        <f t="shared" si="210"/>
        <v>0</v>
      </c>
    </row>
    <row r="841" spans="4:10" hidden="1" x14ac:dyDescent="0.25">
      <c r="D841" s="15">
        <f t="shared" si="209"/>
        <v>0</v>
      </c>
      <c r="J841" s="56">
        <f t="shared" si="210"/>
        <v>0</v>
      </c>
    </row>
    <row r="842" spans="4:10" hidden="1" x14ac:dyDescent="0.25">
      <c r="D842" s="15">
        <f t="shared" si="209"/>
        <v>0</v>
      </c>
      <c r="J842" s="56">
        <f t="shared" si="210"/>
        <v>0</v>
      </c>
    </row>
    <row r="843" spans="4:10" hidden="1" x14ac:dyDescent="0.25">
      <c r="D843" s="15">
        <f t="shared" si="209"/>
        <v>0</v>
      </c>
      <c r="J843" s="56">
        <f t="shared" si="210"/>
        <v>0</v>
      </c>
    </row>
    <row r="844" spans="4:10" hidden="1" x14ac:dyDescent="0.25">
      <c r="D844" s="15">
        <f t="shared" si="209"/>
        <v>0</v>
      </c>
      <c r="J844" s="56">
        <f t="shared" si="210"/>
        <v>0</v>
      </c>
    </row>
    <row r="845" spans="4:10" hidden="1" x14ac:dyDescent="0.25">
      <c r="D845" s="15">
        <f t="shared" si="209"/>
        <v>0</v>
      </c>
      <c r="J845" s="56">
        <f t="shared" si="210"/>
        <v>0</v>
      </c>
    </row>
    <row r="846" spans="4:10" hidden="1" x14ac:dyDescent="0.25">
      <c r="D846" s="15">
        <f t="shared" si="209"/>
        <v>0</v>
      </c>
      <c r="J846" s="56">
        <f t="shared" si="210"/>
        <v>0</v>
      </c>
    </row>
    <row r="847" spans="4:10" hidden="1" x14ac:dyDescent="0.25">
      <c r="D847" s="15">
        <f t="shared" si="209"/>
        <v>0</v>
      </c>
      <c r="J847" s="56">
        <f t="shared" si="210"/>
        <v>0</v>
      </c>
    </row>
    <row r="848" spans="4:10" hidden="1" x14ac:dyDescent="0.25">
      <c r="D848" s="15">
        <f t="shared" si="209"/>
        <v>0</v>
      </c>
      <c r="J848" s="56">
        <f t="shared" si="210"/>
        <v>0</v>
      </c>
    </row>
    <row r="849" spans="4:10" hidden="1" x14ac:dyDescent="0.25">
      <c r="D849" s="15">
        <f t="shared" si="209"/>
        <v>0</v>
      </c>
      <c r="J849" s="56">
        <f t="shared" si="210"/>
        <v>0</v>
      </c>
    </row>
    <row r="850" spans="4:10" hidden="1" x14ac:dyDescent="0.25">
      <c r="D850" s="15">
        <f t="shared" si="209"/>
        <v>0</v>
      </c>
      <c r="J850" s="56">
        <f t="shared" si="210"/>
        <v>0</v>
      </c>
    </row>
    <row r="851" spans="4:10" hidden="1" x14ac:dyDescent="0.25">
      <c r="D851" s="15">
        <f t="shared" si="209"/>
        <v>0</v>
      </c>
      <c r="J851" s="56">
        <f t="shared" si="210"/>
        <v>0</v>
      </c>
    </row>
    <row r="852" spans="4:10" hidden="1" x14ac:dyDescent="0.25">
      <c r="D852" s="15">
        <f t="shared" si="209"/>
        <v>0</v>
      </c>
      <c r="J852" s="56">
        <f t="shared" si="210"/>
        <v>0</v>
      </c>
    </row>
    <row r="853" spans="4:10" hidden="1" x14ac:dyDescent="0.25">
      <c r="D853" s="15">
        <f t="shared" si="209"/>
        <v>0</v>
      </c>
      <c r="J853" s="56">
        <f t="shared" si="210"/>
        <v>0</v>
      </c>
    </row>
    <row r="854" spans="4:10" hidden="1" x14ac:dyDescent="0.25">
      <c r="D854" s="15">
        <f t="shared" si="209"/>
        <v>0</v>
      </c>
      <c r="J854" s="56">
        <f t="shared" si="210"/>
        <v>0</v>
      </c>
    </row>
    <row r="855" spans="4:10" hidden="1" x14ac:dyDescent="0.25">
      <c r="D855" s="15">
        <f t="shared" si="209"/>
        <v>0</v>
      </c>
      <c r="J855" s="56">
        <f t="shared" si="210"/>
        <v>0</v>
      </c>
    </row>
    <row r="856" spans="4:10" hidden="1" x14ac:dyDescent="0.25">
      <c r="D856" s="15">
        <f t="shared" si="209"/>
        <v>0</v>
      </c>
      <c r="J856" s="56">
        <f t="shared" si="210"/>
        <v>0</v>
      </c>
    </row>
    <row r="857" spans="4:10" hidden="1" x14ac:dyDescent="0.25">
      <c r="D857" s="15">
        <f t="shared" si="209"/>
        <v>0</v>
      </c>
      <c r="J857" s="56">
        <f t="shared" si="210"/>
        <v>0</v>
      </c>
    </row>
    <row r="858" spans="4:10" hidden="1" x14ac:dyDescent="0.25">
      <c r="D858" s="15">
        <f t="shared" si="209"/>
        <v>0</v>
      </c>
      <c r="J858" s="56">
        <f t="shared" si="210"/>
        <v>0</v>
      </c>
    </row>
    <row r="859" spans="4:10" hidden="1" x14ac:dyDescent="0.25">
      <c r="D859" s="15">
        <f t="shared" si="209"/>
        <v>0</v>
      </c>
      <c r="J859" s="56">
        <f t="shared" si="210"/>
        <v>0</v>
      </c>
    </row>
    <row r="860" spans="4:10" hidden="1" x14ac:dyDescent="0.25">
      <c r="D860" s="15">
        <f t="shared" si="209"/>
        <v>0</v>
      </c>
      <c r="J860" s="56">
        <f t="shared" si="210"/>
        <v>0</v>
      </c>
    </row>
    <row r="861" spans="4:10" hidden="1" x14ac:dyDescent="0.25">
      <c r="D861" s="15">
        <f t="shared" ref="D861:D912" si="211">J860</f>
        <v>0</v>
      </c>
      <c r="J861" s="56">
        <f t="shared" si="210"/>
        <v>0</v>
      </c>
    </row>
    <row r="862" spans="4:10" hidden="1" x14ac:dyDescent="0.25">
      <c r="D862" s="15">
        <f t="shared" si="211"/>
        <v>0</v>
      </c>
      <c r="J862" s="56">
        <f t="shared" si="210"/>
        <v>0</v>
      </c>
    </row>
    <row r="863" spans="4:10" hidden="1" x14ac:dyDescent="0.25">
      <c r="D863" s="15">
        <f t="shared" si="211"/>
        <v>0</v>
      </c>
      <c r="J863" s="56">
        <f t="shared" si="210"/>
        <v>0</v>
      </c>
    </row>
    <row r="864" spans="4:10" hidden="1" x14ac:dyDescent="0.25">
      <c r="D864" s="15">
        <f t="shared" si="211"/>
        <v>0</v>
      </c>
      <c r="J864" s="56">
        <f t="shared" si="210"/>
        <v>0</v>
      </c>
    </row>
    <row r="865" spans="4:10" hidden="1" x14ac:dyDescent="0.25">
      <c r="D865" s="15">
        <f t="shared" si="211"/>
        <v>0</v>
      </c>
      <c r="J865" s="56">
        <f t="shared" si="210"/>
        <v>0</v>
      </c>
    </row>
    <row r="866" spans="4:10" hidden="1" x14ac:dyDescent="0.25">
      <c r="D866" s="15">
        <f t="shared" si="211"/>
        <v>0</v>
      </c>
      <c r="J866" s="56">
        <f t="shared" si="210"/>
        <v>0</v>
      </c>
    </row>
    <row r="867" spans="4:10" hidden="1" x14ac:dyDescent="0.25">
      <c r="D867" s="15">
        <f t="shared" si="211"/>
        <v>0</v>
      </c>
      <c r="J867" s="56">
        <f t="shared" si="210"/>
        <v>0</v>
      </c>
    </row>
    <row r="868" spans="4:10" hidden="1" x14ac:dyDescent="0.25">
      <c r="D868" s="15">
        <f t="shared" si="211"/>
        <v>0</v>
      </c>
      <c r="J868" s="56">
        <f t="shared" si="210"/>
        <v>0</v>
      </c>
    </row>
    <row r="869" spans="4:10" hidden="1" x14ac:dyDescent="0.25">
      <c r="D869" s="15">
        <f t="shared" si="211"/>
        <v>0</v>
      </c>
      <c r="J869" s="56">
        <f t="shared" si="210"/>
        <v>0</v>
      </c>
    </row>
    <row r="870" spans="4:10" hidden="1" x14ac:dyDescent="0.25">
      <c r="D870" s="15">
        <f t="shared" si="211"/>
        <v>0</v>
      </c>
      <c r="J870" s="56">
        <f t="shared" si="210"/>
        <v>0</v>
      </c>
    </row>
    <row r="871" spans="4:10" hidden="1" x14ac:dyDescent="0.25">
      <c r="D871" s="15">
        <f t="shared" si="211"/>
        <v>0</v>
      </c>
      <c r="J871" s="56">
        <f t="shared" si="210"/>
        <v>0</v>
      </c>
    </row>
    <row r="872" spans="4:10" hidden="1" x14ac:dyDescent="0.25">
      <c r="D872" s="15">
        <f t="shared" si="211"/>
        <v>0</v>
      </c>
      <c r="J872" s="56">
        <f t="shared" si="210"/>
        <v>0</v>
      </c>
    </row>
    <row r="873" spans="4:10" hidden="1" x14ac:dyDescent="0.25">
      <c r="D873" s="15">
        <f t="shared" si="211"/>
        <v>0</v>
      </c>
      <c r="J873" s="56">
        <f t="shared" ref="J873:J912" si="212">D873+E873</f>
        <v>0</v>
      </c>
    </row>
    <row r="874" spans="4:10" hidden="1" x14ac:dyDescent="0.25">
      <c r="D874" s="15">
        <f t="shared" si="211"/>
        <v>0</v>
      </c>
      <c r="J874" s="56">
        <f t="shared" si="212"/>
        <v>0</v>
      </c>
    </row>
    <row r="875" spans="4:10" hidden="1" x14ac:dyDescent="0.25">
      <c r="D875" s="15">
        <f t="shared" si="211"/>
        <v>0</v>
      </c>
      <c r="J875" s="56">
        <f t="shared" si="212"/>
        <v>0</v>
      </c>
    </row>
    <row r="876" spans="4:10" hidden="1" x14ac:dyDescent="0.25">
      <c r="D876" s="15">
        <f t="shared" si="211"/>
        <v>0</v>
      </c>
      <c r="J876" s="56">
        <f t="shared" si="212"/>
        <v>0</v>
      </c>
    </row>
    <row r="877" spans="4:10" hidden="1" x14ac:dyDescent="0.25">
      <c r="D877" s="15">
        <f t="shared" si="211"/>
        <v>0</v>
      </c>
      <c r="J877" s="56">
        <f t="shared" si="212"/>
        <v>0</v>
      </c>
    </row>
    <row r="878" spans="4:10" hidden="1" x14ac:dyDescent="0.25">
      <c r="D878" s="15">
        <f t="shared" si="211"/>
        <v>0</v>
      </c>
      <c r="J878" s="56">
        <f t="shared" si="212"/>
        <v>0</v>
      </c>
    </row>
    <row r="879" spans="4:10" hidden="1" x14ac:dyDescent="0.25">
      <c r="D879" s="15">
        <f t="shared" si="211"/>
        <v>0</v>
      </c>
      <c r="J879" s="56">
        <f t="shared" si="212"/>
        <v>0</v>
      </c>
    </row>
    <row r="880" spans="4:10" hidden="1" x14ac:dyDescent="0.25">
      <c r="D880" s="15">
        <f t="shared" si="211"/>
        <v>0</v>
      </c>
      <c r="J880" s="56">
        <f t="shared" si="212"/>
        <v>0</v>
      </c>
    </row>
    <row r="881" spans="4:10" hidden="1" x14ac:dyDescent="0.25">
      <c r="D881" s="15">
        <f t="shared" si="211"/>
        <v>0</v>
      </c>
      <c r="J881" s="56">
        <f t="shared" si="212"/>
        <v>0</v>
      </c>
    </row>
    <row r="882" spans="4:10" hidden="1" x14ac:dyDescent="0.25">
      <c r="D882" s="15">
        <f t="shared" si="211"/>
        <v>0</v>
      </c>
      <c r="J882" s="56">
        <f t="shared" si="212"/>
        <v>0</v>
      </c>
    </row>
    <row r="883" spans="4:10" hidden="1" x14ac:dyDescent="0.25">
      <c r="D883" s="15">
        <f t="shared" si="211"/>
        <v>0</v>
      </c>
      <c r="J883" s="56">
        <f t="shared" si="212"/>
        <v>0</v>
      </c>
    </row>
    <row r="884" spans="4:10" hidden="1" x14ac:dyDescent="0.25">
      <c r="D884" s="15">
        <f t="shared" si="211"/>
        <v>0</v>
      </c>
      <c r="J884" s="56">
        <f t="shared" si="212"/>
        <v>0</v>
      </c>
    </row>
    <row r="885" spans="4:10" hidden="1" x14ac:dyDescent="0.25">
      <c r="D885" s="15">
        <f t="shared" si="211"/>
        <v>0</v>
      </c>
      <c r="J885" s="56">
        <f t="shared" si="212"/>
        <v>0</v>
      </c>
    </row>
    <row r="886" spans="4:10" hidden="1" x14ac:dyDescent="0.25">
      <c r="D886" s="15">
        <f t="shared" si="211"/>
        <v>0</v>
      </c>
      <c r="J886" s="56">
        <f t="shared" si="212"/>
        <v>0</v>
      </c>
    </row>
    <row r="887" spans="4:10" hidden="1" x14ac:dyDescent="0.25">
      <c r="D887" s="15">
        <f t="shared" si="211"/>
        <v>0</v>
      </c>
      <c r="J887" s="56">
        <f t="shared" si="212"/>
        <v>0</v>
      </c>
    </row>
    <row r="888" spans="4:10" hidden="1" x14ac:dyDescent="0.25">
      <c r="D888" s="15">
        <f t="shared" si="211"/>
        <v>0</v>
      </c>
      <c r="J888" s="56">
        <f t="shared" si="212"/>
        <v>0</v>
      </c>
    </row>
    <row r="889" spans="4:10" hidden="1" x14ac:dyDescent="0.25">
      <c r="D889" s="15">
        <f t="shared" si="211"/>
        <v>0</v>
      </c>
      <c r="J889" s="56">
        <f t="shared" si="212"/>
        <v>0</v>
      </c>
    </row>
    <row r="890" spans="4:10" hidden="1" x14ac:dyDescent="0.25">
      <c r="D890" s="15">
        <f t="shared" si="211"/>
        <v>0</v>
      </c>
      <c r="J890" s="56">
        <f t="shared" si="212"/>
        <v>0</v>
      </c>
    </row>
    <row r="891" spans="4:10" hidden="1" x14ac:dyDescent="0.25">
      <c r="D891" s="15">
        <f t="shared" si="211"/>
        <v>0</v>
      </c>
      <c r="J891" s="56">
        <f t="shared" si="212"/>
        <v>0</v>
      </c>
    </row>
    <row r="892" spans="4:10" hidden="1" x14ac:dyDescent="0.25">
      <c r="D892" s="15">
        <f t="shared" si="211"/>
        <v>0</v>
      </c>
      <c r="J892" s="56">
        <f t="shared" si="212"/>
        <v>0</v>
      </c>
    </row>
    <row r="893" spans="4:10" hidden="1" x14ac:dyDescent="0.25">
      <c r="D893" s="15">
        <f t="shared" si="211"/>
        <v>0</v>
      </c>
      <c r="J893" s="56">
        <f t="shared" si="212"/>
        <v>0</v>
      </c>
    </row>
    <row r="894" spans="4:10" hidden="1" x14ac:dyDescent="0.25">
      <c r="D894" s="15">
        <f t="shared" si="211"/>
        <v>0</v>
      </c>
      <c r="J894" s="56">
        <f t="shared" si="212"/>
        <v>0</v>
      </c>
    </row>
    <row r="895" spans="4:10" hidden="1" x14ac:dyDescent="0.25">
      <c r="D895" s="15">
        <f t="shared" si="211"/>
        <v>0</v>
      </c>
      <c r="J895" s="56">
        <f t="shared" si="212"/>
        <v>0</v>
      </c>
    </row>
    <row r="896" spans="4:10" hidden="1" x14ac:dyDescent="0.25">
      <c r="D896" s="15">
        <f t="shared" si="211"/>
        <v>0</v>
      </c>
      <c r="J896" s="56">
        <f t="shared" si="212"/>
        <v>0</v>
      </c>
    </row>
    <row r="897" spans="4:10" hidden="1" x14ac:dyDescent="0.25">
      <c r="D897" s="15">
        <f t="shared" si="211"/>
        <v>0</v>
      </c>
      <c r="J897" s="56">
        <f t="shared" si="212"/>
        <v>0</v>
      </c>
    </row>
    <row r="898" spans="4:10" hidden="1" x14ac:dyDescent="0.25">
      <c r="D898" s="15">
        <f t="shared" si="211"/>
        <v>0</v>
      </c>
      <c r="J898" s="56">
        <f t="shared" si="212"/>
        <v>0</v>
      </c>
    </row>
    <row r="899" spans="4:10" hidden="1" x14ac:dyDescent="0.25">
      <c r="D899" s="15">
        <f t="shared" si="211"/>
        <v>0</v>
      </c>
      <c r="J899" s="56">
        <f t="shared" si="212"/>
        <v>0</v>
      </c>
    </row>
    <row r="900" spans="4:10" hidden="1" x14ac:dyDescent="0.25">
      <c r="D900" s="15">
        <f t="shared" si="211"/>
        <v>0</v>
      </c>
      <c r="J900" s="56">
        <f t="shared" si="212"/>
        <v>0</v>
      </c>
    </row>
    <row r="901" spans="4:10" hidden="1" x14ac:dyDescent="0.25">
      <c r="D901" s="15">
        <f t="shared" si="211"/>
        <v>0</v>
      </c>
      <c r="J901" s="56">
        <f t="shared" si="212"/>
        <v>0</v>
      </c>
    </row>
    <row r="902" spans="4:10" hidden="1" x14ac:dyDescent="0.25">
      <c r="D902" s="15">
        <f t="shared" si="211"/>
        <v>0</v>
      </c>
      <c r="J902" s="56">
        <f t="shared" si="212"/>
        <v>0</v>
      </c>
    </row>
    <row r="903" spans="4:10" hidden="1" x14ac:dyDescent="0.25">
      <c r="D903" s="15">
        <f t="shared" si="211"/>
        <v>0</v>
      </c>
      <c r="J903" s="56">
        <f t="shared" si="212"/>
        <v>0</v>
      </c>
    </row>
    <row r="904" spans="4:10" hidden="1" x14ac:dyDescent="0.25">
      <c r="D904" s="15">
        <f t="shared" si="211"/>
        <v>0</v>
      </c>
      <c r="J904" s="56">
        <f t="shared" si="212"/>
        <v>0</v>
      </c>
    </row>
    <row r="905" spans="4:10" hidden="1" x14ac:dyDescent="0.25">
      <c r="D905" s="15">
        <f t="shared" si="211"/>
        <v>0</v>
      </c>
      <c r="J905" s="56">
        <f t="shared" si="212"/>
        <v>0</v>
      </c>
    </row>
    <row r="906" spans="4:10" hidden="1" x14ac:dyDescent="0.25">
      <c r="D906" s="15">
        <f t="shared" si="211"/>
        <v>0</v>
      </c>
      <c r="J906" s="56">
        <f t="shared" si="212"/>
        <v>0</v>
      </c>
    </row>
    <row r="907" spans="4:10" hidden="1" x14ac:dyDescent="0.25">
      <c r="D907" s="15">
        <f t="shared" si="211"/>
        <v>0</v>
      </c>
      <c r="J907" s="56">
        <f t="shared" si="212"/>
        <v>0</v>
      </c>
    </row>
    <row r="908" spans="4:10" hidden="1" x14ac:dyDescent="0.25">
      <c r="D908" s="15">
        <f t="shared" si="211"/>
        <v>0</v>
      </c>
      <c r="J908" s="56">
        <f t="shared" si="212"/>
        <v>0</v>
      </c>
    </row>
    <row r="909" spans="4:10" hidden="1" x14ac:dyDescent="0.25">
      <c r="D909" s="15">
        <f t="shared" si="211"/>
        <v>0</v>
      </c>
      <c r="J909" s="56">
        <f t="shared" si="212"/>
        <v>0</v>
      </c>
    </row>
    <row r="910" spans="4:10" hidden="1" x14ac:dyDescent="0.25">
      <c r="D910" s="15">
        <f t="shared" si="211"/>
        <v>0</v>
      </c>
      <c r="J910" s="56">
        <f t="shared" si="212"/>
        <v>0</v>
      </c>
    </row>
    <row r="911" spans="4:10" hidden="1" x14ac:dyDescent="0.25">
      <c r="D911" s="15">
        <f t="shared" si="211"/>
        <v>0</v>
      </c>
      <c r="J911" s="56">
        <f t="shared" si="212"/>
        <v>0</v>
      </c>
    </row>
    <row r="912" spans="4:10" hidden="1" x14ac:dyDescent="0.25">
      <c r="D912" s="15">
        <f t="shared" si="211"/>
        <v>0</v>
      </c>
      <c r="J912" s="56">
        <f t="shared" si="212"/>
        <v>0</v>
      </c>
    </row>
  </sheetData>
  <autoFilter ref="A1:M912">
    <filterColumn colId="5">
      <filters>
        <filter val="TRAN"/>
      </filters>
    </filterColumn>
  </autoFilter>
  <sortState ref="A197:M241">
    <sortCondition ref="I197:I24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filterMode="1"/>
  <dimension ref="A1:M966"/>
  <sheetViews>
    <sheetView workbookViewId="0">
      <pane ySplit="1" topLeftCell="A185" activePane="bottomLeft" state="frozen"/>
      <selection pane="bottomLeft" activeCell="M967" sqref="M967"/>
    </sheetView>
  </sheetViews>
  <sheetFormatPr defaultRowHeight="15" x14ac:dyDescent="0.25"/>
  <cols>
    <col min="1" max="1" width="9.85546875" style="15" customWidth="1"/>
    <col min="2" max="2" width="66.42578125" style="15" customWidth="1"/>
    <col min="3" max="3" width="15.5703125" style="15" customWidth="1"/>
    <col min="4" max="4" width="11.5703125" style="15" customWidth="1"/>
    <col min="5" max="5" width="9" style="15" customWidth="1"/>
    <col min="6" max="6" width="18.28515625" style="15" bestFit="1" customWidth="1"/>
    <col min="7" max="7" width="18.28515625" style="15" customWidth="1"/>
    <col min="8" max="8" width="15.140625" style="15" customWidth="1"/>
    <col min="9" max="9" width="10.7109375" style="39" customWidth="1"/>
    <col min="10" max="10" width="9.140625" style="15"/>
    <col min="11" max="11" width="11.5703125" style="112" customWidth="1"/>
    <col min="12" max="12" width="13.140625" style="112" customWidth="1"/>
    <col min="13" max="13" width="15.140625" style="112" customWidth="1"/>
    <col min="14" max="16384" width="9.140625" style="15"/>
  </cols>
  <sheetData>
    <row r="1" spans="1:13" ht="30.75" thickBot="1" x14ac:dyDescent="0.3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24</v>
      </c>
      <c r="H1" s="23" t="s">
        <v>12</v>
      </c>
      <c r="I1" s="24" t="s">
        <v>6</v>
      </c>
      <c r="J1" s="23" t="s">
        <v>7</v>
      </c>
      <c r="K1" s="111" t="s">
        <v>8</v>
      </c>
      <c r="L1" s="111" t="s">
        <v>9</v>
      </c>
      <c r="M1" s="117" t="s">
        <v>10</v>
      </c>
    </row>
    <row r="2" spans="1:13" x14ac:dyDescent="0.25">
      <c r="A2" s="1" t="s">
        <v>11</v>
      </c>
      <c r="B2" s="2" t="s">
        <v>13</v>
      </c>
      <c r="C2" s="2" t="s">
        <v>29</v>
      </c>
      <c r="D2" s="2"/>
      <c r="E2" s="2">
        <v>1</v>
      </c>
      <c r="F2" s="2" t="s">
        <v>17</v>
      </c>
      <c r="G2" s="2" t="s">
        <v>18</v>
      </c>
      <c r="H2" s="2"/>
      <c r="I2" s="47">
        <v>44027</v>
      </c>
      <c r="J2" s="48">
        <f t="shared" ref="J2:J29" si="0">D2+E2</f>
        <v>1</v>
      </c>
      <c r="K2" s="91">
        <v>56290</v>
      </c>
      <c r="L2" s="106">
        <f>K2*E2</f>
        <v>56290</v>
      </c>
      <c r="M2" s="107">
        <f>J2*K2</f>
        <v>56290</v>
      </c>
    </row>
    <row r="3" spans="1:13" hidden="1" x14ac:dyDescent="0.25">
      <c r="A3" s="40" t="s">
        <v>11</v>
      </c>
      <c r="B3" s="41" t="s">
        <v>13</v>
      </c>
      <c r="C3" s="41" t="s">
        <v>29</v>
      </c>
      <c r="D3" s="41">
        <f>J2</f>
        <v>1</v>
      </c>
      <c r="E3" s="41">
        <v>-1</v>
      </c>
      <c r="F3" s="41" t="s">
        <v>16</v>
      </c>
      <c r="G3" s="41"/>
      <c r="H3" s="41"/>
      <c r="I3" s="49">
        <v>44040</v>
      </c>
      <c r="J3" s="41">
        <f t="shared" si="0"/>
        <v>0</v>
      </c>
      <c r="K3" s="99">
        <f>IF(OR(F3="FPCO"),((M2+L3)/J3),K2)</f>
        <v>56290</v>
      </c>
      <c r="L3" s="99"/>
      <c r="M3" s="100">
        <f t="shared" ref="M3" si="1">K3*J3</f>
        <v>0</v>
      </c>
    </row>
    <row r="4" spans="1:13" hidden="1" x14ac:dyDescent="0.25">
      <c r="A4" s="1" t="s">
        <v>30</v>
      </c>
      <c r="B4" s="2" t="s">
        <v>31</v>
      </c>
      <c r="C4" s="2" t="s">
        <v>29</v>
      </c>
      <c r="D4" s="2">
        <v>18</v>
      </c>
      <c r="E4" s="2"/>
      <c r="F4" s="2" t="s">
        <v>14</v>
      </c>
      <c r="G4" s="2"/>
      <c r="H4" s="2"/>
      <c r="I4" s="50">
        <v>43100</v>
      </c>
      <c r="J4" s="2">
        <f t="shared" ref="J4:J28" si="2">D4+E4</f>
        <v>18</v>
      </c>
      <c r="K4" s="106">
        <f>M4/J4</f>
        <v>1785</v>
      </c>
      <c r="L4" s="106"/>
      <c r="M4" s="107">
        <v>32130</v>
      </c>
    </row>
    <row r="5" spans="1:13" hidden="1" x14ac:dyDescent="0.25">
      <c r="A5" s="16" t="s">
        <v>30</v>
      </c>
      <c r="B5" s="17" t="s">
        <v>31</v>
      </c>
      <c r="C5" s="17" t="s">
        <v>29</v>
      </c>
      <c r="D5" s="17">
        <f t="shared" ref="D5:D28" si="3">J4</f>
        <v>18</v>
      </c>
      <c r="E5" s="17">
        <v>-1</v>
      </c>
      <c r="F5" s="17" t="s">
        <v>16</v>
      </c>
      <c r="G5" s="17"/>
      <c r="H5" s="17"/>
      <c r="I5" s="18">
        <v>43462</v>
      </c>
      <c r="J5" s="17">
        <f t="shared" si="2"/>
        <v>17</v>
      </c>
      <c r="K5" s="99">
        <f t="shared" ref="K5:K13" si="4">IF(OR(F5="FPCO"),((M4+L5)/J5),K4)</f>
        <v>1785</v>
      </c>
      <c r="L5" s="99"/>
      <c r="M5" s="100">
        <f t="shared" ref="M5:M13" si="5">K5*J5</f>
        <v>30345</v>
      </c>
    </row>
    <row r="6" spans="1:13" hidden="1" x14ac:dyDescent="0.25">
      <c r="A6" s="16" t="s">
        <v>30</v>
      </c>
      <c r="B6" s="17" t="s">
        <v>31</v>
      </c>
      <c r="C6" s="17" t="s">
        <v>29</v>
      </c>
      <c r="D6" s="17">
        <f t="shared" si="3"/>
        <v>17</v>
      </c>
      <c r="E6" s="17">
        <v>-1</v>
      </c>
      <c r="F6" s="17" t="s">
        <v>16</v>
      </c>
      <c r="G6" s="17"/>
      <c r="H6" s="17"/>
      <c r="I6" s="18">
        <v>43462</v>
      </c>
      <c r="J6" s="17">
        <f t="shared" si="2"/>
        <v>16</v>
      </c>
      <c r="K6" s="99">
        <f t="shared" si="4"/>
        <v>1785</v>
      </c>
      <c r="L6" s="99"/>
      <c r="M6" s="100">
        <f t="shared" si="5"/>
        <v>28560</v>
      </c>
    </row>
    <row r="7" spans="1:13" hidden="1" x14ac:dyDescent="0.25">
      <c r="A7" s="16" t="s">
        <v>30</v>
      </c>
      <c r="B7" s="17" t="s">
        <v>31</v>
      </c>
      <c r="C7" s="17" t="s">
        <v>29</v>
      </c>
      <c r="D7" s="17">
        <f t="shared" si="3"/>
        <v>16</v>
      </c>
      <c r="E7" s="17">
        <v>-1</v>
      </c>
      <c r="F7" s="17" t="s">
        <v>16</v>
      </c>
      <c r="G7" s="17"/>
      <c r="H7" s="17"/>
      <c r="I7" s="18">
        <v>43462</v>
      </c>
      <c r="J7" s="17">
        <f t="shared" si="2"/>
        <v>15</v>
      </c>
      <c r="K7" s="99">
        <f t="shared" si="4"/>
        <v>1785</v>
      </c>
      <c r="L7" s="99"/>
      <c r="M7" s="100">
        <f t="shared" si="5"/>
        <v>26775</v>
      </c>
    </row>
    <row r="8" spans="1:13" hidden="1" x14ac:dyDescent="0.25">
      <c r="A8" s="16" t="s">
        <v>30</v>
      </c>
      <c r="B8" s="17" t="s">
        <v>31</v>
      </c>
      <c r="C8" s="17" t="s">
        <v>29</v>
      </c>
      <c r="D8" s="17">
        <f t="shared" si="3"/>
        <v>15</v>
      </c>
      <c r="E8" s="17">
        <v>-1</v>
      </c>
      <c r="F8" s="17" t="s">
        <v>16</v>
      </c>
      <c r="G8" s="17"/>
      <c r="H8" s="17"/>
      <c r="I8" s="18">
        <v>43462</v>
      </c>
      <c r="J8" s="17">
        <f t="shared" si="2"/>
        <v>14</v>
      </c>
      <c r="K8" s="99">
        <f t="shared" si="4"/>
        <v>1785</v>
      </c>
      <c r="L8" s="99"/>
      <c r="M8" s="100">
        <f t="shared" si="5"/>
        <v>24990</v>
      </c>
    </row>
    <row r="9" spans="1:13" hidden="1" x14ac:dyDescent="0.25">
      <c r="A9" s="16" t="s">
        <v>30</v>
      </c>
      <c r="B9" s="17" t="s">
        <v>31</v>
      </c>
      <c r="C9" s="17" t="s">
        <v>29</v>
      </c>
      <c r="D9" s="17">
        <f t="shared" si="3"/>
        <v>14</v>
      </c>
      <c r="E9" s="17">
        <v>-1</v>
      </c>
      <c r="F9" s="17" t="s">
        <v>16</v>
      </c>
      <c r="G9" s="17"/>
      <c r="H9" s="17"/>
      <c r="I9" s="18">
        <v>43462</v>
      </c>
      <c r="J9" s="17">
        <f t="shared" si="2"/>
        <v>13</v>
      </c>
      <c r="K9" s="99">
        <f t="shared" si="4"/>
        <v>1785</v>
      </c>
      <c r="L9" s="99"/>
      <c r="M9" s="100">
        <f t="shared" si="5"/>
        <v>23205</v>
      </c>
    </row>
    <row r="10" spans="1:13" hidden="1" x14ac:dyDescent="0.25">
      <c r="A10" s="16" t="s">
        <v>30</v>
      </c>
      <c r="B10" s="17" t="s">
        <v>31</v>
      </c>
      <c r="C10" s="17" t="s">
        <v>29</v>
      </c>
      <c r="D10" s="17">
        <f t="shared" si="3"/>
        <v>13</v>
      </c>
      <c r="E10" s="17">
        <v>-1</v>
      </c>
      <c r="F10" s="17" t="s">
        <v>16</v>
      </c>
      <c r="G10" s="17"/>
      <c r="H10" s="17"/>
      <c r="I10" s="18">
        <v>43462</v>
      </c>
      <c r="J10" s="17">
        <f t="shared" si="2"/>
        <v>12</v>
      </c>
      <c r="K10" s="99">
        <f t="shared" si="4"/>
        <v>1785</v>
      </c>
      <c r="L10" s="99"/>
      <c r="M10" s="100">
        <f t="shared" si="5"/>
        <v>21420</v>
      </c>
    </row>
    <row r="11" spans="1:13" hidden="1" x14ac:dyDescent="0.25">
      <c r="A11" s="16" t="s">
        <v>30</v>
      </c>
      <c r="B11" s="17" t="s">
        <v>31</v>
      </c>
      <c r="C11" s="17" t="s">
        <v>29</v>
      </c>
      <c r="D11" s="17">
        <f t="shared" si="3"/>
        <v>12</v>
      </c>
      <c r="E11" s="17">
        <v>-1</v>
      </c>
      <c r="F11" s="17" t="s">
        <v>16</v>
      </c>
      <c r="G11" s="17"/>
      <c r="H11" s="17"/>
      <c r="I11" s="18">
        <v>43462</v>
      </c>
      <c r="J11" s="17">
        <f t="shared" si="2"/>
        <v>11</v>
      </c>
      <c r="K11" s="99">
        <f t="shared" si="4"/>
        <v>1785</v>
      </c>
      <c r="L11" s="99"/>
      <c r="M11" s="100">
        <f t="shared" si="5"/>
        <v>19635</v>
      </c>
    </row>
    <row r="12" spans="1:13" hidden="1" x14ac:dyDescent="0.25">
      <c r="A12" s="16" t="s">
        <v>30</v>
      </c>
      <c r="B12" s="17" t="s">
        <v>31</v>
      </c>
      <c r="C12" s="17" t="s">
        <v>29</v>
      </c>
      <c r="D12" s="17">
        <f t="shared" si="3"/>
        <v>11</v>
      </c>
      <c r="E12" s="17">
        <v>-1</v>
      </c>
      <c r="F12" s="17" t="s">
        <v>16</v>
      </c>
      <c r="G12" s="17"/>
      <c r="H12" s="17"/>
      <c r="I12" s="18">
        <v>43462</v>
      </c>
      <c r="J12" s="17">
        <f t="shared" si="2"/>
        <v>10</v>
      </c>
      <c r="K12" s="99">
        <f t="shared" si="4"/>
        <v>1785</v>
      </c>
      <c r="L12" s="99"/>
      <c r="M12" s="100">
        <f t="shared" si="5"/>
        <v>17850</v>
      </c>
    </row>
    <row r="13" spans="1:13" hidden="1" x14ac:dyDescent="0.25">
      <c r="A13" s="16" t="s">
        <v>30</v>
      </c>
      <c r="B13" s="17" t="s">
        <v>31</v>
      </c>
      <c r="C13" s="17" t="s">
        <v>29</v>
      </c>
      <c r="D13" s="17">
        <f t="shared" si="3"/>
        <v>10</v>
      </c>
      <c r="E13" s="17">
        <v>-1</v>
      </c>
      <c r="F13" s="17" t="s">
        <v>16</v>
      </c>
      <c r="G13" s="17"/>
      <c r="H13" s="17"/>
      <c r="I13" s="18">
        <v>43462</v>
      </c>
      <c r="J13" s="17">
        <f t="shared" si="2"/>
        <v>9</v>
      </c>
      <c r="K13" s="99">
        <f t="shared" si="4"/>
        <v>1785</v>
      </c>
      <c r="L13" s="99"/>
      <c r="M13" s="100">
        <f t="shared" si="5"/>
        <v>16065</v>
      </c>
    </row>
    <row r="14" spans="1:13" x14ac:dyDescent="0.25">
      <c r="A14" s="16" t="s">
        <v>30</v>
      </c>
      <c r="B14" s="17" t="s">
        <v>31</v>
      </c>
      <c r="C14" s="17" t="s">
        <v>29</v>
      </c>
      <c r="D14" s="17">
        <f t="shared" si="3"/>
        <v>9</v>
      </c>
      <c r="E14" s="17">
        <v>6</v>
      </c>
      <c r="F14" s="17" t="s">
        <v>17</v>
      </c>
      <c r="G14" s="17" t="s">
        <v>18</v>
      </c>
      <c r="H14" s="17"/>
      <c r="I14" s="18">
        <v>43493</v>
      </c>
      <c r="J14" s="17">
        <f t="shared" si="2"/>
        <v>15</v>
      </c>
      <c r="K14" s="99">
        <f>((M13+L14)/J14)</f>
        <v>11767.892995361801</v>
      </c>
      <c r="L14" s="99">
        <f>E14*26742.2324884045</f>
        <v>160453.39493042702</v>
      </c>
      <c r="M14" s="100">
        <f>J14*K14</f>
        <v>176518.39493042702</v>
      </c>
    </row>
    <row r="15" spans="1:13" x14ac:dyDescent="0.25">
      <c r="A15" s="16" t="s">
        <v>30</v>
      </c>
      <c r="B15" s="17" t="s">
        <v>31</v>
      </c>
      <c r="C15" s="17" t="s">
        <v>29</v>
      </c>
      <c r="D15" s="17">
        <f t="shared" si="3"/>
        <v>15</v>
      </c>
      <c r="E15" s="17">
        <v>5</v>
      </c>
      <c r="F15" s="17" t="s">
        <v>17</v>
      </c>
      <c r="G15" s="17" t="s">
        <v>18</v>
      </c>
      <c r="H15" s="17"/>
      <c r="I15" s="18">
        <v>43503</v>
      </c>
      <c r="J15" s="17">
        <f t="shared" si="2"/>
        <v>20</v>
      </c>
      <c r="K15" s="99">
        <f>((M14+L15)/J15)</f>
        <v>15511.477868622478</v>
      </c>
      <c r="L15" s="99">
        <f>E15*26742.2324884045</f>
        <v>133711.1624420225</v>
      </c>
      <c r="M15" s="100">
        <f>J15*K15</f>
        <v>310229.55737244955</v>
      </c>
    </row>
    <row r="16" spans="1:13" x14ac:dyDescent="0.25">
      <c r="A16" s="16" t="s">
        <v>30</v>
      </c>
      <c r="B16" s="17" t="s">
        <v>31</v>
      </c>
      <c r="C16" s="17" t="s">
        <v>29</v>
      </c>
      <c r="D16" s="17">
        <f t="shared" si="3"/>
        <v>20</v>
      </c>
      <c r="E16" s="17">
        <v>1</v>
      </c>
      <c r="F16" s="17" t="s">
        <v>17</v>
      </c>
      <c r="G16" s="17" t="s">
        <v>18</v>
      </c>
      <c r="H16" s="17"/>
      <c r="I16" s="18">
        <v>43503</v>
      </c>
      <c r="J16" s="17">
        <f t="shared" si="2"/>
        <v>21</v>
      </c>
      <c r="K16" s="99">
        <f>((M15+L16)/J16)</f>
        <v>16046.275707659715</v>
      </c>
      <c r="L16" s="99">
        <f>E16*26742.2324884045</f>
        <v>26742.232488404501</v>
      </c>
      <c r="M16" s="100">
        <f>J16*K16</f>
        <v>336971.78986085404</v>
      </c>
    </row>
    <row r="17" spans="1:13" x14ac:dyDescent="0.25">
      <c r="A17" s="16" t="s">
        <v>30</v>
      </c>
      <c r="B17" s="17" t="s">
        <v>31</v>
      </c>
      <c r="C17" s="17" t="s">
        <v>29</v>
      </c>
      <c r="D17" s="17">
        <f t="shared" si="3"/>
        <v>21</v>
      </c>
      <c r="E17" s="17">
        <v>16</v>
      </c>
      <c r="F17" s="17" t="s">
        <v>17</v>
      </c>
      <c r="G17" s="17" t="s">
        <v>18</v>
      </c>
      <c r="H17" s="17"/>
      <c r="I17" s="18">
        <v>43515</v>
      </c>
      <c r="J17" s="17">
        <f t="shared" si="2"/>
        <v>37</v>
      </c>
      <c r="K17" s="99">
        <f>((M16+L17)/J17)</f>
        <v>20671.554315549354</v>
      </c>
      <c r="L17" s="99">
        <f>E17*26742.2324884045</f>
        <v>427875.71981447202</v>
      </c>
      <c r="M17" s="100">
        <f>J17*K17</f>
        <v>764847.50967532606</v>
      </c>
    </row>
    <row r="18" spans="1:13" x14ac:dyDescent="0.25">
      <c r="A18" s="16" t="s">
        <v>30</v>
      </c>
      <c r="B18" s="17" t="s">
        <v>31</v>
      </c>
      <c r="C18" s="17" t="s">
        <v>29</v>
      </c>
      <c r="D18" s="17">
        <f t="shared" si="3"/>
        <v>37</v>
      </c>
      <c r="E18" s="17">
        <v>2</v>
      </c>
      <c r="F18" s="17" t="s">
        <v>17</v>
      </c>
      <c r="G18" s="17" t="s">
        <v>18</v>
      </c>
      <c r="H18" s="17"/>
      <c r="I18" s="18">
        <v>43515</v>
      </c>
      <c r="J18" s="17">
        <f t="shared" si="2"/>
        <v>39</v>
      </c>
      <c r="K18" s="99">
        <f>((M17+L18)/J18)</f>
        <v>20982.871144926539</v>
      </c>
      <c r="L18" s="99">
        <f>E18*26742.2324884045</f>
        <v>53484.464976809002</v>
      </c>
      <c r="M18" s="100">
        <f>J18*K18</f>
        <v>818331.97465213505</v>
      </c>
    </row>
    <row r="19" spans="1:13" hidden="1" x14ac:dyDescent="0.25">
      <c r="A19" s="16" t="s">
        <v>30</v>
      </c>
      <c r="B19" s="17" t="s">
        <v>31</v>
      </c>
      <c r="C19" s="17" t="s">
        <v>29</v>
      </c>
      <c r="D19" s="17">
        <f t="shared" si="3"/>
        <v>39</v>
      </c>
      <c r="E19" s="17">
        <v>-28</v>
      </c>
      <c r="F19" s="17" t="s">
        <v>16</v>
      </c>
      <c r="G19" s="17"/>
      <c r="H19" s="17"/>
      <c r="I19" s="18">
        <v>43529</v>
      </c>
      <c r="J19" s="17">
        <f t="shared" si="2"/>
        <v>11</v>
      </c>
      <c r="K19" s="99">
        <f>IF(OR(F19="FPCO"),((M18+L19)/J19),K18)</f>
        <v>20982.871144926539</v>
      </c>
      <c r="L19" s="99"/>
      <c r="M19" s="100">
        <f>K19*J19</f>
        <v>230811.58259419195</v>
      </c>
    </row>
    <row r="20" spans="1:13" hidden="1" x14ac:dyDescent="0.25">
      <c r="A20" s="16" t="s">
        <v>30</v>
      </c>
      <c r="B20" s="17" t="s">
        <v>31</v>
      </c>
      <c r="C20" s="17" t="s">
        <v>29</v>
      </c>
      <c r="D20" s="17">
        <f t="shared" si="3"/>
        <v>11</v>
      </c>
      <c r="E20" s="17">
        <v>-2</v>
      </c>
      <c r="F20" s="17" t="s">
        <v>16</v>
      </c>
      <c r="G20" s="17"/>
      <c r="H20" s="17"/>
      <c r="I20" s="18">
        <v>43530</v>
      </c>
      <c r="J20" s="17">
        <f t="shared" si="2"/>
        <v>9</v>
      </c>
      <c r="K20" s="99">
        <f>IF(OR(F20="FPCO"),((M19+L20)/J20),K19)</f>
        <v>20982.871144926539</v>
      </c>
      <c r="L20" s="99"/>
      <c r="M20" s="100">
        <f>K20*J20</f>
        <v>188845.84030433884</v>
      </c>
    </row>
    <row r="21" spans="1:13" hidden="1" x14ac:dyDescent="0.25">
      <c r="A21" s="16" t="s">
        <v>30</v>
      </c>
      <c r="B21" s="17" t="s">
        <v>31</v>
      </c>
      <c r="C21" s="17" t="s">
        <v>29</v>
      </c>
      <c r="D21" s="17">
        <f t="shared" si="3"/>
        <v>9</v>
      </c>
      <c r="E21" s="17">
        <v>-9</v>
      </c>
      <c r="F21" s="17" t="s">
        <v>16</v>
      </c>
      <c r="G21" s="17"/>
      <c r="H21" s="17"/>
      <c r="I21" s="18">
        <v>43530</v>
      </c>
      <c r="J21" s="17">
        <f t="shared" si="2"/>
        <v>0</v>
      </c>
      <c r="K21" s="99">
        <f>IF(OR(F21="FPCO"),((M20+L21)/J21),K20)</f>
        <v>20982.871144926539</v>
      </c>
      <c r="L21" s="99"/>
      <c r="M21" s="100">
        <f>K21*J21</f>
        <v>0</v>
      </c>
    </row>
    <row r="22" spans="1:13" ht="30" x14ac:dyDescent="0.25">
      <c r="A22" s="16" t="s">
        <v>30</v>
      </c>
      <c r="B22" s="17" t="s">
        <v>31</v>
      </c>
      <c r="C22" s="17" t="s">
        <v>29</v>
      </c>
      <c r="D22" s="17">
        <f t="shared" si="3"/>
        <v>0</v>
      </c>
      <c r="E22" s="17">
        <v>8</v>
      </c>
      <c r="F22" s="17" t="s">
        <v>17</v>
      </c>
      <c r="G22" s="17" t="s">
        <v>23</v>
      </c>
      <c r="H22" s="17"/>
      <c r="I22" s="18">
        <v>43858</v>
      </c>
      <c r="J22" s="17">
        <f t="shared" si="2"/>
        <v>8</v>
      </c>
      <c r="K22" s="99">
        <f>((M21+L22)/J22)</f>
        <v>10710</v>
      </c>
      <c r="L22" s="99">
        <f>E22*10710</f>
        <v>85680</v>
      </c>
      <c r="M22" s="100">
        <f>J22*K22</f>
        <v>85680</v>
      </c>
    </row>
    <row r="23" spans="1:13" hidden="1" x14ac:dyDescent="0.25">
      <c r="A23" s="16" t="s">
        <v>30</v>
      </c>
      <c r="B23" s="17" t="s">
        <v>31</v>
      </c>
      <c r="C23" s="17" t="s">
        <v>29</v>
      </c>
      <c r="D23" s="17">
        <f t="shared" si="3"/>
        <v>8</v>
      </c>
      <c r="E23" s="17">
        <v>-8</v>
      </c>
      <c r="F23" s="17" t="s">
        <v>16</v>
      </c>
      <c r="G23" s="17"/>
      <c r="H23" s="17"/>
      <c r="I23" s="18">
        <v>43858</v>
      </c>
      <c r="J23" s="17">
        <f t="shared" si="2"/>
        <v>0</v>
      </c>
      <c r="K23" s="99">
        <f>IF(OR(F23="FPCO"),((M22+L23)/J23),K22)</f>
        <v>10710</v>
      </c>
      <c r="L23" s="99"/>
      <c r="M23" s="100">
        <f>K23*J23</f>
        <v>0</v>
      </c>
    </row>
    <row r="24" spans="1:13" ht="15.75" thickBot="1" x14ac:dyDescent="0.3">
      <c r="A24" s="16" t="s">
        <v>30</v>
      </c>
      <c r="B24" s="17" t="s">
        <v>31</v>
      </c>
      <c r="C24" s="17" t="s">
        <v>29</v>
      </c>
      <c r="D24" s="17">
        <f t="shared" si="3"/>
        <v>0</v>
      </c>
      <c r="E24" s="17">
        <v>24</v>
      </c>
      <c r="F24" s="17" t="s">
        <v>17</v>
      </c>
      <c r="G24" s="17" t="s">
        <v>18</v>
      </c>
      <c r="H24" s="17"/>
      <c r="I24" s="18">
        <v>43878</v>
      </c>
      <c r="J24" s="17">
        <f t="shared" si="2"/>
        <v>24</v>
      </c>
      <c r="K24" s="99">
        <f>((M23+L24)/J24)</f>
        <v>8008.7013888888896</v>
      </c>
      <c r="L24" s="99">
        <f>E24*8008.70138888889</f>
        <v>192208.83333333334</v>
      </c>
      <c r="M24" s="100">
        <f>J24*K24</f>
        <v>192208.83333333334</v>
      </c>
    </row>
    <row r="25" spans="1:13" ht="15.75" hidden="1" thickBot="1" x14ac:dyDescent="0.3">
      <c r="A25" s="16" t="s">
        <v>30</v>
      </c>
      <c r="B25" s="17" t="s">
        <v>31</v>
      </c>
      <c r="C25" s="17" t="s">
        <v>29</v>
      </c>
      <c r="D25" s="17">
        <f t="shared" si="3"/>
        <v>24</v>
      </c>
      <c r="E25" s="17">
        <v>-15</v>
      </c>
      <c r="F25" s="17" t="s">
        <v>16</v>
      </c>
      <c r="G25" s="17"/>
      <c r="H25" s="17"/>
      <c r="I25" s="18">
        <v>43879</v>
      </c>
      <c r="J25" s="17">
        <f t="shared" si="2"/>
        <v>9</v>
      </c>
      <c r="K25" s="99">
        <f>IF(OR(F25="FPCO"),((M24+L25)/J25),K24)</f>
        <v>8008.7013888888896</v>
      </c>
      <c r="L25" s="99"/>
      <c r="M25" s="100">
        <f>K25*J25</f>
        <v>72078.3125</v>
      </c>
    </row>
    <row r="26" spans="1:13" ht="15.75" hidden="1" thickBot="1" x14ac:dyDescent="0.3">
      <c r="A26" s="16" t="s">
        <v>30</v>
      </c>
      <c r="B26" s="17" t="s">
        <v>31</v>
      </c>
      <c r="C26" s="17" t="s">
        <v>29</v>
      </c>
      <c r="D26" s="17">
        <f t="shared" si="3"/>
        <v>9</v>
      </c>
      <c r="E26" s="17">
        <v>-4</v>
      </c>
      <c r="F26" s="17" t="s">
        <v>16</v>
      </c>
      <c r="G26" s="17"/>
      <c r="H26" s="17"/>
      <c r="I26" s="18">
        <v>43881</v>
      </c>
      <c r="J26" s="17">
        <f t="shared" si="2"/>
        <v>5</v>
      </c>
      <c r="K26" s="99">
        <f>IF(OR(F26="FPCO"),((M25+L26)/J26),K25)</f>
        <v>8008.7013888888896</v>
      </c>
      <c r="L26" s="99"/>
      <c r="M26" s="100">
        <f>K26*J26</f>
        <v>40043.506944444445</v>
      </c>
    </row>
    <row r="27" spans="1:13" ht="15.75" hidden="1" thickBot="1" x14ac:dyDescent="0.3">
      <c r="A27" s="16" t="s">
        <v>30</v>
      </c>
      <c r="B27" s="17" t="s">
        <v>31</v>
      </c>
      <c r="C27" s="17" t="s">
        <v>29</v>
      </c>
      <c r="D27" s="17">
        <f t="shared" si="3"/>
        <v>5</v>
      </c>
      <c r="E27" s="17">
        <v>-3</v>
      </c>
      <c r="F27" s="17" t="s">
        <v>16</v>
      </c>
      <c r="G27" s="17"/>
      <c r="H27" s="17"/>
      <c r="I27" s="18">
        <v>43907</v>
      </c>
      <c r="J27" s="17">
        <f t="shared" si="2"/>
        <v>2</v>
      </c>
      <c r="K27" s="99">
        <f>IF(OR(F27="FPCO"),((M26+L27)/J27),K26)</f>
        <v>8008.7013888888896</v>
      </c>
      <c r="L27" s="99"/>
      <c r="M27" s="100">
        <f>K27*J27</f>
        <v>16017.402777777779</v>
      </c>
    </row>
    <row r="28" spans="1:13" ht="15.75" hidden="1" thickBot="1" x14ac:dyDescent="0.3">
      <c r="A28" s="40" t="s">
        <v>30</v>
      </c>
      <c r="B28" s="41" t="s">
        <v>31</v>
      </c>
      <c r="C28" s="41" t="s">
        <v>29</v>
      </c>
      <c r="D28" s="41">
        <f t="shared" si="3"/>
        <v>2</v>
      </c>
      <c r="E28" s="41">
        <v>-2</v>
      </c>
      <c r="F28" s="41" t="s">
        <v>16</v>
      </c>
      <c r="G28" s="41"/>
      <c r="H28" s="41"/>
      <c r="I28" s="42">
        <v>43999</v>
      </c>
      <c r="J28" s="41">
        <f t="shared" si="2"/>
        <v>0</v>
      </c>
      <c r="K28" s="119">
        <f>IF(OR(F28="FPCO"),((M27+L28)/J28),K27)</f>
        <v>8008.7013888888896</v>
      </c>
      <c r="L28" s="99"/>
      <c r="M28" s="100">
        <f>K28*J28</f>
        <v>0</v>
      </c>
    </row>
    <row r="29" spans="1:13" x14ac:dyDescent="0.25">
      <c r="A29" s="1" t="s">
        <v>33</v>
      </c>
      <c r="B29" s="2" t="s">
        <v>34</v>
      </c>
      <c r="C29" s="2" t="s">
        <v>29</v>
      </c>
      <c r="D29" s="2"/>
      <c r="E29" s="2">
        <v>10</v>
      </c>
      <c r="F29" s="2" t="s">
        <v>17</v>
      </c>
      <c r="G29" s="2" t="s">
        <v>18</v>
      </c>
      <c r="H29" s="2"/>
      <c r="I29" s="43">
        <v>43200</v>
      </c>
      <c r="J29" s="2">
        <f t="shared" si="0"/>
        <v>10</v>
      </c>
      <c r="K29" s="91">
        <v>3828</v>
      </c>
      <c r="L29" s="106">
        <f>K29*E29</f>
        <v>38280</v>
      </c>
      <c r="M29" s="107">
        <f>J29*K29</f>
        <v>38280</v>
      </c>
    </row>
    <row r="30" spans="1:13" hidden="1" x14ac:dyDescent="0.25">
      <c r="A30" s="16" t="s">
        <v>33</v>
      </c>
      <c r="B30" s="17" t="s">
        <v>34</v>
      </c>
      <c r="C30" s="17" t="s">
        <v>29</v>
      </c>
      <c r="D30" s="17">
        <f>J29</f>
        <v>10</v>
      </c>
      <c r="E30" s="17">
        <v>-1</v>
      </c>
      <c r="F30" s="17" t="s">
        <v>16</v>
      </c>
      <c r="G30" s="17"/>
      <c r="H30" s="17"/>
      <c r="I30" s="18">
        <v>43405</v>
      </c>
      <c r="J30" s="17">
        <f t="shared" ref="J30:J51" si="6">D30+E30</f>
        <v>9</v>
      </c>
      <c r="K30" s="99">
        <f t="shared" ref="K30:K33" si="7">IF(OR(F30="FPCO"),((M29+L30)/J30),K29)</f>
        <v>3828</v>
      </c>
      <c r="L30" s="99"/>
      <c r="M30" s="100">
        <f t="shared" ref="M30:M33" si="8">K30*J30</f>
        <v>34452</v>
      </c>
    </row>
    <row r="31" spans="1:13" hidden="1" x14ac:dyDescent="0.25">
      <c r="A31" s="16" t="s">
        <v>33</v>
      </c>
      <c r="B31" s="17" t="s">
        <v>34</v>
      </c>
      <c r="C31" s="17" t="s">
        <v>29</v>
      </c>
      <c r="D31" s="17">
        <f t="shared" ref="D31:D39" si="9">J30</f>
        <v>9</v>
      </c>
      <c r="E31" s="17">
        <v>-4</v>
      </c>
      <c r="F31" s="17" t="s">
        <v>16</v>
      </c>
      <c r="G31" s="17"/>
      <c r="H31" s="17"/>
      <c r="I31" s="18">
        <v>43405</v>
      </c>
      <c r="J31" s="17">
        <f t="shared" si="6"/>
        <v>5</v>
      </c>
      <c r="K31" s="99">
        <f t="shared" si="7"/>
        <v>3828</v>
      </c>
      <c r="L31" s="99"/>
      <c r="M31" s="100">
        <f t="shared" si="8"/>
        <v>19140</v>
      </c>
    </row>
    <row r="32" spans="1:13" hidden="1" x14ac:dyDescent="0.25">
      <c r="A32" s="16" t="s">
        <v>33</v>
      </c>
      <c r="B32" s="17" t="s">
        <v>34</v>
      </c>
      <c r="C32" s="17" t="s">
        <v>29</v>
      </c>
      <c r="D32" s="17">
        <f t="shared" si="9"/>
        <v>5</v>
      </c>
      <c r="E32" s="17">
        <v>-4</v>
      </c>
      <c r="F32" s="17" t="s">
        <v>16</v>
      </c>
      <c r="G32" s="17"/>
      <c r="H32" s="17"/>
      <c r="I32" s="18">
        <v>43405</v>
      </c>
      <c r="J32" s="17">
        <f t="shared" si="6"/>
        <v>1</v>
      </c>
      <c r="K32" s="99">
        <f t="shared" si="7"/>
        <v>3828</v>
      </c>
      <c r="L32" s="99"/>
      <c r="M32" s="100">
        <f t="shared" si="8"/>
        <v>3828</v>
      </c>
    </row>
    <row r="33" spans="1:13" hidden="1" x14ac:dyDescent="0.25">
      <c r="A33" s="16" t="s">
        <v>33</v>
      </c>
      <c r="B33" s="17" t="s">
        <v>34</v>
      </c>
      <c r="C33" s="17" t="s">
        <v>29</v>
      </c>
      <c r="D33" s="17">
        <f t="shared" si="9"/>
        <v>1</v>
      </c>
      <c r="E33" s="17">
        <v>-1</v>
      </c>
      <c r="F33" s="17" t="s">
        <v>16</v>
      </c>
      <c r="G33" s="17"/>
      <c r="H33" s="17"/>
      <c r="I33" s="18">
        <v>43405</v>
      </c>
      <c r="J33" s="17">
        <f t="shared" si="6"/>
        <v>0</v>
      </c>
      <c r="K33" s="99">
        <f t="shared" si="7"/>
        <v>3828</v>
      </c>
      <c r="L33" s="99"/>
      <c r="M33" s="100">
        <f t="shared" si="8"/>
        <v>0</v>
      </c>
    </row>
    <row r="34" spans="1:13" x14ac:dyDescent="0.25">
      <c r="A34" s="16" t="s">
        <v>33</v>
      </c>
      <c r="B34" s="17" t="s">
        <v>34</v>
      </c>
      <c r="C34" s="17" t="s">
        <v>29</v>
      </c>
      <c r="D34" s="17">
        <f t="shared" si="9"/>
        <v>0</v>
      </c>
      <c r="E34" s="17">
        <v>5</v>
      </c>
      <c r="F34" s="17" t="s">
        <v>17</v>
      </c>
      <c r="G34" s="17" t="s">
        <v>18</v>
      </c>
      <c r="H34" s="17"/>
      <c r="I34" s="18">
        <v>43531</v>
      </c>
      <c r="J34" s="17">
        <f t="shared" si="6"/>
        <v>5</v>
      </c>
      <c r="K34" s="99">
        <f>((M33+L34)/J34)</f>
        <v>3828</v>
      </c>
      <c r="L34" s="99">
        <f>E34*3828</f>
        <v>19140</v>
      </c>
      <c r="M34" s="100">
        <f>J34*K34</f>
        <v>19140</v>
      </c>
    </row>
    <row r="35" spans="1:13" x14ac:dyDescent="0.25">
      <c r="A35" s="16" t="s">
        <v>33</v>
      </c>
      <c r="B35" s="17" t="s">
        <v>34</v>
      </c>
      <c r="C35" s="17" t="s">
        <v>29</v>
      </c>
      <c r="D35" s="17">
        <f>J34</f>
        <v>5</v>
      </c>
      <c r="E35" s="17">
        <v>-5</v>
      </c>
      <c r="F35" s="17" t="s">
        <v>17</v>
      </c>
      <c r="G35" s="17"/>
      <c r="H35" s="17" t="s">
        <v>18</v>
      </c>
      <c r="I35" s="18">
        <v>43537</v>
      </c>
      <c r="J35" s="17">
        <f t="shared" si="6"/>
        <v>0</v>
      </c>
      <c r="K35" s="99">
        <f t="shared" ref="K35" si="10">IF(OR(F35="FPCO"),((M34+L35)/J35),K34)</f>
        <v>3828</v>
      </c>
      <c r="L35" s="99"/>
      <c r="M35" s="100">
        <f>K35*J35</f>
        <v>0</v>
      </c>
    </row>
    <row r="36" spans="1:13" x14ac:dyDescent="0.25">
      <c r="A36" s="16" t="s">
        <v>33</v>
      </c>
      <c r="B36" s="17" t="s">
        <v>34</v>
      </c>
      <c r="C36" s="17" t="s">
        <v>29</v>
      </c>
      <c r="D36" s="17">
        <f t="shared" si="9"/>
        <v>0</v>
      </c>
      <c r="E36" s="17">
        <v>40</v>
      </c>
      <c r="F36" s="17" t="s">
        <v>17</v>
      </c>
      <c r="G36" s="17" t="s">
        <v>18</v>
      </c>
      <c r="H36" s="17"/>
      <c r="I36" s="18">
        <v>43642</v>
      </c>
      <c r="J36" s="17">
        <f t="shared" si="6"/>
        <v>40</v>
      </c>
      <c r="K36" s="99">
        <f>((M35+L36)/J36)</f>
        <v>3828</v>
      </c>
      <c r="L36" s="99">
        <f>E36*3828</f>
        <v>153120</v>
      </c>
      <c r="M36" s="100">
        <f>J36*K36</f>
        <v>153120</v>
      </c>
    </row>
    <row r="37" spans="1:13" hidden="1" x14ac:dyDescent="0.25">
      <c r="A37" s="16" t="s">
        <v>33</v>
      </c>
      <c r="B37" s="17" t="s">
        <v>34</v>
      </c>
      <c r="C37" s="17" t="s">
        <v>29</v>
      </c>
      <c r="D37" s="17">
        <f t="shared" si="9"/>
        <v>40</v>
      </c>
      <c r="E37" s="17">
        <v>-40</v>
      </c>
      <c r="F37" s="17" t="s">
        <v>16</v>
      </c>
      <c r="G37" s="17"/>
      <c r="H37" s="17"/>
      <c r="I37" s="18">
        <v>43651</v>
      </c>
      <c r="J37" s="17">
        <f t="shared" si="6"/>
        <v>0</v>
      </c>
      <c r="K37" s="99">
        <f t="shared" ref="K37" si="11">IF(OR(F37="FPCO"),((M36+L37)/J37),K36)</f>
        <v>3828</v>
      </c>
      <c r="L37" s="99"/>
      <c r="M37" s="100">
        <f t="shared" ref="M37" si="12">K37*J37</f>
        <v>0</v>
      </c>
    </row>
    <row r="38" spans="1:13" ht="15.75" thickBot="1" x14ac:dyDescent="0.3">
      <c r="A38" s="16" t="s">
        <v>33</v>
      </c>
      <c r="B38" s="17" t="s">
        <v>34</v>
      </c>
      <c r="C38" s="17" t="s">
        <v>29</v>
      </c>
      <c r="D38" s="17">
        <f t="shared" si="9"/>
        <v>0</v>
      </c>
      <c r="E38" s="17">
        <v>2</v>
      </c>
      <c r="F38" s="17" t="s">
        <v>17</v>
      </c>
      <c r="G38" s="17" t="s">
        <v>18</v>
      </c>
      <c r="H38" s="17"/>
      <c r="I38" s="18">
        <v>43725</v>
      </c>
      <c r="J38" s="17">
        <f t="shared" si="6"/>
        <v>2</v>
      </c>
      <c r="K38" s="99">
        <f>((M37+L38)/J38)</f>
        <v>3828</v>
      </c>
      <c r="L38" s="99">
        <f>E38*3828</f>
        <v>7656</v>
      </c>
      <c r="M38" s="100">
        <f>J38*K38</f>
        <v>7656</v>
      </c>
    </row>
    <row r="39" spans="1:13" ht="15.75" hidden="1" thickBot="1" x14ac:dyDescent="0.3">
      <c r="A39" s="40" t="s">
        <v>33</v>
      </c>
      <c r="B39" s="41" t="s">
        <v>34</v>
      </c>
      <c r="C39" s="41" t="s">
        <v>29</v>
      </c>
      <c r="D39" s="41">
        <f t="shared" si="9"/>
        <v>2</v>
      </c>
      <c r="E39" s="41">
        <v>-2</v>
      </c>
      <c r="F39" s="41" t="s">
        <v>16</v>
      </c>
      <c r="G39" s="41"/>
      <c r="H39" s="41"/>
      <c r="I39" s="42">
        <v>43726</v>
      </c>
      <c r="J39" s="41">
        <f t="shared" si="6"/>
        <v>0</v>
      </c>
      <c r="K39" s="119">
        <f t="shared" ref="K39" si="13">IF(OR(F39="FPCO"),((M38+L39)/J39),K38)</f>
        <v>3828</v>
      </c>
      <c r="L39" s="99"/>
      <c r="M39" s="100">
        <f t="shared" ref="M39" si="14">K39*J39</f>
        <v>0</v>
      </c>
    </row>
    <row r="40" spans="1:13" x14ac:dyDescent="0.25">
      <c r="A40" s="1" t="s">
        <v>37</v>
      </c>
      <c r="B40" s="2" t="s">
        <v>38</v>
      </c>
      <c r="C40" s="2" t="s">
        <v>29</v>
      </c>
      <c r="D40" s="2"/>
      <c r="E40" s="2">
        <v>10</v>
      </c>
      <c r="F40" s="2" t="s">
        <v>17</v>
      </c>
      <c r="G40" s="2" t="s">
        <v>18</v>
      </c>
      <c r="H40" s="2"/>
      <c r="I40" s="43">
        <v>43746</v>
      </c>
      <c r="J40" s="2">
        <f t="shared" si="6"/>
        <v>10</v>
      </c>
      <c r="K40" s="91">
        <v>51170</v>
      </c>
      <c r="L40" s="106">
        <f>K40*E40</f>
        <v>511700</v>
      </c>
      <c r="M40" s="107">
        <f>J40*K40</f>
        <v>511700</v>
      </c>
    </row>
    <row r="41" spans="1:13" hidden="1" x14ac:dyDescent="0.25">
      <c r="A41" s="16" t="s">
        <v>37</v>
      </c>
      <c r="B41" s="17" t="s">
        <v>38</v>
      </c>
      <c r="C41" s="17" t="s">
        <v>29</v>
      </c>
      <c r="D41" s="17">
        <f>J40</f>
        <v>10</v>
      </c>
      <c r="E41" s="17">
        <v>-1</v>
      </c>
      <c r="F41" s="17" t="s">
        <v>16</v>
      </c>
      <c r="G41" s="17"/>
      <c r="H41" s="17"/>
      <c r="I41" s="18">
        <v>43789</v>
      </c>
      <c r="J41" s="17">
        <f t="shared" si="6"/>
        <v>9</v>
      </c>
      <c r="K41" s="99">
        <f t="shared" ref="K41" si="15">IF(OR(F41="FPCO"),((M40+L41)/J41),K40)</f>
        <v>51170</v>
      </c>
      <c r="L41" s="99"/>
      <c r="M41" s="100">
        <f t="shared" ref="M41" si="16">K41*J41</f>
        <v>460530</v>
      </c>
    </row>
    <row r="42" spans="1:13" hidden="1" x14ac:dyDescent="0.25">
      <c r="A42" s="16" t="s">
        <v>37</v>
      </c>
      <c r="B42" s="17" t="s">
        <v>38</v>
      </c>
      <c r="C42" s="17" t="s">
        <v>29</v>
      </c>
      <c r="D42" s="17">
        <f t="shared" ref="D42:D51" si="17">J41</f>
        <v>9</v>
      </c>
      <c r="E42" s="17">
        <v>-2</v>
      </c>
      <c r="F42" s="17" t="s">
        <v>16</v>
      </c>
      <c r="G42" s="17"/>
      <c r="H42" s="17"/>
      <c r="I42" s="18">
        <v>43798</v>
      </c>
      <c r="J42" s="17">
        <f t="shared" si="6"/>
        <v>7</v>
      </c>
      <c r="K42" s="99">
        <f t="shared" ref="K42:K44" si="18">IF(OR(F42="FPCO"),((M41+L42)/J42),K41)</f>
        <v>51170</v>
      </c>
      <c r="L42" s="99"/>
      <c r="M42" s="100">
        <f t="shared" ref="M42:M44" si="19">K42*J42</f>
        <v>358190</v>
      </c>
    </row>
    <row r="43" spans="1:13" hidden="1" x14ac:dyDescent="0.25">
      <c r="A43" s="16" t="s">
        <v>37</v>
      </c>
      <c r="B43" s="17" t="s">
        <v>38</v>
      </c>
      <c r="C43" s="17" t="s">
        <v>29</v>
      </c>
      <c r="D43" s="17">
        <f t="shared" si="17"/>
        <v>7</v>
      </c>
      <c r="E43" s="17">
        <v>-1</v>
      </c>
      <c r="F43" s="17" t="s">
        <v>16</v>
      </c>
      <c r="G43" s="17"/>
      <c r="H43" s="17"/>
      <c r="I43" s="18">
        <v>43852</v>
      </c>
      <c r="J43" s="17">
        <f t="shared" si="6"/>
        <v>6</v>
      </c>
      <c r="K43" s="99">
        <f t="shared" si="18"/>
        <v>51170</v>
      </c>
      <c r="L43" s="99"/>
      <c r="M43" s="100">
        <f t="shared" si="19"/>
        <v>307020</v>
      </c>
    </row>
    <row r="44" spans="1:13" hidden="1" x14ac:dyDescent="0.25">
      <c r="A44" s="16" t="s">
        <v>37</v>
      </c>
      <c r="B44" s="17" t="s">
        <v>38</v>
      </c>
      <c r="C44" s="17" t="s">
        <v>29</v>
      </c>
      <c r="D44" s="17">
        <f t="shared" si="17"/>
        <v>6</v>
      </c>
      <c r="E44" s="17">
        <v>-1</v>
      </c>
      <c r="F44" s="17" t="s">
        <v>16</v>
      </c>
      <c r="G44" s="17"/>
      <c r="H44" s="17"/>
      <c r="I44" s="18">
        <v>43873</v>
      </c>
      <c r="J44" s="17">
        <f t="shared" si="6"/>
        <v>5</v>
      </c>
      <c r="K44" s="99">
        <f t="shared" si="18"/>
        <v>51170</v>
      </c>
      <c r="L44" s="99"/>
      <c r="M44" s="100">
        <f t="shared" si="19"/>
        <v>255850</v>
      </c>
    </row>
    <row r="45" spans="1:13" ht="15.75" thickBot="1" x14ac:dyDescent="0.3">
      <c r="A45" s="16" t="s">
        <v>37</v>
      </c>
      <c r="B45" s="17" t="s">
        <v>38</v>
      </c>
      <c r="C45" s="17" t="s">
        <v>29</v>
      </c>
      <c r="D45" s="17">
        <f t="shared" si="17"/>
        <v>5</v>
      </c>
      <c r="E45" s="17">
        <v>2</v>
      </c>
      <c r="F45" s="17" t="s">
        <v>17</v>
      </c>
      <c r="G45" s="17" t="s">
        <v>18</v>
      </c>
      <c r="H45" s="17"/>
      <c r="I45" s="18">
        <v>43901</v>
      </c>
      <c r="J45" s="17">
        <f t="shared" si="6"/>
        <v>7</v>
      </c>
      <c r="K45" s="99">
        <f>((M44+L45)/J45)</f>
        <v>54796.666666666664</v>
      </c>
      <c r="L45" s="99">
        <f>E45*63863.3333333333</f>
        <v>127726.6666666666</v>
      </c>
      <c r="M45" s="100">
        <f>J45*K45</f>
        <v>383576.66666666663</v>
      </c>
    </row>
    <row r="46" spans="1:13" ht="15.75" hidden="1" thickBot="1" x14ac:dyDescent="0.3">
      <c r="A46" s="16" t="s">
        <v>37</v>
      </c>
      <c r="B46" s="17" t="s">
        <v>38</v>
      </c>
      <c r="C46" s="17" t="s">
        <v>29</v>
      </c>
      <c r="D46" s="17">
        <f t="shared" si="17"/>
        <v>7</v>
      </c>
      <c r="E46" s="17">
        <v>-1</v>
      </c>
      <c r="F46" s="17" t="s">
        <v>16</v>
      </c>
      <c r="G46" s="17"/>
      <c r="H46" s="17"/>
      <c r="I46" s="18">
        <v>43907</v>
      </c>
      <c r="J46" s="17">
        <f t="shared" si="6"/>
        <v>6</v>
      </c>
      <c r="K46" s="99">
        <f t="shared" ref="K46:K51" si="20">IF(OR(F46="FPCO"),((M45+L46)/J46),K45)</f>
        <v>54796.666666666664</v>
      </c>
      <c r="L46" s="99"/>
      <c r="M46" s="100">
        <f t="shared" ref="M46:M51" si="21">K46*J46</f>
        <v>328780</v>
      </c>
    </row>
    <row r="47" spans="1:13" ht="15.75" hidden="1" thickBot="1" x14ac:dyDescent="0.3">
      <c r="A47" s="16" t="s">
        <v>37</v>
      </c>
      <c r="B47" s="17" t="s">
        <v>38</v>
      </c>
      <c r="C47" s="17" t="s">
        <v>29</v>
      </c>
      <c r="D47" s="17">
        <f t="shared" si="17"/>
        <v>6</v>
      </c>
      <c r="E47" s="17">
        <v>-1</v>
      </c>
      <c r="F47" s="17" t="s">
        <v>16</v>
      </c>
      <c r="G47" s="17"/>
      <c r="H47" s="17"/>
      <c r="I47" s="18">
        <v>43937</v>
      </c>
      <c r="J47" s="17">
        <f t="shared" si="6"/>
        <v>5</v>
      </c>
      <c r="K47" s="99">
        <f t="shared" si="20"/>
        <v>54796.666666666664</v>
      </c>
      <c r="L47" s="99"/>
      <c r="M47" s="100">
        <f t="shared" si="21"/>
        <v>273983.33333333331</v>
      </c>
    </row>
    <row r="48" spans="1:13" ht="15.75" hidden="1" thickBot="1" x14ac:dyDescent="0.3">
      <c r="A48" s="16" t="s">
        <v>37</v>
      </c>
      <c r="B48" s="17" t="s">
        <v>38</v>
      </c>
      <c r="C48" s="17" t="s">
        <v>29</v>
      </c>
      <c r="D48" s="17">
        <f t="shared" si="17"/>
        <v>5</v>
      </c>
      <c r="E48" s="17">
        <v>-2</v>
      </c>
      <c r="F48" s="17" t="s">
        <v>16</v>
      </c>
      <c r="G48" s="17"/>
      <c r="H48" s="17"/>
      <c r="I48" s="18">
        <v>44053</v>
      </c>
      <c r="J48" s="17">
        <f t="shared" si="6"/>
        <v>3</v>
      </c>
      <c r="K48" s="99">
        <f t="shared" si="20"/>
        <v>54796.666666666664</v>
      </c>
      <c r="L48" s="99"/>
      <c r="M48" s="100">
        <f t="shared" si="21"/>
        <v>164390</v>
      </c>
    </row>
    <row r="49" spans="1:13" ht="15.75" hidden="1" thickBot="1" x14ac:dyDescent="0.3">
      <c r="A49" s="16" t="s">
        <v>37</v>
      </c>
      <c r="B49" s="17" t="s">
        <v>38</v>
      </c>
      <c r="C49" s="17" t="s">
        <v>29</v>
      </c>
      <c r="D49" s="17">
        <f t="shared" si="17"/>
        <v>3</v>
      </c>
      <c r="E49" s="17">
        <v>-1</v>
      </c>
      <c r="F49" s="17" t="s">
        <v>16</v>
      </c>
      <c r="G49" s="17"/>
      <c r="H49" s="17"/>
      <c r="I49" s="18">
        <v>44092</v>
      </c>
      <c r="J49" s="17">
        <f t="shared" si="6"/>
        <v>2</v>
      </c>
      <c r="K49" s="99">
        <f t="shared" si="20"/>
        <v>54796.666666666664</v>
      </c>
      <c r="L49" s="99"/>
      <c r="M49" s="100">
        <f t="shared" si="21"/>
        <v>109593.33333333333</v>
      </c>
    </row>
    <row r="50" spans="1:13" ht="15.75" hidden="1" thickBot="1" x14ac:dyDescent="0.3">
      <c r="A50" s="16" t="s">
        <v>37</v>
      </c>
      <c r="B50" s="17" t="s">
        <v>38</v>
      </c>
      <c r="C50" s="17" t="s">
        <v>29</v>
      </c>
      <c r="D50" s="17">
        <f t="shared" si="17"/>
        <v>2</v>
      </c>
      <c r="E50" s="17">
        <v>-1</v>
      </c>
      <c r="F50" s="17" t="s">
        <v>16</v>
      </c>
      <c r="G50" s="17"/>
      <c r="H50" s="17"/>
      <c r="I50" s="18">
        <v>44117</v>
      </c>
      <c r="J50" s="17">
        <f t="shared" si="6"/>
        <v>1</v>
      </c>
      <c r="K50" s="99">
        <f t="shared" si="20"/>
        <v>54796.666666666664</v>
      </c>
      <c r="L50" s="99"/>
      <c r="M50" s="100">
        <f t="shared" si="21"/>
        <v>54796.666666666664</v>
      </c>
    </row>
    <row r="51" spans="1:13" ht="15.75" hidden="1" thickBot="1" x14ac:dyDescent="0.3">
      <c r="A51" s="40" t="s">
        <v>37</v>
      </c>
      <c r="B51" s="41" t="s">
        <v>38</v>
      </c>
      <c r="C51" s="41" t="s">
        <v>29</v>
      </c>
      <c r="D51" s="41">
        <f t="shared" si="17"/>
        <v>1</v>
      </c>
      <c r="E51" s="41">
        <v>-1</v>
      </c>
      <c r="F51" s="41" t="s">
        <v>16</v>
      </c>
      <c r="G51" s="41"/>
      <c r="H51" s="41"/>
      <c r="I51" s="42">
        <v>44118</v>
      </c>
      <c r="J51" s="41">
        <f t="shared" si="6"/>
        <v>0</v>
      </c>
      <c r="K51" s="119">
        <f t="shared" si="20"/>
        <v>54796.666666666664</v>
      </c>
      <c r="L51" s="99"/>
      <c r="M51" s="100">
        <f t="shared" si="21"/>
        <v>0</v>
      </c>
    </row>
    <row r="52" spans="1:13" x14ac:dyDescent="0.25">
      <c r="A52" s="1" t="s">
        <v>39</v>
      </c>
      <c r="B52" s="2" t="s">
        <v>40</v>
      </c>
      <c r="C52" s="2" t="s">
        <v>29</v>
      </c>
      <c r="D52" s="2"/>
      <c r="E52" s="2">
        <v>6</v>
      </c>
      <c r="F52" s="2" t="s">
        <v>17</v>
      </c>
      <c r="G52" s="2" t="s">
        <v>18</v>
      </c>
      <c r="H52" s="2"/>
      <c r="I52" s="43">
        <v>43227</v>
      </c>
      <c r="J52" s="2">
        <f t="shared" ref="J52:J83" si="22">D52+E52</f>
        <v>6</v>
      </c>
      <c r="K52" s="91">
        <v>80920</v>
      </c>
      <c r="L52" s="106">
        <f>K52*E52</f>
        <v>485520</v>
      </c>
      <c r="M52" s="107">
        <f>J52*K52</f>
        <v>485520</v>
      </c>
    </row>
    <row r="53" spans="1:13" x14ac:dyDescent="0.25">
      <c r="A53" s="16" t="s">
        <v>39</v>
      </c>
      <c r="B53" s="17" t="s">
        <v>40</v>
      </c>
      <c r="C53" s="17" t="s">
        <v>29</v>
      </c>
      <c r="D53" s="17">
        <f>J52</f>
        <v>6</v>
      </c>
      <c r="E53" s="17">
        <v>1</v>
      </c>
      <c r="F53" s="17" t="s">
        <v>17</v>
      </c>
      <c r="G53" s="17" t="s">
        <v>18</v>
      </c>
      <c r="H53" s="17"/>
      <c r="I53" s="18">
        <v>43263</v>
      </c>
      <c r="J53" s="17">
        <f t="shared" si="22"/>
        <v>7</v>
      </c>
      <c r="K53" s="99">
        <f>((M52+L53)/J53)</f>
        <v>80920</v>
      </c>
      <c r="L53" s="99">
        <f>E53*80920</f>
        <v>80920</v>
      </c>
      <c r="M53" s="100">
        <f>J53*K53</f>
        <v>566440</v>
      </c>
    </row>
    <row r="54" spans="1:13" hidden="1" x14ac:dyDescent="0.25">
      <c r="A54" s="16" t="s">
        <v>39</v>
      </c>
      <c r="B54" s="17" t="s">
        <v>40</v>
      </c>
      <c r="C54" s="17" t="s">
        <v>29</v>
      </c>
      <c r="D54" s="17">
        <f>J53</f>
        <v>7</v>
      </c>
      <c r="E54" s="17">
        <v>-1</v>
      </c>
      <c r="F54" s="17" t="s">
        <v>16</v>
      </c>
      <c r="G54" s="17"/>
      <c r="H54" s="17"/>
      <c r="I54" s="18">
        <v>43405</v>
      </c>
      <c r="J54" s="17">
        <f t="shared" si="22"/>
        <v>6</v>
      </c>
      <c r="K54" s="99">
        <f t="shared" ref="K54:K57" si="23">IF(OR(F54="FPCO"),((M53+L54)/J54),K53)</f>
        <v>80920</v>
      </c>
      <c r="L54" s="99"/>
      <c r="M54" s="100">
        <f t="shared" ref="M54:M57" si="24">K54*J54</f>
        <v>485520</v>
      </c>
    </row>
    <row r="55" spans="1:13" hidden="1" x14ac:dyDescent="0.25">
      <c r="A55" s="16" t="s">
        <v>39</v>
      </c>
      <c r="B55" s="17" t="s">
        <v>40</v>
      </c>
      <c r="C55" s="17" t="s">
        <v>29</v>
      </c>
      <c r="D55" s="17">
        <f>J54</f>
        <v>6</v>
      </c>
      <c r="E55" s="17">
        <v>-1</v>
      </c>
      <c r="F55" s="17" t="s">
        <v>16</v>
      </c>
      <c r="G55" s="17"/>
      <c r="H55" s="17"/>
      <c r="I55" s="18">
        <v>43405</v>
      </c>
      <c r="J55" s="17">
        <f t="shared" si="22"/>
        <v>5</v>
      </c>
      <c r="K55" s="99">
        <f t="shared" si="23"/>
        <v>80920</v>
      </c>
      <c r="L55" s="99"/>
      <c r="M55" s="100">
        <f t="shared" si="24"/>
        <v>404600</v>
      </c>
    </row>
    <row r="56" spans="1:13" hidden="1" x14ac:dyDescent="0.25">
      <c r="A56" s="16" t="s">
        <v>39</v>
      </c>
      <c r="B56" s="17" t="s">
        <v>40</v>
      </c>
      <c r="C56" s="17" t="s">
        <v>29</v>
      </c>
      <c r="D56" s="17">
        <f>J55</f>
        <v>5</v>
      </c>
      <c r="E56" s="17">
        <v>-1</v>
      </c>
      <c r="F56" s="17" t="s">
        <v>16</v>
      </c>
      <c r="G56" s="17"/>
      <c r="H56" s="17"/>
      <c r="I56" s="18">
        <v>43405</v>
      </c>
      <c r="J56" s="17">
        <f t="shared" si="22"/>
        <v>4</v>
      </c>
      <c r="K56" s="99">
        <f t="shared" si="23"/>
        <v>80920</v>
      </c>
      <c r="L56" s="99"/>
      <c r="M56" s="100">
        <f t="shared" si="24"/>
        <v>323680</v>
      </c>
    </row>
    <row r="57" spans="1:13" hidden="1" x14ac:dyDescent="0.25">
      <c r="A57" s="16" t="s">
        <v>39</v>
      </c>
      <c r="B57" s="17" t="s">
        <v>40</v>
      </c>
      <c r="C57" s="17" t="s">
        <v>29</v>
      </c>
      <c r="D57" s="17">
        <f>J56</f>
        <v>4</v>
      </c>
      <c r="E57" s="17">
        <v>-1</v>
      </c>
      <c r="F57" s="17" t="s">
        <v>16</v>
      </c>
      <c r="G57" s="17"/>
      <c r="H57" s="17"/>
      <c r="I57" s="18">
        <v>43405</v>
      </c>
      <c r="J57" s="17">
        <f t="shared" si="22"/>
        <v>3</v>
      </c>
      <c r="K57" s="99">
        <f t="shared" si="23"/>
        <v>80920</v>
      </c>
      <c r="L57" s="99"/>
      <c r="M57" s="100">
        <f t="shared" si="24"/>
        <v>242760</v>
      </c>
    </row>
    <row r="58" spans="1:13" x14ac:dyDescent="0.25">
      <c r="A58" s="16" t="s">
        <v>39</v>
      </c>
      <c r="B58" s="17" t="s">
        <v>40</v>
      </c>
      <c r="C58" s="17" t="s">
        <v>29</v>
      </c>
      <c r="D58" s="17">
        <f t="shared" ref="D58:D82" si="25">J57</f>
        <v>3</v>
      </c>
      <c r="E58" s="17">
        <v>4</v>
      </c>
      <c r="F58" s="17" t="s">
        <v>17</v>
      </c>
      <c r="G58" s="17" t="s">
        <v>18</v>
      </c>
      <c r="H58" s="17"/>
      <c r="I58" s="18">
        <v>43453</v>
      </c>
      <c r="J58" s="17">
        <f t="shared" si="22"/>
        <v>7</v>
      </c>
      <c r="K58" s="99">
        <f>((M57+L58)/J58)</f>
        <v>80920</v>
      </c>
      <c r="L58" s="99">
        <f>E58*80920</f>
        <v>323680</v>
      </c>
      <c r="M58" s="100">
        <f>J58*K58</f>
        <v>566440</v>
      </c>
    </row>
    <row r="59" spans="1:13" hidden="1" x14ac:dyDescent="0.25">
      <c r="A59" s="16" t="s">
        <v>39</v>
      </c>
      <c r="B59" s="17" t="s">
        <v>40</v>
      </c>
      <c r="C59" s="17" t="s">
        <v>29</v>
      </c>
      <c r="D59" s="17">
        <f t="shared" si="25"/>
        <v>7</v>
      </c>
      <c r="E59" s="17">
        <v>-3</v>
      </c>
      <c r="F59" s="17" t="s">
        <v>16</v>
      </c>
      <c r="G59" s="17"/>
      <c r="H59" s="17"/>
      <c r="I59" s="18">
        <v>43462</v>
      </c>
      <c r="J59" s="17">
        <f t="shared" si="22"/>
        <v>4</v>
      </c>
      <c r="K59" s="99">
        <f t="shared" ref="K59:K60" si="26">IF(OR(F59="FPCO"),((M58+L59)/J59),K58)</f>
        <v>80920</v>
      </c>
      <c r="L59" s="99"/>
      <c r="M59" s="100">
        <f t="shared" ref="M59:M60" si="27">K59*J59</f>
        <v>323680</v>
      </c>
    </row>
    <row r="60" spans="1:13" hidden="1" x14ac:dyDescent="0.25">
      <c r="A60" s="16" t="s">
        <v>39</v>
      </c>
      <c r="B60" s="17" t="s">
        <v>40</v>
      </c>
      <c r="C60" s="17" t="s">
        <v>29</v>
      </c>
      <c r="D60" s="17">
        <f t="shared" si="25"/>
        <v>4</v>
      </c>
      <c r="E60" s="17">
        <v>-4</v>
      </c>
      <c r="F60" s="17" t="s">
        <v>16</v>
      </c>
      <c r="G60" s="17"/>
      <c r="H60" s="17"/>
      <c r="I60" s="18">
        <v>43462</v>
      </c>
      <c r="J60" s="17">
        <f t="shared" si="22"/>
        <v>0</v>
      </c>
      <c r="K60" s="99">
        <f t="shared" si="26"/>
        <v>80920</v>
      </c>
      <c r="L60" s="99"/>
      <c r="M60" s="100">
        <f t="shared" si="27"/>
        <v>0</v>
      </c>
    </row>
    <row r="61" spans="1:13" x14ac:dyDescent="0.25">
      <c r="A61" s="16" t="s">
        <v>39</v>
      </c>
      <c r="B61" s="17" t="s">
        <v>40</v>
      </c>
      <c r="C61" s="17" t="s">
        <v>29</v>
      </c>
      <c r="D61" s="17">
        <f t="shared" si="25"/>
        <v>0</v>
      </c>
      <c r="E61" s="17">
        <v>10</v>
      </c>
      <c r="F61" s="17" t="s">
        <v>17</v>
      </c>
      <c r="G61" s="17" t="s">
        <v>26</v>
      </c>
      <c r="H61" s="17"/>
      <c r="I61" s="18">
        <v>43637</v>
      </c>
      <c r="J61" s="17">
        <f t="shared" si="22"/>
        <v>10</v>
      </c>
      <c r="K61" s="99">
        <f>((M60+L61)/J61)</f>
        <v>77580.3405797101</v>
      </c>
      <c r="L61" s="99">
        <f>E61*77580.3405797101</f>
        <v>775803.40579710098</v>
      </c>
      <c r="M61" s="100">
        <f>J61*K61</f>
        <v>775803.40579710098</v>
      </c>
    </row>
    <row r="62" spans="1:13" hidden="1" x14ac:dyDescent="0.25">
      <c r="A62" s="16" t="s">
        <v>39</v>
      </c>
      <c r="B62" s="17" t="s">
        <v>40</v>
      </c>
      <c r="C62" s="17" t="s">
        <v>29</v>
      </c>
      <c r="D62" s="17">
        <f t="shared" si="25"/>
        <v>10</v>
      </c>
      <c r="E62" s="17">
        <v>-3</v>
      </c>
      <c r="F62" s="17" t="s">
        <v>16</v>
      </c>
      <c r="G62" s="17"/>
      <c r="H62" s="17"/>
      <c r="I62" s="18">
        <v>43641</v>
      </c>
      <c r="J62" s="17">
        <f t="shared" si="22"/>
        <v>7</v>
      </c>
      <c r="K62" s="99">
        <f t="shared" ref="K62:K66" si="28">IF(OR(F62="FPCO"),((M61+L62)/J62),K61)</f>
        <v>77580.3405797101</v>
      </c>
      <c r="L62" s="99"/>
      <c r="M62" s="100">
        <f t="shared" ref="M62:M66" si="29">K62*J62</f>
        <v>543062.38405797072</v>
      </c>
    </row>
    <row r="63" spans="1:13" hidden="1" x14ac:dyDescent="0.25">
      <c r="A63" s="16" t="s">
        <v>39</v>
      </c>
      <c r="B63" s="17" t="s">
        <v>40</v>
      </c>
      <c r="C63" s="17" t="s">
        <v>29</v>
      </c>
      <c r="D63" s="17">
        <f t="shared" si="25"/>
        <v>7</v>
      </c>
      <c r="E63" s="17">
        <v>-1</v>
      </c>
      <c r="F63" s="17" t="s">
        <v>16</v>
      </c>
      <c r="G63" s="17"/>
      <c r="H63" s="17"/>
      <c r="I63" s="18">
        <v>43642</v>
      </c>
      <c r="J63" s="17">
        <f t="shared" si="22"/>
        <v>6</v>
      </c>
      <c r="K63" s="99">
        <f t="shared" si="28"/>
        <v>77580.3405797101</v>
      </c>
      <c r="L63" s="99"/>
      <c r="M63" s="100">
        <f t="shared" si="29"/>
        <v>465482.04347826063</v>
      </c>
    </row>
    <row r="64" spans="1:13" hidden="1" x14ac:dyDescent="0.25">
      <c r="A64" s="16" t="s">
        <v>39</v>
      </c>
      <c r="B64" s="17" t="s">
        <v>40</v>
      </c>
      <c r="C64" s="17" t="s">
        <v>29</v>
      </c>
      <c r="D64" s="17">
        <f t="shared" si="25"/>
        <v>6</v>
      </c>
      <c r="E64" s="17">
        <v>-1</v>
      </c>
      <c r="F64" s="17" t="s">
        <v>16</v>
      </c>
      <c r="G64" s="17"/>
      <c r="H64" s="17"/>
      <c r="I64" s="18">
        <v>43692</v>
      </c>
      <c r="J64" s="17">
        <f t="shared" si="22"/>
        <v>5</v>
      </c>
      <c r="K64" s="99">
        <f t="shared" si="28"/>
        <v>77580.3405797101</v>
      </c>
      <c r="L64" s="99"/>
      <c r="M64" s="100">
        <f t="shared" si="29"/>
        <v>387901.70289855049</v>
      </c>
    </row>
    <row r="65" spans="1:13" hidden="1" x14ac:dyDescent="0.25">
      <c r="A65" s="16" t="s">
        <v>39</v>
      </c>
      <c r="B65" s="17" t="s">
        <v>40</v>
      </c>
      <c r="C65" s="17" t="s">
        <v>29</v>
      </c>
      <c r="D65" s="17">
        <f t="shared" si="25"/>
        <v>5</v>
      </c>
      <c r="E65" s="17">
        <v>-1</v>
      </c>
      <c r="F65" s="17" t="s">
        <v>16</v>
      </c>
      <c r="G65" s="17"/>
      <c r="H65" s="17"/>
      <c r="I65" s="18">
        <v>43717</v>
      </c>
      <c r="J65" s="17">
        <f t="shared" si="22"/>
        <v>4</v>
      </c>
      <c r="K65" s="99">
        <f t="shared" si="28"/>
        <v>77580.3405797101</v>
      </c>
      <c r="L65" s="99"/>
      <c r="M65" s="100">
        <f t="shared" si="29"/>
        <v>310321.3623188404</v>
      </c>
    </row>
    <row r="66" spans="1:13" hidden="1" x14ac:dyDescent="0.25">
      <c r="A66" s="16" t="s">
        <v>39</v>
      </c>
      <c r="B66" s="17" t="s">
        <v>40</v>
      </c>
      <c r="C66" s="17" t="s">
        <v>29</v>
      </c>
      <c r="D66" s="17">
        <f t="shared" si="25"/>
        <v>4</v>
      </c>
      <c r="E66" s="17">
        <v>-1</v>
      </c>
      <c r="F66" s="17" t="s">
        <v>16</v>
      </c>
      <c r="G66" s="17"/>
      <c r="H66" s="17"/>
      <c r="I66" s="18">
        <v>43717</v>
      </c>
      <c r="J66" s="17">
        <f t="shared" si="22"/>
        <v>3</v>
      </c>
      <c r="K66" s="99">
        <f t="shared" si="28"/>
        <v>77580.3405797101</v>
      </c>
      <c r="L66" s="99"/>
      <c r="M66" s="100">
        <f t="shared" si="29"/>
        <v>232741.02173913032</v>
      </c>
    </row>
    <row r="67" spans="1:13" x14ac:dyDescent="0.25">
      <c r="A67" s="16" t="s">
        <v>39</v>
      </c>
      <c r="B67" s="17" t="s">
        <v>40</v>
      </c>
      <c r="C67" s="17" t="s">
        <v>29</v>
      </c>
      <c r="D67" s="17">
        <f t="shared" si="25"/>
        <v>3</v>
      </c>
      <c r="E67" s="17">
        <v>10</v>
      </c>
      <c r="F67" s="17" t="s">
        <v>17</v>
      </c>
      <c r="G67" s="17" t="s">
        <v>18</v>
      </c>
      <c r="H67" s="17"/>
      <c r="I67" s="18">
        <v>43717</v>
      </c>
      <c r="J67" s="17">
        <f t="shared" si="22"/>
        <v>13</v>
      </c>
      <c r="K67" s="99">
        <f>((M66+L67)/J67)</f>
        <v>57776.194072835329</v>
      </c>
      <c r="L67" s="99">
        <f>E67*51834.9501207729</f>
        <v>518349.50120772899</v>
      </c>
      <c r="M67" s="100">
        <f>J67*K67</f>
        <v>751090.52294685924</v>
      </c>
    </row>
    <row r="68" spans="1:13" hidden="1" x14ac:dyDescent="0.25">
      <c r="A68" s="16" t="s">
        <v>39</v>
      </c>
      <c r="B68" s="17" t="s">
        <v>40</v>
      </c>
      <c r="C68" s="17" t="s">
        <v>29</v>
      </c>
      <c r="D68" s="17">
        <f t="shared" si="25"/>
        <v>13</v>
      </c>
      <c r="E68" s="17">
        <v>-1</v>
      </c>
      <c r="F68" s="17" t="s">
        <v>16</v>
      </c>
      <c r="G68" s="17"/>
      <c r="H68" s="17"/>
      <c r="I68" s="18">
        <v>43726</v>
      </c>
      <c r="J68" s="17">
        <f t="shared" si="22"/>
        <v>12</v>
      </c>
      <c r="K68" s="99">
        <f t="shared" ref="K68:K73" si="30">IF(OR(F68="FPCO"),((M67+L68)/J68),K67)</f>
        <v>57776.194072835329</v>
      </c>
      <c r="L68" s="99"/>
      <c r="M68" s="100">
        <f t="shared" ref="M68:M73" si="31">K68*J68</f>
        <v>693314.32887402398</v>
      </c>
    </row>
    <row r="69" spans="1:13" hidden="1" x14ac:dyDescent="0.25">
      <c r="A69" s="16" t="s">
        <v>39</v>
      </c>
      <c r="B69" s="17" t="s">
        <v>40</v>
      </c>
      <c r="C69" s="17" t="s">
        <v>29</v>
      </c>
      <c r="D69" s="17">
        <f t="shared" si="25"/>
        <v>12</v>
      </c>
      <c r="E69" s="17">
        <v>-1</v>
      </c>
      <c r="F69" s="17" t="s">
        <v>16</v>
      </c>
      <c r="G69" s="17"/>
      <c r="H69" s="17"/>
      <c r="I69" s="18">
        <v>43733</v>
      </c>
      <c r="J69" s="17">
        <f t="shared" si="22"/>
        <v>11</v>
      </c>
      <c r="K69" s="99">
        <f t="shared" si="30"/>
        <v>57776.194072835329</v>
      </c>
      <c r="L69" s="99"/>
      <c r="M69" s="100">
        <f t="shared" si="31"/>
        <v>635538.1348011886</v>
      </c>
    </row>
    <row r="70" spans="1:13" hidden="1" x14ac:dyDescent="0.25">
      <c r="A70" s="16" t="s">
        <v>39</v>
      </c>
      <c r="B70" s="17" t="s">
        <v>40</v>
      </c>
      <c r="C70" s="17" t="s">
        <v>29</v>
      </c>
      <c r="D70" s="17">
        <f t="shared" si="25"/>
        <v>11</v>
      </c>
      <c r="E70" s="17">
        <v>-1</v>
      </c>
      <c r="F70" s="17" t="s">
        <v>16</v>
      </c>
      <c r="G70" s="17"/>
      <c r="H70" s="17"/>
      <c r="I70" s="18">
        <v>43753</v>
      </c>
      <c r="J70" s="17">
        <f t="shared" si="22"/>
        <v>10</v>
      </c>
      <c r="K70" s="99">
        <f t="shared" si="30"/>
        <v>57776.194072835329</v>
      </c>
      <c r="L70" s="99"/>
      <c r="M70" s="100">
        <f t="shared" si="31"/>
        <v>577761.94072835334</v>
      </c>
    </row>
    <row r="71" spans="1:13" hidden="1" x14ac:dyDescent="0.25">
      <c r="A71" s="16" t="s">
        <v>39</v>
      </c>
      <c r="B71" s="17" t="s">
        <v>40</v>
      </c>
      <c r="C71" s="17" t="s">
        <v>29</v>
      </c>
      <c r="D71" s="17">
        <f t="shared" si="25"/>
        <v>10</v>
      </c>
      <c r="E71" s="17">
        <v>-1</v>
      </c>
      <c r="F71" s="17" t="s">
        <v>16</v>
      </c>
      <c r="G71" s="17"/>
      <c r="H71" s="17"/>
      <c r="I71" s="18">
        <v>43798</v>
      </c>
      <c r="J71" s="17">
        <f t="shared" si="22"/>
        <v>9</v>
      </c>
      <c r="K71" s="99">
        <f t="shared" si="30"/>
        <v>57776.194072835329</v>
      </c>
      <c r="L71" s="99"/>
      <c r="M71" s="100">
        <f t="shared" si="31"/>
        <v>519985.74665551796</v>
      </c>
    </row>
    <row r="72" spans="1:13" hidden="1" x14ac:dyDescent="0.25">
      <c r="A72" s="16" t="s">
        <v>39</v>
      </c>
      <c r="B72" s="17" t="s">
        <v>40</v>
      </c>
      <c r="C72" s="17" t="s">
        <v>29</v>
      </c>
      <c r="D72" s="17">
        <f t="shared" si="25"/>
        <v>9</v>
      </c>
      <c r="E72" s="17">
        <v>-2</v>
      </c>
      <c r="F72" s="17" t="s">
        <v>16</v>
      </c>
      <c r="G72" s="17"/>
      <c r="H72" s="17"/>
      <c r="I72" s="18">
        <v>43798</v>
      </c>
      <c r="J72" s="17">
        <f t="shared" si="22"/>
        <v>7</v>
      </c>
      <c r="K72" s="99">
        <f t="shared" si="30"/>
        <v>57776.194072835329</v>
      </c>
      <c r="L72" s="99"/>
      <c r="M72" s="100">
        <f t="shared" si="31"/>
        <v>404433.35850984731</v>
      </c>
    </row>
    <row r="73" spans="1:13" hidden="1" x14ac:dyDescent="0.25">
      <c r="A73" s="16" t="s">
        <v>39</v>
      </c>
      <c r="B73" s="17" t="s">
        <v>40</v>
      </c>
      <c r="C73" s="17" t="s">
        <v>29</v>
      </c>
      <c r="D73" s="17">
        <f t="shared" si="25"/>
        <v>7</v>
      </c>
      <c r="E73" s="17">
        <v>-1</v>
      </c>
      <c r="F73" s="17" t="s">
        <v>16</v>
      </c>
      <c r="G73" s="17"/>
      <c r="H73" s="17"/>
      <c r="I73" s="18">
        <v>43857</v>
      </c>
      <c r="J73" s="17">
        <f t="shared" si="22"/>
        <v>6</v>
      </c>
      <c r="K73" s="99">
        <f t="shared" si="30"/>
        <v>57776.194072835329</v>
      </c>
      <c r="L73" s="99"/>
      <c r="M73" s="100">
        <f t="shared" si="31"/>
        <v>346657.16443701199</v>
      </c>
    </row>
    <row r="74" spans="1:13" ht="15.75" thickBot="1" x14ac:dyDescent="0.3">
      <c r="A74" s="16" t="s">
        <v>39</v>
      </c>
      <c r="B74" s="17" t="s">
        <v>40</v>
      </c>
      <c r="C74" s="17" t="s">
        <v>29</v>
      </c>
      <c r="D74" s="17">
        <f t="shared" si="25"/>
        <v>6</v>
      </c>
      <c r="E74" s="17">
        <v>4</v>
      </c>
      <c r="F74" s="17" t="s">
        <v>17</v>
      </c>
      <c r="G74" s="17" t="s">
        <v>18</v>
      </c>
      <c r="H74" s="17"/>
      <c r="I74" s="18">
        <v>43872</v>
      </c>
      <c r="J74" s="17">
        <f t="shared" si="22"/>
        <v>10</v>
      </c>
      <c r="K74" s="99">
        <f>((M73+L74)/J74)</f>
        <v>62081.532811729317</v>
      </c>
      <c r="L74" s="99">
        <f>E74*68539.5409200703</f>
        <v>274158.1636802812</v>
      </c>
      <c r="M74" s="100">
        <f>J74*K74</f>
        <v>620815.32811729319</v>
      </c>
    </row>
    <row r="75" spans="1:13" ht="15.75" hidden="1" thickBot="1" x14ac:dyDescent="0.3">
      <c r="A75" s="16" t="s">
        <v>39</v>
      </c>
      <c r="B75" s="17" t="s">
        <v>40</v>
      </c>
      <c r="C75" s="17" t="s">
        <v>29</v>
      </c>
      <c r="D75" s="17">
        <f t="shared" si="25"/>
        <v>10</v>
      </c>
      <c r="E75" s="17">
        <v>-1</v>
      </c>
      <c r="F75" s="17" t="s">
        <v>16</v>
      </c>
      <c r="G75" s="17"/>
      <c r="H75" s="17"/>
      <c r="I75" s="18">
        <v>43873</v>
      </c>
      <c r="J75" s="17">
        <f t="shared" si="22"/>
        <v>9</v>
      </c>
      <c r="K75" s="99">
        <f t="shared" ref="K75:K82" si="32">IF(OR(F75="FPCO"),((M74+L75)/J75),K74)</f>
        <v>62081.532811729317</v>
      </c>
      <c r="L75" s="99"/>
      <c r="M75" s="100">
        <f t="shared" ref="M75:M82" si="33">K75*J75</f>
        <v>558733.79530556384</v>
      </c>
    </row>
    <row r="76" spans="1:13" ht="15.75" hidden="1" thickBot="1" x14ac:dyDescent="0.3">
      <c r="A76" s="16" t="s">
        <v>39</v>
      </c>
      <c r="B76" s="17" t="s">
        <v>40</v>
      </c>
      <c r="C76" s="17" t="s">
        <v>29</v>
      </c>
      <c r="D76" s="17">
        <f t="shared" si="25"/>
        <v>9</v>
      </c>
      <c r="E76" s="17">
        <v>-1</v>
      </c>
      <c r="F76" s="17" t="s">
        <v>16</v>
      </c>
      <c r="G76" s="17"/>
      <c r="H76" s="17"/>
      <c r="I76" s="18">
        <v>43881</v>
      </c>
      <c r="J76" s="17">
        <f t="shared" si="22"/>
        <v>8</v>
      </c>
      <c r="K76" s="99">
        <f t="shared" si="32"/>
        <v>62081.532811729317</v>
      </c>
      <c r="L76" s="99"/>
      <c r="M76" s="100">
        <f t="shared" si="33"/>
        <v>496652.26249383454</v>
      </c>
    </row>
    <row r="77" spans="1:13" ht="15.75" hidden="1" thickBot="1" x14ac:dyDescent="0.3">
      <c r="A77" s="16" t="s">
        <v>39</v>
      </c>
      <c r="B77" s="17" t="s">
        <v>40</v>
      </c>
      <c r="C77" s="17" t="s">
        <v>29</v>
      </c>
      <c r="D77" s="17">
        <f t="shared" si="25"/>
        <v>8</v>
      </c>
      <c r="E77" s="17">
        <v>-1</v>
      </c>
      <c r="F77" s="17" t="s">
        <v>16</v>
      </c>
      <c r="G77" s="17"/>
      <c r="H77" s="17"/>
      <c r="I77" s="18">
        <v>43886</v>
      </c>
      <c r="J77" s="17">
        <f t="shared" si="22"/>
        <v>7</v>
      </c>
      <c r="K77" s="99">
        <f t="shared" si="32"/>
        <v>62081.532811729317</v>
      </c>
      <c r="L77" s="99"/>
      <c r="M77" s="100">
        <f t="shared" si="33"/>
        <v>434570.72968210524</v>
      </c>
    </row>
    <row r="78" spans="1:13" ht="15.75" hidden="1" thickBot="1" x14ac:dyDescent="0.3">
      <c r="A78" s="16" t="s">
        <v>39</v>
      </c>
      <c r="B78" s="17" t="s">
        <v>40</v>
      </c>
      <c r="C78" s="17" t="s">
        <v>29</v>
      </c>
      <c r="D78" s="17">
        <f t="shared" si="25"/>
        <v>7</v>
      </c>
      <c r="E78" s="17">
        <v>-1</v>
      </c>
      <c r="F78" s="17" t="s">
        <v>16</v>
      </c>
      <c r="G78" s="17"/>
      <c r="H78" s="17"/>
      <c r="I78" s="18">
        <v>43907</v>
      </c>
      <c r="J78" s="17">
        <f t="shared" si="22"/>
        <v>6</v>
      </c>
      <c r="K78" s="99">
        <f t="shared" si="32"/>
        <v>62081.532811729317</v>
      </c>
      <c r="L78" s="99"/>
      <c r="M78" s="100">
        <f t="shared" si="33"/>
        <v>372489.19687037589</v>
      </c>
    </row>
    <row r="79" spans="1:13" ht="15.75" hidden="1" thickBot="1" x14ac:dyDescent="0.3">
      <c r="A79" s="16" t="s">
        <v>39</v>
      </c>
      <c r="B79" s="17" t="s">
        <v>40</v>
      </c>
      <c r="C79" s="17" t="s">
        <v>29</v>
      </c>
      <c r="D79" s="17">
        <f t="shared" si="25"/>
        <v>6</v>
      </c>
      <c r="E79" s="17">
        <v>-1</v>
      </c>
      <c r="F79" s="17" t="s">
        <v>16</v>
      </c>
      <c r="G79" s="17"/>
      <c r="H79" s="17"/>
      <c r="I79" s="18">
        <v>43973</v>
      </c>
      <c r="J79" s="17">
        <f t="shared" si="22"/>
        <v>5</v>
      </c>
      <c r="K79" s="99">
        <f t="shared" si="32"/>
        <v>62081.532811729317</v>
      </c>
      <c r="L79" s="99"/>
      <c r="M79" s="100">
        <f t="shared" si="33"/>
        <v>310407.66405864659</v>
      </c>
    </row>
    <row r="80" spans="1:13" ht="15.75" hidden="1" thickBot="1" x14ac:dyDescent="0.3">
      <c r="A80" s="16" t="s">
        <v>39</v>
      </c>
      <c r="B80" s="17" t="s">
        <v>40</v>
      </c>
      <c r="C80" s="17" t="s">
        <v>29</v>
      </c>
      <c r="D80" s="17">
        <f t="shared" si="25"/>
        <v>5</v>
      </c>
      <c r="E80" s="17">
        <v>-1</v>
      </c>
      <c r="F80" s="17" t="s">
        <v>16</v>
      </c>
      <c r="G80" s="17"/>
      <c r="H80" s="17"/>
      <c r="I80" s="18">
        <v>44026</v>
      </c>
      <c r="J80" s="17">
        <f t="shared" si="22"/>
        <v>4</v>
      </c>
      <c r="K80" s="99">
        <f t="shared" si="32"/>
        <v>62081.532811729317</v>
      </c>
      <c r="L80" s="99"/>
      <c r="M80" s="100">
        <f t="shared" si="33"/>
        <v>248326.13124691727</v>
      </c>
    </row>
    <row r="81" spans="1:13" ht="15.75" hidden="1" thickBot="1" x14ac:dyDescent="0.3">
      <c r="A81" s="16" t="s">
        <v>39</v>
      </c>
      <c r="B81" s="17" t="s">
        <v>40</v>
      </c>
      <c r="C81" s="17" t="s">
        <v>29</v>
      </c>
      <c r="D81" s="17">
        <f t="shared" si="25"/>
        <v>4</v>
      </c>
      <c r="E81" s="17">
        <v>-1</v>
      </c>
      <c r="F81" s="17" t="s">
        <v>16</v>
      </c>
      <c r="G81" s="17"/>
      <c r="H81" s="17"/>
      <c r="I81" s="18">
        <v>44053</v>
      </c>
      <c r="J81" s="17">
        <f t="shared" si="22"/>
        <v>3</v>
      </c>
      <c r="K81" s="99">
        <f t="shared" si="32"/>
        <v>62081.532811729317</v>
      </c>
      <c r="L81" s="99"/>
      <c r="M81" s="100">
        <f t="shared" si="33"/>
        <v>186244.59843518795</v>
      </c>
    </row>
    <row r="82" spans="1:13" ht="15.75" hidden="1" thickBot="1" x14ac:dyDescent="0.3">
      <c r="A82" s="40" t="s">
        <v>39</v>
      </c>
      <c r="B82" s="41" t="s">
        <v>40</v>
      </c>
      <c r="C82" s="41" t="s">
        <v>29</v>
      </c>
      <c r="D82" s="41">
        <f t="shared" si="25"/>
        <v>3</v>
      </c>
      <c r="E82" s="41">
        <v>-3</v>
      </c>
      <c r="F82" s="41" t="s">
        <v>16</v>
      </c>
      <c r="G82" s="41"/>
      <c r="H82" s="41"/>
      <c r="I82" s="42">
        <v>44117</v>
      </c>
      <c r="J82" s="41">
        <f t="shared" si="22"/>
        <v>0</v>
      </c>
      <c r="K82" s="119">
        <f t="shared" si="32"/>
        <v>62081.532811729317</v>
      </c>
      <c r="L82" s="119"/>
      <c r="M82" s="100">
        <f t="shared" si="33"/>
        <v>0</v>
      </c>
    </row>
    <row r="83" spans="1:13" x14ac:dyDescent="0.25">
      <c r="A83" s="1" t="s">
        <v>41</v>
      </c>
      <c r="B83" s="2" t="s">
        <v>42</v>
      </c>
      <c r="C83" s="2" t="s">
        <v>29</v>
      </c>
      <c r="D83" s="2"/>
      <c r="E83" s="2">
        <v>500</v>
      </c>
      <c r="F83" s="2" t="s">
        <v>17</v>
      </c>
      <c r="G83" s="2" t="s">
        <v>18</v>
      </c>
      <c r="H83" s="2"/>
      <c r="I83" s="43">
        <v>43531</v>
      </c>
      <c r="J83" s="2">
        <f t="shared" si="22"/>
        <v>500</v>
      </c>
      <c r="K83" s="97">
        <f>L83/E83</f>
        <v>263.85352786927501</v>
      </c>
      <c r="L83" s="97">
        <f>E83*263.853527869275</f>
        <v>131926.76393463751</v>
      </c>
      <c r="M83" s="107">
        <f>K83*J83</f>
        <v>131926.76393463751</v>
      </c>
    </row>
    <row r="84" spans="1:13" x14ac:dyDescent="0.25">
      <c r="A84" s="16" t="s">
        <v>41</v>
      </c>
      <c r="B84" s="17" t="s">
        <v>42</v>
      </c>
      <c r="C84" s="17" t="s">
        <v>29</v>
      </c>
      <c r="D84" s="17">
        <f>J83</f>
        <v>500</v>
      </c>
      <c r="E84" s="17">
        <v>1500</v>
      </c>
      <c r="F84" s="17" t="s">
        <v>17</v>
      </c>
      <c r="G84" s="17" t="s">
        <v>18</v>
      </c>
      <c r="H84" s="17"/>
      <c r="I84" s="18">
        <v>43531</v>
      </c>
      <c r="J84" s="17">
        <f>D84+E84</f>
        <v>2000</v>
      </c>
      <c r="K84" s="99">
        <f t="shared" ref="K84:K86" si="34">IF(OR(F84="FPCO"),((M83+L84)/J84),K83)</f>
        <v>263.85352786927501</v>
      </c>
      <c r="L84" s="97">
        <f>E84*263.853527869275</f>
        <v>395780.29180391249</v>
      </c>
      <c r="M84" s="100">
        <f>J84*K84</f>
        <v>527707.05573855003</v>
      </c>
    </row>
    <row r="85" spans="1:13" x14ac:dyDescent="0.25">
      <c r="A85" s="16" t="s">
        <v>41</v>
      </c>
      <c r="B85" s="17" t="s">
        <v>42</v>
      </c>
      <c r="C85" s="17" t="s">
        <v>29</v>
      </c>
      <c r="D85" s="17">
        <f>J84</f>
        <v>2000</v>
      </c>
      <c r="E85" s="17">
        <v>-500</v>
      </c>
      <c r="F85" s="17" t="s">
        <v>17</v>
      </c>
      <c r="G85" s="17"/>
      <c r="H85" s="17" t="s">
        <v>18</v>
      </c>
      <c r="I85" s="18">
        <v>43537</v>
      </c>
      <c r="J85" s="17">
        <f>D85+E85</f>
        <v>1500</v>
      </c>
      <c r="K85" s="99">
        <f t="shared" si="34"/>
        <v>263.85352786927501</v>
      </c>
      <c r="L85" s="99"/>
      <c r="M85" s="100">
        <f>J85*K85</f>
        <v>395780.29180391249</v>
      </c>
    </row>
    <row r="86" spans="1:13" ht="15.75" thickBot="1" x14ac:dyDescent="0.3">
      <c r="A86" s="40" t="s">
        <v>41</v>
      </c>
      <c r="B86" s="41" t="s">
        <v>42</v>
      </c>
      <c r="C86" s="41" t="s">
        <v>29</v>
      </c>
      <c r="D86" s="41">
        <f>J85</f>
        <v>1500</v>
      </c>
      <c r="E86" s="41">
        <v>-1500</v>
      </c>
      <c r="F86" s="41" t="s">
        <v>17</v>
      </c>
      <c r="G86" s="41"/>
      <c r="H86" s="41" t="s">
        <v>18</v>
      </c>
      <c r="I86" s="42">
        <v>43537</v>
      </c>
      <c r="J86" s="41">
        <f>D86+E86</f>
        <v>0</v>
      </c>
      <c r="K86" s="119">
        <f t="shared" si="34"/>
        <v>263.85352786927501</v>
      </c>
      <c r="L86" s="119"/>
      <c r="M86" s="100">
        <f>J86*K86</f>
        <v>0</v>
      </c>
    </row>
    <row r="87" spans="1:13" x14ac:dyDescent="0.25">
      <c r="A87" s="1" t="s">
        <v>45</v>
      </c>
      <c r="B87" s="2" t="s">
        <v>46</v>
      </c>
      <c r="C87" s="2" t="s">
        <v>29</v>
      </c>
      <c r="D87" s="2"/>
      <c r="E87" s="2">
        <v>20</v>
      </c>
      <c r="F87" s="2" t="s">
        <v>17</v>
      </c>
      <c r="G87" s="2" t="s">
        <v>18</v>
      </c>
      <c r="H87" s="2"/>
      <c r="I87" s="43">
        <v>44062</v>
      </c>
      <c r="J87" s="2">
        <f>D87+E87</f>
        <v>20</v>
      </c>
      <c r="K87" s="97">
        <v>9520</v>
      </c>
      <c r="L87" s="97">
        <f>E87*K87</f>
        <v>190400</v>
      </c>
      <c r="M87" s="107">
        <f>K87*J87</f>
        <v>190400</v>
      </c>
    </row>
    <row r="88" spans="1:13" hidden="1" x14ac:dyDescent="0.25">
      <c r="A88" s="40" t="s">
        <v>45</v>
      </c>
      <c r="B88" s="41" t="s">
        <v>46</v>
      </c>
      <c r="C88" s="41" t="s">
        <v>29</v>
      </c>
      <c r="D88" s="41">
        <f>J87</f>
        <v>20</v>
      </c>
      <c r="E88" s="41">
        <v>-20</v>
      </c>
      <c r="F88" s="41" t="s">
        <v>16</v>
      </c>
      <c r="G88" s="41"/>
      <c r="H88" s="41"/>
      <c r="I88" s="42">
        <v>44067</v>
      </c>
      <c r="J88" s="41">
        <f>D88+E88</f>
        <v>0</v>
      </c>
      <c r="K88" s="99">
        <f t="shared" ref="K88" si="35">IF(OR(F88="FPCO"),((M87+L88)/J88),K87)</f>
        <v>9520</v>
      </c>
      <c r="L88" s="99"/>
      <c r="M88" s="100">
        <f t="shared" ref="M88" si="36">J88*K88</f>
        <v>0</v>
      </c>
    </row>
    <row r="89" spans="1:13" hidden="1" x14ac:dyDescent="0.25">
      <c r="A89" s="1" t="s">
        <v>51</v>
      </c>
      <c r="B89" s="2" t="s">
        <v>52</v>
      </c>
      <c r="C89" s="2" t="s">
        <v>29</v>
      </c>
      <c r="D89" s="2">
        <v>1299</v>
      </c>
      <c r="E89" s="2"/>
      <c r="F89" s="2" t="s">
        <v>14</v>
      </c>
      <c r="G89" s="2"/>
      <c r="H89" s="2"/>
      <c r="I89" s="43">
        <v>43100</v>
      </c>
      <c r="J89" s="2">
        <f t="shared" ref="J89:J120" si="37">D89+E89</f>
        <v>1299</v>
      </c>
      <c r="K89" s="106">
        <f>M89/J89</f>
        <v>1582.6474210931485</v>
      </c>
      <c r="L89" s="106"/>
      <c r="M89" s="107">
        <v>2055859</v>
      </c>
    </row>
    <row r="90" spans="1:13" x14ac:dyDescent="0.25">
      <c r="A90" s="16" t="s">
        <v>51</v>
      </c>
      <c r="B90" s="17" t="s">
        <v>52</v>
      </c>
      <c r="C90" s="17" t="s">
        <v>29</v>
      </c>
      <c r="D90" s="17">
        <f t="shared" ref="D90:D121" si="38">J89</f>
        <v>1299</v>
      </c>
      <c r="E90" s="17">
        <v>15</v>
      </c>
      <c r="F90" s="17" t="s">
        <v>17</v>
      </c>
      <c r="G90" s="17" t="s">
        <v>18</v>
      </c>
      <c r="H90" s="17"/>
      <c r="I90" s="18">
        <v>43227</v>
      </c>
      <c r="J90" s="17">
        <f t="shared" si="37"/>
        <v>1314</v>
      </c>
      <c r="K90" s="99">
        <f>((M89+L90)/J90)</f>
        <v>2501.9094368340943</v>
      </c>
      <c r="L90" s="99">
        <f>E90*82110</f>
        <v>1231650</v>
      </c>
      <c r="M90" s="100">
        <f>K90*J90</f>
        <v>3287509</v>
      </c>
    </row>
    <row r="91" spans="1:13" x14ac:dyDescent="0.25">
      <c r="A91" s="16" t="s">
        <v>51</v>
      </c>
      <c r="B91" s="17" t="s">
        <v>52</v>
      </c>
      <c r="C91" s="17" t="s">
        <v>29</v>
      </c>
      <c r="D91" s="17">
        <f t="shared" si="38"/>
        <v>1314</v>
      </c>
      <c r="E91" s="17">
        <v>2</v>
      </c>
      <c r="F91" s="17" t="s">
        <v>17</v>
      </c>
      <c r="G91" s="17" t="s">
        <v>18</v>
      </c>
      <c r="H91" s="17"/>
      <c r="I91" s="18">
        <v>43248</v>
      </c>
      <c r="J91" s="17">
        <f t="shared" si="37"/>
        <v>1316</v>
      </c>
      <c r="K91" s="99">
        <f>((M90+L91)/J91)</f>
        <v>2622.894376899696</v>
      </c>
      <c r="L91" s="99">
        <f>E91*82110</f>
        <v>164220</v>
      </c>
      <c r="M91" s="100">
        <f>K91*J91</f>
        <v>3451729</v>
      </c>
    </row>
    <row r="92" spans="1:13" hidden="1" x14ac:dyDescent="0.25">
      <c r="A92" s="16" t="s">
        <v>51</v>
      </c>
      <c r="B92" s="17" t="s">
        <v>52</v>
      </c>
      <c r="C92" s="17" t="s">
        <v>29</v>
      </c>
      <c r="D92" s="17">
        <f t="shared" si="38"/>
        <v>1316</v>
      </c>
      <c r="E92" s="17">
        <v>-1</v>
      </c>
      <c r="F92" s="17" t="s">
        <v>16</v>
      </c>
      <c r="G92" s="17"/>
      <c r="H92" s="17"/>
      <c r="I92" s="18">
        <v>43405</v>
      </c>
      <c r="J92" s="17">
        <f t="shared" si="37"/>
        <v>1315</v>
      </c>
      <c r="K92" s="99">
        <f t="shared" ref="K92:K147" si="39">IF(OR(F92="FPCO"),((M91+L92)/J92),K91)</f>
        <v>2622.894376899696</v>
      </c>
      <c r="L92" s="99"/>
      <c r="M92" s="100">
        <f t="shared" ref="M92:M147" si="40">K92*J92</f>
        <v>3449106.1056231004</v>
      </c>
    </row>
    <row r="93" spans="1:13" hidden="1" x14ac:dyDescent="0.25">
      <c r="A93" s="16" t="s">
        <v>51</v>
      </c>
      <c r="B93" s="17" t="s">
        <v>52</v>
      </c>
      <c r="C93" s="17" t="s">
        <v>29</v>
      </c>
      <c r="D93" s="17">
        <f t="shared" si="38"/>
        <v>1315</v>
      </c>
      <c r="E93" s="17">
        <v>-1</v>
      </c>
      <c r="F93" s="17" t="s">
        <v>16</v>
      </c>
      <c r="G93" s="17"/>
      <c r="H93" s="17"/>
      <c r="I93" s="18">
        <v>43405</v>
      </c>
      <c r="J93" s="17">
        <f t="shared" si="37"/>
        <v>1314</v>
      </c>
      <c r="K93" s="99">
        <f t="shared" si="39"/>
        <v>2622.894376899696</v>
      </c>
      <c r="L93" s="99"/>
      <c r="M93" s="100">
        <f t="shared" si="40"/>
        <v>3446483.2112462004</v>
      </c>
    </row>
    <row r="94" spans="1:13" hidden="1" x14ac:dyDescent="0.25">
      <c r="A94" s="16" t="s">
        <v>51</v>
      </c>
      <c r="B94" s="17" t="s">
        <v>52</v>
      </c>
      <c r="C94" s="17" t="s">
        <v>29</v>
      </c>
      <c r="D94" s="17">
        <f t="shared" si="38"/>
        <v>1314</v>
      </c>
      <c r="E94" s="17">
        <v>-1</v>
      </c>
      <c r="F94" s="17" t="s">
        <v>16</v>
      </c>
      <c r="G94" s="17"/>
      <c r="H94" s="17"/>
      <c r="I94" s="18">
        <v>43405</v>
      </c>
      <c r="J94" s="17">
        <f t="shared" si="37"/>
        <v>1313</v>
      </c>
      <c r="K94" s="99">
        <f t="shared" si="39"/>
        <v>2622.894376899696</v>
      </c>
      <c r="L94" s="99"/>
      <c r="M94" s="100">
        <f t="shared" si="40"/>
        <v>3443860.3168693008</v>
      </c>
    </row>
    <row r="95" spans="1:13" hidden="1" x14ac:dyDescent="0.25">
      <c r="A95" s="16" t="s">
        <v>51</v>
      </c>
      <c r="B95" s="17" t="s">
        <v>52</v>
      </c>
      <c r="C95" s="17" t="s">
        <v>29</v>
      </c>
      <c r="D95" s="17">
        <f t="shared" si="38"/>
        <v>1313</v>
      </c>
      <c r="E95" s="17">
        <v>-1</v>
      </c>
      <c r="F95" s="17" t="s">
        <v>16</v>
      </c>
      <c r="G95" s="17"/>
      <c r="H95" s="17"/>
      <c r="I95" s="18">
        <v>43405</v>
      </c>
      <c r="J95" s="17">
        <f t="shared" si="37"/>
        <v>1312</v>
      </c>
      <c r="K95" s="99">
        <f t="shared" si="39"/>
        <v>2622.894376899696</v>
      </c>
      <c r="L95" s="99"/>
      <c r="M95" s="100">
        <f t="shared" si="40"/>
        <v>3441237.4224924012</v>
      </c>
    </row>
    <row r="96" spans="1:13" hidden="1" x14ac:dyDescent="0.25">
      <c r="A96" s="16" t="s">
        <v>51</v>
      </c>
      <c r="B96" s="17" t="s">
        <v>52</v>
      </c>
      <c r="C96" s="17" t="s">
        <v>29</v>
      </c>
      <c r="D96" s="17">
        <f t="shared" si="38"/>
        <v>1312</v>
      </c>
      <c r="E96" s="17">
        <v>-1</v>
      </c>
      <c r="F96" s="17" t="s">
        <v>16</v>
      </c>
      <c r="G96" s="17"/>
      <c r="H96" s="17"/>
      <c r="I96" s="18">
        <v>43462</v>
      </c>
      <c r="J96" s="17">
        <f t="shared" si="37"/>
        <v>1311</v>
      </c>
      <c r="K96" s="99">
        <f t="shared" si="39"/>
        <v>2622.894376899696</v>
      </c>
      <c r="L96" s="99"/>
      <c r="M96" s="100">
        <f t="shared" si="40"/>
        <v>3438614.5281155016</v>
      </c>
    </row>
    <row r="97" spans="1:13" hidden="1" x14ac:dyDescent="0.25">
      <c r="A97" s="16" t="s">
        <v>51</v>
      </c>
      <c r="B97" s="17" t="s">
        <v>52</v>
      </c>
      <c r="C97" s="17" t="s">
        <v>29</v>
      </c>
      <c r="D97" s="17">
        <f t="shared" si="38"/>
        <v>1311</v>
      </c>
      <c r="E97" s="17">
        <v>-1287</v>
      </c>
      <c r="F97" s="17" t="s">
        <v>16</v>
      </c>
      <c r="G97" s="17"/>
      <c r="H97" s="17"/>
      <c r="I97" s="18">
        <v>43523</v>
      </c>
      <c r="J97" s="17">
        <f t="shared" si="37"/>
        <v>24</v>
      </c>
      <c r="K97" s="99">
        <f t="shared" si="39"/>
        <v>2622.894376899696</v>
      </c>
      <c r="L97" s="99"/>
      <c r="M97" s="100">
        <f t="shared" si="40"/>
        <v>62949.465045592704</v>
      </c>
    </row>
    <row r="98" spans="1:13" hidden="1" x14ac:dyDescent="0.25">
      <c r="A98" s="16" t="s">
        <v>51</v>
      </c>
      <c r="B98" s="17" t="s">
        <v>52</v>
      </c>
      <c r="C98" s="17" t="s">
        <v>29</v>
      </c>
      <c r="D98" s="17">
        <f t="shared" si="38"/>
        <v>24</v>
      </c>
      <c r="E98" s="17">
        <v>-12</v>
      </c>
      <c r="F98" s="17" t="s">
        <v>16</v>
      </c>
      <c r="G98" s="17"/>
      <c r="H98" s="17"/>
      <c r="I98" s="18">
        <v>43528</v>
      </c>
      <c r="J98" s="17">
        <f t="shared" si="37"/>
        <v>12</v>
      </c>
      <c r="K98" s="99">
        <f t="shared" si="39"/>
        <v>2622.894376899696</v>
      </c>
      <c r="L98" s="99"/>
      <c r="M98" s="100">
        <f t="shared" si="40"/>
        <v>31474.732522796352</v>
      </c>
    </row>
    <row r="99" spans="1:13" x14ac:dyDescent="0.25">
      <c r="A99" s="16" t="s">
        <v>51</v>
      </c>
      <c r="B99" s="17" t="s">
        <v>52</v>
      </c>
      <c r="C99" s="17" t="s">
        <v>29</v>
      </c>
      <c r="D99" s="17">
        <f t="shared" si="38"/>
        <v>12</v>
      </c>
      <c r="E99" s="17">
        <v>8</v>
      </c>
      <c r="F99" s="17" t="s">
        <v>17</v>
      </c>
      <c r="G99" s="17" t="s">
        <v>18</v>
      </c>
      <c r="H99" s="17"/>
      <c r="I99" s="18">
        <v>43529</v>
      </c>
      <c r="J99" s="17">
        <f t="shared" si="37"/>
        <v>20</v>
      </c>
      <c r="K99" s="99">
        <f>((M98+L99)/J99)</f>
        <v>34384.441171594379</v>
      </c>
      <c r="L99" s="99">
        <f>E99*82026.7613636364</f>
        <v>656214.09090909117</v>
      </c>
      <c r="M99" s="100">
        <f>K99*J99</f>
        <v>687688.82343188755</v>
      </c>
    </row>
    <row r="100" spans="1:13" x14ac:dyDescent="0.25">
      <c r="A100" s="16" t="s">
        <v>51</v>
      </c>
      <c r="B100" s="17" t="s">
        <v>52</v>
      </c>
      <c r="C100" s="17" t="s">
        <v>29</v>
      </c>
      <c r="D100" s="17">
        <f t="shared" si="38"/>
        <v>20</v>
      </c>
      <c r="E100" s="17">
        <v>2</v>
      </c>
      <c r="F100" s="17" t="s">
        <v>17</v>
      </c>
      <c r="G100" s="17" t="s">
        <v>18</v>
      </c>
      <c r="H100" s="17"/>
      <c r="I100" s="18">
        <v>43529</v>
      </c>
      <c r="J100" s="17">
        <f t="shared" si="37"/>
        <v>22</v>
      </c>
      <c r="K100" s="99">
        <f>((M99+L100)/J100)</f>
        <v>38715.561189052743</v>
      </c>
      <c r="L100" s="99">
        <f>E100*82026.7613636364</f>
        <v>164053.52272727279</v>
      </c>
      <c r="M100" s="100">
        <f>K100*J100</f>
        <v>851742.34615916037</v>
      </c>
    </row>
    <row r="101" spans="1:13" hidden="1" x14ac:dyDescent="0.25">
      <c r="A101" s="16" t="s">
        <v>51</v>
      </c>
      <c r="B101" s="17" t="s">
        <v>52</v>
      </c>
      <c r="C101" s="17" t="s">
        <v>29</v>
      </c>
      <c r="D101" s="17">
        <f t="shared" si="38"/>
        <v>22</v>
      </c>
      <c r="E101" s="17">
        <v>-3</v>
      </c>
      <c r="F101" s="17" t="s">
        <v>16</v>
      </c>
      <c r="G101" s="17"/>
      <c r="H101" s="17"/>
      <c r="I101" s="18">
        <v>43530</v>
      </c>
      <c r="J101" s="17">
        <f t="shared" si="37"/>
        <v>19</v>
      </c>
      <c r="K101" s="99">
        <f t="shared" si="39"/>
        <v>38715.561189052743</v>
      </c>
      <c r="L101" s="99"/>
      <c r="M101" s="100">
        <f t="shared" si="40"/>
        <v>735595.66259200207</v>
      </c>
    </row>
    <row r="102" spans="1:13" x14ac:dyDescent="0.25">
      <c r="A102" s="16" t="s">
        <v>51</v>
      </c>
      <c r="B102" s="17" t="s">
        <v>52</v>
      </c>
      <c r="C102" s="17" t="s">
        <v>29</v>
      </c>
      <c r="D102" s="17">
        <f t="shared" si="38"/>
        <v>19</v>
      </c>
      <c r="E102" s="17">
        <v>5</v>
      </c>
      <c r="F102" s="17" t="s">
        <v>17</v>
      </c>
      <c r="G102" s="17" t="s">
        <v>18</v>
      </c>
      <c r="H102" s="17"/>
      <c r="I102" s="18">
        <v>43531</v>
      </c>
      <c r="J102" s="17">
        <f t="shared" si="37"/>
        <v>24</v>
      </c>
      <c r="K102" s="99">
        <f>((M101+L102)/J102)</f>
        <v>47738.727892091003</v>
      </c>
      <c r="L102" s="99">
        <f>E102*82026.7613636364</f>
        <v>410133.806818182</v>
      </c>
      <c r="M102" s="100">
        <f>K102*J102</f>
        <v>1145729.4694101841</v>
      </c>
    </row>
    <row r="103" spans="1:13" hidden="1" x14ac:dyDescent="0.25">
      <c r="A103" s="16" t="s">
        <v>51</v>
      </c>
      <c r="B103" s="17" t="s">
        <v>52</v>
      </c>
      <c r="C103" s="17" t="s">
        <v>29</v>
      </c>
      <c r="D103" s="17">
        <f t="shared" si="38"/>
        <v>24</v>
      </c>
      <c r="E103" s="17">
        <v>-2</v>
      </c>
      <c r="F103" s="17" t="s">
        <v>16</v>
      </c>
      <c r="G103" s="17"/>
      <c r="H103" s="17"/>
      <c r="I103" s="18">
        <v>43532</v>
      </c>
      <c r="J103" s="17">
        <f t="shared" si="37"/>
        <v>22</v>
      </c>
      <c r="K103" s="99">
        <f t="shared" si="39"/>
        <v>47738.727892091003</v>
      </c>
      <c r="L103" s="99"/>
      <c r="M103" s="100">
        <f t="shared" si="40"/>
        <v>1050252.013626002</v>
      </c>
    </row>
    <row r="104" spans="1:13" x14ac:dyDescent="0.25">
      <c r="A104" s="16" t="s">
        <v>51</v>
      </c>
      <c r="B104" s="17" t="s">
        <v>52</v>
      </c>
      <c r="C104" s="17" t="s">
        <v>29</v>
      </c>
      <c r="D104" s="17">
        <f t="shared" si="38"/>
        <v>22</v>
      </c>
      <c r="E104" s="17">
        <v>-5</v>
      </c>
      <c r="F104" s="17" t="s">
        <v>17</v>
      </c>
      <c r="G104" s="17"/>
      <c r="H104" s="17" t="s">
        <v>18</v>
      </c>
      <c r="I104" s="18">
        <v>43537</v>
      </c>
      <c r="J104" s="17">
        <f t="shared" si="37"/>
        <v>17</v>
      </c>
      <c r="K104" s="99">
        <f t="shared" si="39"/>
        <v>47738.727892091003</v>
      </c>
      <c r="L104" s="99"/>
      <c r="M104" s="100">
        <f>K104*J104</f>
        <v>811558.37416554708</v>
      </c>
    </row>
    <row r="105" spans="1:13" hidden="1" x14ac:dyDescent="0.25">
      <c r="A105" s="16" t="s">
        <v>51</v>
      </c>
      <c r="B105" s="17" t="s">
        <v>52</v>
      </c>
      <c r="C105" s="17" t="s">
        <v>29</v>
      </c>
      <c r="D105" s="17">
        <f t="shared" si="38"/>
        <v>17</v>
      </c>
      <c r="E105" s="17">
        <v>-1</v>
      </c>
      <c r="F105" s="17" t="s">
        <v>16</v>
      </c>
      <c r="G105" s="17"/>
      <c r="H105" s="17"/>
      <c r="I105" s="18">
        <v>43544</v>
      </c>
      <c r="J105" s="17">
        <f t="shared" si="37"/>
        <v>16</v>
      </c>
      <c r="K105" s="99">
        <f t="shared" si="39"/>
        <v>47738.727892091003</v>
      </c>
      <c r="L105" s="99"/>
      <c r="M105" s="100">
        <f t="shared" si="40"/>
        <v>763819.64627345605</v>
      </c>
    </row>
    <row r="106" spans="1:13" hidden="1" x14ac:dyDescent="0.25">
      <c r="A106" s="16" t="s">
        <v>51</v>
      </c>
      <c r="B106" s="17" t="s">
        <v>52</v>
      </c>
      <c r="C106" s="17" t="s">
        <v>29</v>
      </c>
      <c r="D106" s="17">
        <f t="shared" si="38"/>
        <v>16</v>
      </c>
      <c r="E106" s="17">
        <v>-1</v>
      </c>
      <c r="F106" s="17" t="s">
        <v>16</v>
      </c>
      <c r="G106" s="17"/>
      <c r="H106" s="17"/>
      <c r="I106" s="18">
        <v>43558</v>
      </c>
      <c r="J106" s="17">
        <f t="shared" si="37"/>
        <v>15</v>
      </c>
      <c r="K106" s="99">
        <f t="shared" si="39"/>
        <v>47738.727892091003</v>
      </c>
      <c r="L106" s="99"/>
      <c r="M106" s="100">
        <f t="shared" si="40"/>
        <v>716080.91838136502</v>
      </c>
    </row>
    <row r="107" spans="1:13" x14ac:dyDescent="0.25">
      <c r="A107" s="16" t="s">
        <v>51</v>
      </c>
      <c r="B107" s="17" t="s">
        <v>52</v>
      </c>
      <c r="C107" s="17" t="s">
        <v>29</v>
      </c>
      <c r="D107" s="17">
        <f t="shared" si="38"/>
        <v>15</v>
      </c>
      <c r="E107" s="17">
        <v>2</v>
      </c>
      <c r="F107" s="17" t="s">
        <v>17</v>
      </c>
      <c r="G107" s="17" t="s">
        <v>18</v>
      </c>
      <c r="H107" s="17"/>
      <c r="I107" s="18">
        <v>43577</v>
      </c>
      <c r="J107" s="17">
        <f t="shared" si="37"/>
        <v>17</v>
      </c>
      <c r="K107" s="99">
        <f>((M106+L107)/J107)</f>
        <v>51121.987361769112</v>
      </c>
      <c r="L107" s="99">
        <f>E107*76496.4333843549</f>
        <v>152992.86676870979</v>
      </c>
      <c r="M107" s="100">
        <f>K107*J107</f>
        <v>869073.78515007487</v>
      </c>
    </row>
    <row r="108" spans="1:13" hidden="1" x14ac:dyDescent="0.25">
      <c r="A108" s="16" t="s">
        <v>51</v>
      </c>
      <c r="B108" s="17" t="s">
        <v>52</v>
      </c>
      <c r="C108" s="17" t="s">
        <v>29</v>
      </c>
      <c r="D108" s="17">
        <f t="shared" si="38"/>
        <v>17</v>
      </c>
      <c r="E108" s="17">
        <v>-2</v>
      </c>
      <c r="F108" s="17" t="s">
        <v>16</v>
      </c>
      <c r="G108" s="17"/>
      <c r="H108" s="17"/>
      <c r="I108" s="18">
        <v>43577</v>
      </c>
      <c r="J108" s="17">
        <f t="shared" si="37"/>
        <v>15</v>
      </c>
      <c r="K108" s="99">
        <f t="shared" si="39"/>
        <v>51121.987361769112</v>
      </c>
      <c r="L108" s="99"/>
      <c r="M108" s="100">
        <f t="shared" si="40"/>
        <v>766829.81042653671</v>
      </c>
    </row>
    <row r="109" spans="1:13" hidden="1" x14ac:dyDescent="0.25">
      <c r="A109" s="16" t="s">
        <v>51</v>
      </c>
      <c r="B109" s="17" t="s">
        <v>52</v>
      </c>
      <c r="C109" s="17" t="s">
        <v>29</v>
      </c>
      <c r="D109" s="17">
        <f t="shared" si="38"/>
        <v>15</v>
      </c>
      <c r="E109" s="17">
        <v>-2</v>
      </c>
      <c r="F109" s="17" t="s">
        <v>16</v>
      </c>
      <c r="G109" s="17"/>
      <c r="H109" s="17"/>
      <c r="I109" s="18">
        <v>43579</v>
      </c>
      <c r="J109" s="17">
        <f t="shared" si="37"/>
        <v>13</v>
      </c>
      <c r="K109" s="99">
        <f t="shared" si="39"/>
        <v>51121.987361769112</v>
      </c>
      <c r="L109" s="99"/>
      <c r="M109" s="100">
        <f t="shared" si="40"/>
        <v>664585.83570299845</v>
      </c>
    </row>
    <row r="110" spans="1:13" hidden="1" x14ac:dyDescent="0.25">
      <c r="A110" s="16" t="s">
        <v>51</v>
      </c>
      <c r="B110" s="17" t="s">
        <v>52</v>
      </c>
      <c r="C110" s="17" t="s">
        <v>29</v>
      </c>
      <c r="D110" s="17">
        <f t="shared" si="38"/>
        <v>13</v>
      </c>
      <c r="E110" s="17">
        <v>-4</v>
      </c>
      <c r="F110" s="17" t="s">
        <v>16</v>
      </c>
      <c r="G110" s="17"/>
      <c r="H110" s="17"/>
      <c r="I110" s="18">
        <v>43584</v>
      </c>
      <c r="J110" s="17">
        <f t="shared" si="37"/>
        <v>9</v>
      </c>
      <c r="K110" s="99">
        <f t="shared" si="39"/>
        <v>51121.987361769112</v>
      </c>
      <c r="L110" s="99"/>
      <c r="M110" s="100">
        <f t="shared" si="40"/>
        <v>460097.88625592203</v>
      </c>
    </row>
    <row r="111" spans="1:13" hidden="1" x14ac:dyDescent="0.25">
      <c r="A111" s="16" t="s">
        <v>51</v>
      </c>
      <c r="B111" s="17" t="s">
        <v>52</v>
      </c>
      <c r="C111" s="17" t="s">
        <v>29</v>
      </c>
      <c r="D111" s="17">
        <f t="shared" si="38"/>
        <v>9</v>
      </c>
      <c r="E111" s="17">
        <v>-3</v>
      </c>
      <c r="F111" s="17" t="s">
        <v>16</v>
      </c>
      <c r="G111" s="17"/>
      <c r="H111" s="17"/>
      <c r="I111" s="18">
        <v>43587</v>
      </c>
      <c r="J111" s="17">
        <f t="shared" si="37"/>
        <v>6</v>
      </c>
      <c r="K111" s="99">
        <f t="shared" si="39"/>
        <v>51121.987361769112</v>
      </c>
      <c r="L111" s="99"/>
      <c r="M111" s="100">
        <f t="shared" si="40"/>
        <v>306731.92417061469</v>
      </c>
    </row>
    <row r="112" spans="1:13" x14ac:dyDescent="0.25">
      <c r="A112" s="16" t="s">
        <v>51</v>
      </c>
      <c r="B112" s="17" t="s">
        <v>52</v>
      </c>
      <c r="C112" s="17" t="s">
        <v>29</v>
      </c>
      <c r="D112" s="17">
        <f t="shared" si="38"/>
        <v>6</v>
      </c>
      <c r="E112" s="17">
        <v>10</v>
      </c>
      <c r="F112" s="17" t="s">
        <v>17</v>
      </c>
      <c r="G112" s="17" t="s">
        <v>18</v>
      </c>
      <c r="H112" s="17"/>
      <c r="I112" s="18">
        <v>43599</v>
      </c>
      <c r="J112" s="17">
        <f t="shared" si="37"/>
        <v>16</v>
      </c>
      <c r="K112" s="99">
        <f>((M111+L112)/J112)</f>
        <v>66981.016125885231</v>
      </c>
      <c r="L112" s="99">
        <f>E112*76496.4333843549</f>
        <v>764964.33384354902</v>
      </c>
      <c r="M112" s="100">
        <f>K112*J112</f>
        <v>1071696.2580141637</v>
      </c>
    </row>
    <row r="113" spans="1:13" hidden="1" x14ac:dyDescent="0.25">
      <c r="A113" s="16" t="s">
        <v>51</v>
      </c>
      <c r="B113" s="17" t="s">
        <v>52</v>
      </c>
      <c r="C113" s="17" t="s">
        <v>29</v>
      </c>
      <c r="D113" s="17">
        <f t="shared" si="38"/>
        <v>16</v>
      </c>
      <c r="E113" s="17">
        <v>-2</v>
      </c>
      <c r="F113" s="17" t="s">
        <v>16</v>
      </c>
      <c r="G113" s="17"/>
      <c r="H113" s="17"/>
      <c r="I113" s="18">
        <v>43608</v>
      </c>
      <c r="J113" s="17">
        <f t="shared" si="37"/>
        <v>14</v>
      </c>
      <c r="K113" s="99">
        <f t="shared" si="39"/>
        <v>66981.016125885231</v>
      </c>
      <c r="L113" s="99"/>
      <c r="M113" s="100">
        <f t="shared" si="40"/>
        <v>937734.22576239321</v>
      </c>
    </row>
    <row r="114" spans="1:13" hidden="1" x14ac:dyDescent="0.25">
      <c r="A114" s="16" t="s">
        <v>51</v>
      </c>
      <c r="B114" s="17" t="s">
        <v>52</v>
      </c>
      <c r="C114" s="17" t="s">
        <v>29</v>
      </c>
      <c r="D114" s="17">
        <f t="shared" si="38"/>
        <v>14</v>
      </c>
      <c r="E114" s="17">
        <v>-1</v>
      </c>
      <c r="F114" s="17" t="s">
        <v>16</v>
      </c>
      <c r="G114" s="17"/>
      <c r="H114" s="17"/>
      <c r="I114" s="18">
        <v>43615</v>
      </c>
      <c r="J114" s="17">
        <f t="shared" si="37"/>
        <v>13</v>
      </c>
      <c r="K114" s="99">
        <f t="shared" si="39"/>
        <v>66981.016125885231</v>
      </c>
      <c r="L114" s="99"/>
      <c r="M114" s="100">
        <f t="shared" si="40"/>
        <v>870753.20963650802</v>
      </c>
    </row>
    <row r="115" spans="1:13" hidden="1" x14ac:dyDescent="0.25">
      <c r="A115" s="16" t="s">
        <v>51</v>
      </c>
      <c r="B115" s="17" t="s">
        <v>52</v>
      </c>
      <c r="C115" s="17" t="s">
        <v>29</v>
      </c>
      <c r="D115" s="17">
        <f t="shared" si="38"/>
        <v>13</v>
      </c>
      <c r="E115" s="17">
        <v>-3</v>
      </c>
      <c r="F115" s="17" t="s">
        <v>16</v>
      </c>
      <c r="G115" s="17"/>
      <c r="H115" s="17"/>
      <c r="I115" s="18">
        <v>43634</v>
      </c>
      <c r="J115" s="17">
        <f t="shared" si="37"/>
        <v>10</v>
      </c>
      <c r="K115" s="99">
        <f t="shared" si="39"/>
        <v>66981.016125885231</v>
      </c>
      <c r="L115" s="99"/>
      <c r="M115" s="100">
        <f t="shared" si="40"/>
        <v>669810.16125885234</v>
      </c>
    </row>
    <row r="116" spans="1:13" hidden="1" x14ac:dyDescent="0.25">
      <c r="A116" s="16" t="s">
        <v>51</v>
      </c>
      <c r="B116" s="17" t="s">
        <v>52</v>
      </c>
      <c r="C116" s="17" t="s">
        <v>29</v>
      </c>
      <c r="D116" s="17">
        <f t="shared" si="38"/>
        <v>10</v>
      </c>
      <c r="E116" s="17">
        <v>-2</v>
      </c>
      <c r="F116" s="17" t="s">
        <v>16</v>
      </c>
      <c r="G116" s="17"/>
      <c r="H116" s="17"/>
      <c r="I116" s="18">
        <v>43641</v>
      </c>
      <c r="J116" s="17">
        <f t="shared" si="37"/>
        <v>8</v>
      </c>
      <c r="K116" s="99">
        <f t="shared" si="39"/>
        <v>66981.016125885231</v>
      </c>
      <c r="L116" s="99"/>
      <c r="M116" s="100">
        <f t="shared" si="40"/>
        <v>535848.12900708185</v>
      </c>
    </row>
    <row r="117" spans="1:13" hidden="1" x14ac:dyDescent="0.25">
      <c r="A117" s="16" t="s">
        <v>51</v>
      </c>
      <c r="B117" s="17" t="s">
        <v>52</v>
      </c>
      <c r="C117" s="17" t="s">
        <v>29</v>
      </c>
      <c r="D117" s="17">
        <f t="shared" si="38"/>
        <v>8</v>
      </c>
      <c r="E117" s="17">
        <v>-1</v>
      </c>
      <c r="F117" s="17" t="s">
        <v>16</v>
      </c>
      <c r="G117" s="17"/>
      <c r="H117" s="17"/>
      <c r="I117" s="18">
        <v>43682</v>
      </c>
      <c r="J117" s="17">
        <f t="shared" si="37"/>
        <v>7</v>
      </c>
      <c r="K117" s="99">
        <f t="shared" si="39"/>
        <v>66981.016125885231</v>
      </c>
      <c r="L117" s="99"/>
      <c r="M117" s="100">
        <f t="shared" si="40"/>
        <v>468867.1128811966</v>
      </c>
    </row>
    <row r="118" spans="1:13" hidden="1" x14ac:dyDescent="0.25">
      <c r="A118" s="16" t="s">
        <v>51</v>
      </c>
      <c r="B118" s="17" t="s">
        <v>52</v>
      </c>
      <c r="C118" s="17" t="s">
        <v>29</v>
      </c>
      <c r="D118" s="17">
        <f t="shared" si="38"/>
        <v>7</v>
      </c>
      <c r="E118" s="17">
        <v>-1</v>
      </c>
      <c r="F118" s="17" t="s">
        <v>16</v>
      </c>
      <c r="G118" s="17"/>
      <c r="H118" s="17"/>
      <c r="I118" s="18">
        <v>43682</v>
      </c>
      <c r="J118" s="17">
        <f t="shared" si="37"/>
        <v>6</v>
      </c>
      <c r="K118" s="99">
        <f t="shared" si="39"/>
        <v>66981.016125885231</v>
      </c>
      <c r="L118" s="99"/>
      <c r="M118" s="100">
        <f t="shared" si="40"/>
        <v>401886.09675531136</v>
      </c>
    </row>
    <row r="119" spans="1:13" hidden="1" x14ac:dyDescent="0.25">
      <c r="A119" s="16" t="s">
        <v>51</v>
      </c>
      <c r="B119" s="17" t="s">
        <v>52</v>
      </c>
      <c r="C119" s="17" t="s">
        <v>29</v>
      </c>
      <c r="D119" s="17">
        <f t="shared" si="38"/>
        <v>6</v>
      </c>
      <c r="E119" s="17">
        <v>-1</v>
      </c>
      <c r="F119" s="17" t="s">
        <v>16</v>
      </c>
      <c r="G119" s="17"/>
      <c r="H119" s="17"/>
      <c r="I119" s="18">
        <v>43682</v>
      </c>
      <c r="J119" s="17">
        <f t="shared" si="37"/>
        <v>5</v>
      </c>
      <c r="K119" s="99">
        <f t="shared" si="39"/>
        <v>66981.016125885231</v>
      </c>
      <c r="L119" s="99"/>
      <c r="M119" s="100">
        <f t="shared" si="40"/>
        <v>334905.08062942617</v>
      </c>
    </row>
    <row r="120" spans="1:13" hidden="1" x14ac:dyDescent="0.25">
      <c r="A120" s="16" t="s">
        <v>51</v>
      </c>
      <c r="B120" s="17" t="s">
        <v>52</v>
      </c>
      <c r="C120" s="17" t="s">
        <v>29</v>
      </c>
      <c r="D120" s="17">
        <f t="shared" si="38"/>
        <v>5</v>
      </c>
      <c r="E120" s="17">
        <v>-1</v>
      </c>
      <c r="F120" s="17" t="s">
        <v>16</v>
      </c>
      <c r="G120" s="17"/>
      <c r="H120" s="17"/>
      <c r="I120" s="18">
        <v>43689</v>
      </c>
      <c r="J120" s="17">
        <f t="shared" si="37"/>
        <v>4</v>
      </c>
      <c r="K120" s="99">
        <f t="shared" si="39"/>
        <v>66981.016125885231</v>
      </c>
      <c r="L120" s="99"/>
      <c r="M120" s="100">
        <f t="shared" si="40"/>
        <v>267924.06450354093</v>
      </c>
    </row>
    <row r="121" spans="1:13" hidden="1" x14ac:dyDescent="0.25">
      <c r="A121" s="16" t="s">
        <v>51</v>
      </c>
      <c r="B121" s="17" t="s">
        <v>52</v>
      </c>
      <c r="C121" s="17" t="s">
        <v>29</v>
      </c>
      <c r="D121" s="17">
        <f t="shared" si="38"/>
        <v>4</v>
      </c>
      <c r="E121" s="17">
        <v>-2</v>
      </c>
      <c r="F121" s="17" t="s">
        <v>16</v>
      </c>
      <c r="G121" s="17"/>
      <c r="H121" s="17"/>
      <c r="I121" s="18">
        <v>43712</v>
      </c>
      <c r="J121" s="17">
        <f t="shared" ref="J121:J147" si="41">D121+E121</f>
        <v>2</v>
      </c>
      <c r="K121" s="99">
        <f t="shared" si="39"/>
        <v>66981.016125885231</v>
      </c>
      <c r="L121" s="99"/>
      <c r="M121" s="100">
        <f t="shared" si="40"/>
        <v>133962.03225177046</v>
      </c>
    </row>
    <row r="122" spans="1:13" hidden="1" x14ac:dyDescent="0.25">
      <c r="A122" s="16" t="s">
        <v>51</v>
      </c>
      <c r="B122" s="17" t="s">
        <v>52</v>
      </c>
      <c r="C122" s="17" t="s">
        <v>29</v>
      </c>
      <c r="D122" s="17">
        <f t="shared" ref="D122:D147" si="42">J121</f>
        <v>2</v>
      </c>
      <c r="E122" s="17">
        <v>-1</v>
      </c>
      <c r="F122" s="17" t="s">
        <v>16</v>
      </c>
      <c r="G122" s="17"/>
      <c r="H122" s="17"/>
      <c r="I122" s="18">
        <v>43717</v>
      </c>
      <c r="J122" s="17">
        <f t="shared" si="41"/>
        <v>1</v>
      </c>
      <c r="K122" s="99">
        <f t="shared" si="39"/>
        <v>66981.016125885231</v>
      </c>
      <c r="L122" s="99"/>
      <c r="M122" s="100">
        <f t="shared" si="40"/>
        <v>66981.016125885231</v>
      </c>
    </row>
    <row r="123" spans="1:13" hidden="1" x14ac:dyDescent="0.25">
      <c r="A123" s="16" t="s">
        <v>51</v>
      </c>
      <c r="B123" s="17" t="s">
        <v>52</v>
      </c>
      <c r="C123" s="17" t="s">
        <v>29</v>
      </c>
      <c r="D123" s="17">
        <f t="shared" si="42"/>
        <v>1</v>
      </c>
      <c r="E123" s="17">
        <v>-1</v>
      </c>
      <c r="F123" s="17" t="s">
        <v>16</v>
      </c>
      <c r="G123" s="17"/>
      <c r="H123" s="17"/>
      <c r="I123" s="18">
        <v>43717</v>
      </c>
      <c r="J123" s="17">
        <f t="shared" si="41"/>
        <v>0</v>
      </c>
      <c r="K123" s="99">
        <f t="shared" si="39"/>
        <v>66981.016125885231</v>
      </c>
      <c r="L123" s="99"/>
      <c r="M123" s="100">
        <f t="shared" si="40"/>
        <v>0</v>
      </c>
    </row>
    <row r="124" spans="1:13" x14ac:dyDescent="0.25">
      <c r="A124" s="16" t="s">
        <v>51</v>
      </c>
      <c r="B124" s="17" t="s">
        <v>52</v>
      </c>
      <c r="C124" s="17" t="s">
        <v>29</v>
      </c>
      <c r="D124" s="17">
        <f t="shared" si="42"/>
        <v>0</v>
      </c>
      <c r="E124" s="17">
        <v>10</v>
      </c>
      <c r="F124" s="17" t="s">
        <v>17</v>
      </c>
      <c r="G124" s="17" t="s">
        <v>18</v>
      </c>
      <c r="H124" s="17"/>
      <c r="I124" s="18">
        <v>43717</v>
      </c>
      <c r="J124" s="17">
        <f t="shared" si="41"/>
        <v>10</v>
      </c>
      <c r="K124" s="99">
        <f>((M123+L124)/J124)</f>
        <v>53244.871794871797</v>
      </c>
      <c r="L124" s="99">
        <f>E124*53244.8717948718</f>
        <v>532448.717948718</v>
      </c>
      <c r="M124" s="100">
        <f>K124*J124</f>
        <v>532448.717948718</v>
      </c>
    </row>
    <row r="125" spans="1:13" hidden="1" x14ac:dyDescent="0.25">
      <c r="A125" s="16" t="s">
        <v>51</v>
      </c>
      <c r="B125" s="17" t="s">
        <v>52</v>
      </c>
      <c r="C125" s="17" t="s">
        <v>29</v>
      </c>
      <c r="D125" s="17">
        <f t="shared" si="42"/>
        <v>10</v>
      </c>
      <c r="E125" s="17">
        <v>-1</v>
      </c>
      <c r="F125" s="17" t="s">
        <v>16</v>
      </c>
      <c r="G125" s="17"/>
      <c r="H125" s="17"/>
      <c r="I125" s="18">
        <v>43718</v>
      </c>
      <c r="J125" s="17">
        <f t="shared" si="41"/>
        <v>9</v>
      </c>
      <c r="K125" s="99">
        <f t="shared" si="39"/>
        <v>53244.871794871797</v>
      </c>
      <c r="L125" s="99"/>
      <c r="M125" s="100">
        <f t="shared" si="40"/>
        <v>479203.84615384619</v>
      </c>
    </row>
    <row r="126" spans="1:13" hidden="1" x14ac:dyDescent="0.25">
      <c r="A126" s="16" t="s">
        <v>51</v>
      </c>
      <c r="B126" s="17" t="s">
        <v>52</v>
      </c>
      <c r="C126" s="17" t="s">
        <v>29</v>
      </c>
      <c r="D126" s="17">
        <f t="shared" si="42"/>
        <v>9</v>
      </c>
      <c r="E126" s="17">
        <v>-1</v>
      </c>
      <c r="F126" s="17" t="s">
        <v>16</v>
      </c>
      <c r="G126" s="17"/>
      <c r="H126" s="17"/>
      <c r="I126" s="18">
        <v>43720</v>
      </c>
      <c r="J126" s="17">
        <f t="shared" si="41"/>
        <v>8</v>
      </c>
      <c r="K126" s="99">
        <f t="shared" si="39"/>
        <v>53244.871794871797</v>
      </c>
      <c r="L126" s="99"/>
      <c r="M126" s="100">
        <f t="shared" si="40"/>
        <v>425958.97435897437</v>
      </c>
    </row>
    <row r="127" spans="1:13" hidden="1" x14ac:dyDescent="0.25">
      <c r="A127" s="16" t="s">
        <v>51</v>
      </c>
      <c r="B127" s="17" t="s">
        <v>52</v>
      </c>
      <c r="C127" s="17" t="s">
        <v>29</v>
      </c>
      <c r="D127" s="17">
        <f t="shared" si="42"/>
        <v>8</v>
      </c>
      <c r="E127" s="17">
        <v>-1</v>
      </c>
      <c r="F127" s="17" t="s">
        <v>16</v>
      </c>
      <c r="G127" s="17"/>
      <c r="H127" s="17"/>
      <c r="I127" s="18">
        <v>43720</v>
      </c>
      <c r="J127" s="17">
        <f t="shared" si="41"/>
        <v>7</v>
      </c>
      <c r="K127" s="99">
        <f t="shared" si="39"/>
        <v>53244.871794871797</v>
      </c>
      <c r="L127" s="99"/>
      <c r="M127" s="100">
        <f t="shared" si="40"/>
        <v>372714.10256410256</v>
      </c>
    </row>
    <row r="128" spans="1:13" hidden="1" x14ac:dyDescent="0.25">
      <c r="A128" s="16" t="s">
        <v>51</v>
      </c>
      <c r="B128" s="17" t="s">
        <v>52</v>
      </c>
      <c r="C128" s="17" t="s">
        <v>29</v>
      </c>
      <c r="D128" s="17">
        <f t="shared" si="42"/>
        <v>7</v>
      </c>
      <c r="E128" s="17">
        <v>-1</v>
      </c>
      <c r="F128" s="17" t="s">
        <v>16</v>
      </c>
      <c r="G128" s="17"/>
      <c r="H128" s="17"/>
      <c r="I128" s="18">
        <v>43726</v>
      </c>
      <c r="J128" s="17">
        <f t="shared" si="41"/>
        <v>6</v>
      </c>
      <c r="K128" s="99">
        <f t="shared" si="39"/>
        <v>53244.871794871797</v>
      </c>
      <c r="L128" s="99"/>
      <c r="M128" s="100">
        <f t="shared" si="40"/>
        <v>319469.23076923075</v>
      </c>
    </row>
    <row r="129" spans="1:13" hidden="1" x14ac:dyDescent="0.25">
      <c r="A129" s="16" t="s">
        <v>51</v>
      </c>
      <c r="B129" s="17" t="s">
        <v>52</v>
      </c>
      <c r="C129" s="17" t="s">
        <v>29</v>
      </c>
      <c r="D129" s="17">
        <f t="shared" si="42"/>
        <v>6</v>
      </c>
      <c r="E129" s="17">
        <v>-1</v>
      </c>
      <c r="F129" s="17" t="s">
        <v>16</v>
      </c>
      <c r="G129" s="17"/>
      <c r="H129" s="17"/>
      <c r="I129" s="18">
        <v>43733</v>
      </c>
      <c r="J129" s="17">
        <f t="shared" si="41"/>
        <v>5</v>
      </c>
      <c r="K129" s="99">
        <f t="shared" si="39"/>
        <v>53244.871794871797</v>
      </c>
      <c r="L129" s="99"/>
      <c r="M129" s="100">
        <f t="shared" si="40"/>
        <v>266224.358974359</v>
      </c>
    </row>
    <row r="130" spans="1:13" x14ac:dyDescent="0.25">
      <c r="A130" s="16" t="s">
        <v>51</v>
      </c>
      <c r="B130" s="17" t="s">
        <v>52</v>
      </c>
      <c r="C130" s="17" t="s">
        <v>29</v>
      </c>
      <c r="D130" s="17">
        <f t="shared" si="42"/>
        <v>5</v>
      </c>
      <c r="E130" s="17">
        <v>5</v>
      </c>
      <c r="F130" s="17" t="s">
        <v>17</v>
      </c>
      <c r="G130" s="17" t="s">
        <v>18</v>
      </c>
      <c r="H130" s="17"/>
      <c r="I130" s="18">
        <v>43746</v>
      </c>
      <c r="J130" s="17">
        <f t="shared" si="41"/>
        <v>10</v>
      </c>
      <c r="K130" s="99">
        <f>((M129+L130)/J130)</f>
        <v>53244.871794871797</v>
      </c>
      <c r="L130" s="99">
        <f>E130*53244.8717948718</f>
        <v>266224.358974359</v>
      </c>
      <c r="M130" s="100">
        <f>K130*J130</f>
        <v>532448.717948718</v>
      </c>
    </row>
    <row r="131" spans="1:13" hidden="1" x14ac:dyDescent="0.25">
      <c r="A131" s="16" t="s">
        <v>51</v>
      </c>
      <c r="B131" s="17" t="s">
        <v>52</v>
      </c>
      <c r="C131" s="17" t="s">
        <v>29</v>
      </c>
      <c r="D131" s="17">
        <f t="shared" si="42"/>
        <v>10</v>
      </c>
      <c r="E131" s="17">
        <v>-1</v>
      </c>
      <c r="F131" s="17" t="s">
        <v>16</v>
      </c>
      <c r="G131" s="17"/>
      <c r="H131" s="17"/>
      <c r="I131" s="18">
        <v>43747</v>
      </c>
      <c r="J131" s="17">
        <f t="shared" si="41"/>
        <v>9</v>
      </c>
      <c r="K131" s="99">
        <f t="shared" si="39"/>
        <v>53244.871794871797</v>
      </c>
      <c r="L131" s="99"/>
      <c r="M131" s="100">
        <f t="shared" si="40"/>
        <v>479203.84615384619</v>
      </c>
    </row>
    <row r="132" spans="1:13" hidden="1" x14ac:dyDescent="0.25">
      <c r="A132" s="16" t="s">
        <v>51</v>
      </c>
      <c r="B132" s="17" t="s">
        <v>52</v>
      </c>
      <c r="C132" s="17" t="s">
        <v>29</v>
      </c>
      <c r="D132" s="17">
        <f t="shared" si="42"/>
        <v>9</v>
      </c>
      <c r="E132" s="17">
        <v>-1</v>
      </c>
      <c r="F132" s="17" t="s">
        <v>16</v>
      </c>
      <c r="G132" s="17"/>
      <c r="H132" s="17"/>
      <c r="I132" s="18">
        <v>43753</v>
      </c>
      <c r="J132" s="17">
        <f t="shared" si="41"/>
        <v>8</v>
      </c>
      <c r="K132" s="99">
        <f t="shared" si="39"/>
        <v>53244.871794871797</v>
      </c>
      <c r="L132" s="99"/>
      <c r="M132" s="100">
        <f t="shared" si="40"/>
        <v>425958.97435897437</v>
      </c>
    </row>
    <row r="133" spans="1:13" hidden="1" x14ac:dyDescent="0.25">
      <c r="A133" s="16" t="s">
        <v>51</v>
      </c>
      <c r="B133" s="17" t="s">
        <v>52</v>
      </c>
      <c r="C133" s="17" t="s">
        <v>29</v>
      </c>
      <c r="D133" s="17">
        <f t="shared" si="42"/>
        <v>8</v>
      </c>
      <c r="E133" s="17">
        <v>-1</v>
      </c>
      <c r="F133" s="17" t="s">
        <v>16</v>
      </c>
      <c r="G133" s="17"/>
      <c r="H133" s="17"/>
      <c r="I133" s="18">
        <v>43755</v>
      </c>
      <c r="J133" s="17">
        <f t="shared" si="41"/>
        <v>7</v>
      </c>
      <c r="K133" s="99">
        <f t="shared" si="39"/>
        <v>53244.871794871797</v>
      </c>
      <c r="L133" s="99"/>
      <c r="M133" s="100">
        <f t="shared" si="40"/>
        <v>372714.10256410256</v>
      </c>
    </row>
    <row r="134" spans="1:13" hidden="1" x14ac:dyDescent="0.25">
      <c r="A134" s="16" t="s">
        <v>51</v>
      </c>
      <c r="B134" s="17" t="s">
        <v>52</v>
      </c>
      <c r="C134" s="17" t="s">
        <v>29</v>
      </c>
      <c r="D134" s="17">
        <f t="shared" si="42"/>
        <v>7</v>
      </c>
      <c r="E134" s="17">
        <v>-1</v>
      </c>
      <c r="F134" s="17" t="s">
        <v>16</v>
      </c>
      <c r="G134" s="17"/>
      <c r="H134" s="17"/>
      <c r="I134" s="18">
        <v>43760</v>
      </c>
      <c r="J134" s="17">
        <f t="shared" si="41"/>
        <v>6</v>
      </c>
      <c r="K134" s="99">
        <f t="shared" si="39"/>
        <v>53244.871794871797</v>
      </c>
      <c r="L134" s="99"/>
      <c r="M134" s="100">
        <f t="shared" si="40"/>
        <v>319469.23076923075</v>
      </c>
    </row>
    <row r="135" spans="1:13" hidden="1" x14ac:dyDescent="0.25">
      <c r="A135" s="16" t="s">
        <v>51</v>
      </c>
      <c r="B135" s="17" t="s">
        <v>52</v>
      </c>
      <c r="C135" s="17" t="s">
        <v>29</v>
      </c>
      <c r="D135" s="17">
        <f t="shared" si="42"/>
        <v>6</v>
      </c>
      <c r="E135" s="17">
        <v>-1</v>
      </c>
      <c r="F135" s="17" t="s">
        <v>16</v>
      </c>
      <c r="G135" s="17"/>
      <c r="H135" s="17"/>
      <c r="I135" s="18">
        <v>43788</v>
      </c>
      <c r="J135" s="17">
        <f t="shared" si="41"/>
        <v>5</v>
      </c>
      <c r="K135" s="99">
        <f t="shared" si="39"/>
        <v>53244.871794871797</v>
      </c>
      <c r="L135" s="99"/>
      <c r="M135" s="100">
        <f t="shared" si="40"/>
        <v>266224.358974359</v>
      </c>
    </row>
    <row r="136" spans="1:13" hidden="1" x14ac:dyDescent="0.25">
      <c r="A136" s="16" t="s">
        <v>51</v>
      </c>
      <c r="B136" s="17" t="s">
        <v>52</v>
      </c>
      <c r="C136" s="17" t="s">
        <v>29</v>
      </c>
      <c r="D136" s="17">
        <f t="shared" si="42"/>
        <v>5</v>
      </c>
      <c r="E136" s="17">
        <v>-2</v>
      </c>
      <c r="F136" s="17" t="s">
        <v>16</v>
      </c>
      <c r="G136" s="17"/>
      <c r="H136" s="17"/>
      <c r="I136" s="18">
        <v>43798</v>
      </c>
      <c r="J136" s="17">
        <f t="shared" si="41"/>
        <v>3</v>
      </c>
      <c r="K136" s="99">
        <f t="shared" si="39"/>
        <v>53244.871794871797</v>
      </c>
      <c r="L136" s="99"/>
      <c r="M136" s="100">
        <f t="shared" si="40"/>
        <v>159734.61538461538</v>
      </c>
    </row>
    <row r="137" spans="1:13" hidden="1" x14ac:dyDescent="0.25">
      <c r="A137" s="16" t="s">
        <v>51</v>
      </c>
      <c r="B137" s="17" t="s">
        <v>52</v>
      </c>
      <c r="C137" s="17" t="s">
        <v>29</v>
      </c>
      <c r="D137" s="17">
        <f t="shared" si="42"/>
        <v>3</v>
      </c>
      <c r="E137" s="17">
        <v>-2</v>
      </c>
      <c r="F137" s="17" t="s">
        <v>16</v>
      </c>
      <c r="G137" s="17"/>
      <c r="H137" s="17"/>
      <c r="I137" s="18">
        <v>43852</v>
      </c>
      <c r="J137" s="17">
        <f t="shared" si="41"/>
        <v>1</v>
      </c>
      <c r="K137" s="99">
        <f t="shared" si="39"/>
        <v>53244.871794871797</v>
      </c>
      <c r="L137" s="99"/>
      <c r="M137" s="100">
        <f t="shared" si="40"/>
        <v>53244.871794871797</v>
      </c>
    </row>
    <row r="138" spans="1:13" hidden="1" x14ac:dyDescent="0.25">
      <c r="A138" s="16" t="s">
        <v>51</v>
      </c>
      <c r="B138" s="17" t="s">
        <v>52</v>
      </c>
      <c r="C138" s="17" t="s">
        <v>29</v>
      </c>
      <c r="D138" s="17">
        <f t="shared" si="42"/>
        <v>1</v>
      </c>
      <c r="E138" s="17">
        <v>-1</v>
      </c>
      <c r="F138" s="17" t="s">
        <v>16</v>
      </c>
      <c r="G138" s="17"/>
      <c r="H138" s="17"/>
      <c r="I138" s="18">
        <v>43853</v>
      </c>
      <c r="J138" s="17">
        <f t="shared" si="41"/>
        <v>0</v>
      </c>
      <c r="K138" s="99">
        <f t="shared" si="39"/>
        <v>53244.871794871797</v>
      </c>
      <c r="L138" s="99"/>
      <c r="M138" s="100">
        <f t="shared" si="40"/>
        <v>0</v>
      </c>
    </row>
    <row r="139" spans="1:13" x14ac:dyDescent="0.25">
      <c r="A139" s="16" t="s">
        <v>51</v>
      </c>
      <c r="B139" s="17" t="s">
        <v>52</v>
      </c>
      <c r="C139" s="17" t="s">
        <v>29</v>
      </c>
      <c r="D139" s="17">
        <f t="shared" si="42"/>
        <v>0</v>
      </c>
      <c r="E139" s="17">
        <v>4</v>
      </c>
      <c r="F139" s="17" t="s">
        <v>17</v>
      </c>
      <c r="G139" s="17" t="s">
        <v>18</v>
      </c>
      <c r="H139" s="17"/>
      <c r="I139" s="18">
        <v>43872</v>
      </c>
      <c r="J139" s="17">
        <f t="shared" si="41"/>
        <v>4</v>
      </c>
      <c r="K139" s="99">
        <f>((M138+L139)/J139)</f>
        <v>67869.982316534006</v>
      </c>
      <c r="L139" s="99">
        <f>E139*67869.982316534</f>
        <v>271479.92926613602</v>
      </c>
      <c r="M139" s="100">
        <f>K139*J139</f>
        <v>271479.92926613602</v>
      </c>
    </row>
    <row r="140" spans="1:13" x14ac:dyDescent="0.25">
      <c r="A140" s="16" t="s">
        <v>51</v>
      </c>
      <c r="B140" s="17" t="s">
        <v>52</v>
      </c>
      <c r="C140" s="17" t="s">
        <v>29</v>
      </c>
      <c r="D140" s="17">
        <f t="shared" si="42"/>
        <v>4</v>
      </c>
      <c r="E140" s="17">
        <v>16</v>
      </c>
      <c r="F140" s="17" t="s">
        <v>17</v>
      </c>
      <c r="G140" s="17" t="s">
        <v>18</v>
      </c>
      <c r="H140" s="17"/>
      <c r="I140" s="18">
        <v>43872</v>
      </c>
      <c r="J140" s="17">
        <f t="shared" si="41"/>
        <v>20</v>
      </c>
      <c r="K140" s="99">
        <f>((M139+L140)/J140)</f>
        <v>67869.982316534006</v>
      </c>
      <c r="L140" s="99">
        <f>E140*67869.982316534</f>
        <v>1085919.7170645441</v>
      </c>
      <c r="M140" s="100">
        <f>K140*J140</f>
        <v>1357399.6463306802</v>
      </c>
    </row>
    <row r="141" spans="1:13" hidden="1" x14ac:dyDescent="0.25">
      <c r="A141" s="16" t="s">
        <v>51</v>
      </c>
      <c r="B141" s="17" t="s">
        <v>52</v>
      </c>
      <c r="C141" s="17" t="s">
        <v>29</v>
      </c>
      <c r="D141" s="17">
        <f t="shared" si="42"/>
        <v>20</v>
      </c>
      <c r="E141" s="17">
        <v>-5</v>
      </c>
      <c r="F141" s="17" t="s">
        <v>16</v>
      </c>
      <c r="G141" s="17"/>
      <c r="H141" s="17"/>
      <c r="I141" s="18">
        <v>43873</v>
      </c>
      <c r="J141" s="17">
        <f t="shared" si="41"/>
        <v>15</v>
      </c>
      <c r="K141" s="99">
        <f t="shared" si="39"/>
        <v>67869.982316534006</v>
      </c>
      <c r="L141" s="99"/>
      <c r="M141" s="100">
        <f t="shared" si="40"/>
        <v>1018049.7347480101</v>
      </c>
    </row>
    <row r="142" spans="1:13" x14ac:dyDescent="0.25">
      <c r="A142" s="16" t="s">
        <v>51</v>
      </c>
      <c r="B142" s="17" t="s">
        <v>52</v>
      </c>
      <c r="C142" s="17" t="s">
        <v>29</v>
      </c>
      <c r="D142" s="17">
        <f t="shared" si="42"/>
        <v>15</v>
      </c>
      <c r="E142" s="17">
        <v>-10</v>
      </c>
      <c r="F142" s="17" t="s">
        <v>17</v>
      </c>
      <c r="G142" s="17"/>
      <c r="H142" s="17" t="s">
        <v>18</v>
      </c>
      <c r="I142" s="18">
        <v>43873</v>
      </c>
      <c r="J142" s="17">
        <f t="shared" si="41"/>
        <v>5</v>
      </c>
      <c r="K142" s="99">
        <f t="shared" si="39"/>
        <v>67869.982316534006</v>
      </c>
      <c r="L142" s="99"/>
      <c r="M142" s="100">
        <f>K142*J142</f>
        <v>339349.91158267006</v>
      </c>
    </row>
    <row r="143" spans="1:13" hidden="1" x14ac:dyDescent="0.25">
      <c r="A143" s="16" t="s">
        <v>51</v>
      </c>
      <c r="B143" s="17" t="s">
        <v>52</v>
      </c>
      <c r="C143" s="17" t="s">
        <v>29</v>
      </c>
      <c r="D143" s="17">
        <f t="shared" si="42"/>
        <v>5</v>
      </c>
      <c r="E143" s="17">
        <v>-1</v>
      </c>
      <c r="F143" s="17" t="s">
        <v>16</v>
      </c>
      <c r="G143" s="17"/>
      <c r="H143" s="17"/>
      <c r="I143" s="18">
        <v>43879</v>
      </c>
      <c r="J143" s="17">
        <f t="shared" si="41"/>
        <v>4</v>
      </c>
      <c r="K143" s="99">
        <f t="shared" si="39"/>
        <v>67869.982316534006</v>
      </c>
      <c r="L143" s="99"/>
      <c r="M143" s="100">
        <f t="shared" si="40"/>
        <v>271479.92926613602</v>
      </c>
    </row>
    <row r="144" spans="1:13" ht="15.75" thickBot="1" x14ac:dyDescent="0.3">
      <c r="A144" s="16" t="s">
        <v>51</v>
      </c>
      <c r="B144" s="17" t="s">
        <v>52</v>
      </c>
      <c r="C144" s="17" t="s">
        <v>29</v>
      </c>
      <c r="D144" s="17">
        <f t="shared" si="42"/>
        <v>4</v>
      </c>
      <c r="E144" s="17">
        <v>2</v>
      </c>
      <c r="F144" s="17" t="s">
        <v>17</v>
      </c>
      <c r="G144" s="17" t="s">
        <v>18</v>
      </c>
      <c r="H144" s="17"/>
      <c r="I144" s="18">
        <v>43901</v>
      </c>
      <c r="J144" s="17">
        <f t="shared" si="41"/>
        <v>6</v>
      </c>
      <c r="K144" s="99">
        <f>((M143+L144)/J144)</f>
        <v>67869.982316534006</v>
      </c>
      <c r="L144" s="99">
        <f>E144*67869.982316534</f>
        <v>135739.96463306801</v>
      </c>
      <c r="M144" s="100">
        <f>K144*J144</f>
        <v>407219.89389920403</v>
      </c>
    </row>
    <row r="145" spans="1:13" ht="15.75" hidden="1" thickBot="1" x14ac:dyDescent="0.3">
      <c r="A145" s="16" t="s">
        <v>51</v>
      </c>
      <c r="B145" s="17" t="s">
        <v>52</v>
      </c>
      <c r="C145" s="17" t="s">
        <v>29</v>
      </c>
      <c r="D145" s="17">
        <f t="shared" si="42"/>
        <v>6</v>
      </c>
      <c r="E145" s="17">
        <v>-3</v>
      </c>
      <c r="F145" s="17" t="s">
        <v>16</v>
      </c>
      <c r="G145" s="17"/>
      <c r="H145" s="17"/>
      <c r="I145" s="18">
        <v>43907</v>
      </c>
      <c r="J145" s="17">
        <f t="shared" si="41"/>
        <v>3</v>
      </c>
      <c r="K145" s="99">
        <f t="shared" si="39"/>
        <v>67869.982316534006</v>
      </c>
      <c r="L145" s="99"/>
      <c r="M145" s="100">
        <f t="shared" si="40"/>
        <v>203609.94694960202</v>
      </c>
    </row>
    <row r="146" spans="1:13" ht="15.75" hidden="1" thickBot="1" x14ac:dyDescent="0.3">
      <c r="A146" s="16" t="s">
        <v>51</v>
      </c>
      <c r="B146" s="17" t="s">
        <v>52</v>
      </c>
      <c r="C146" s="17" t="s">
        <v>29</v>
      </c>
      <c r="D146" s="17">
        <f t="shared" si="42"/>
        <v>3</v>
      </c>
      <c r="E146" s="17">
        <v>-2</v>
      </c>
      <c r="F146" s="17" t="s">
        <v>16</v>
      </c>
      <c r="G146" s="17"/>
      <c r="H146" s="17"/>
      <c r="I146" s="18">
        <v>43999</v>
      </c>
      <c r="J146" s="17">
        <f t="shared" si="41"/>
        <v>1</v>
      </c>
      <c r="K146" s="99">
        <f t="shared" si="39"/>
        <v>67869.982316534006</v>
      </c>
      <c r="L146" s="99"/>
      <c r="M146" s="100">
        <f t="shared" si="40"/>
        <v>67869.982316534006</v>
      </c>
    </row>
    <row r="147" spans="1:13" ht="15.75" hidden="1" thickBot="1" x14ac:dyDescent="0.3">
      <c r="A147" s="40" t="s">
        <v>51</v>
      </c>
      <c r="B147" s="41" t="s">
        <v>52</v>
      </c>
      <c r="C147" s="41" t="s">
        <v>29</v>
      </c>
      <c r="D147" s="41">
        <f t="shared" si="42"/>
        <v>1</v>
      </c>
      <c r="E147" s="41">
        <v>-1</v>
      </c>
      <c r="F147" s="41" t="s">
        <v>16</v>
      </c>
      <c r="G147" s="41"/>
      <c r="H147" s="41"/>
      <c r="I147" s="42">
        <v>44026</v>
      </c>
      <c r="J147" s="41">
        <f t="shared" si="41"/>
        <v>0</v>
      </c>
      <c r="K147" s="99">
        <f t="shared" si="39"/>
        <v>67869.982316534006</v>
      </c>
      <c r="L147" s="99"/>
      <c r="M147" s="100">
        <f t="shared" si="40"/>
        <v>0</v>
      </c>
    </row>
    <row r="148" spans="1:13" ht="15.75" hidden="1" thickBot="1" x14ac:dyDescent="0.3">
      <c r="A148" s="1" t="s">
        <v>60</v>
      </c>
      <c r="B148" s="2" t="s">
        <v>61</v>
      </c>
      <c r="C148" s="2" t="s">
        <v>29</v>
      </c>
      <c r="D148" s="2">
        <v>5940</v>
      </c>
      <c r="E148" s="2"/>
      <c r="F148" s="2" t="s">
        <v>14</v>
      </c>
      <c r="G148" s="2"/>
      <c r="H148" s="2"/>
      <c r="I148" s="43">
        <v>43100</v>
      </c>
      <c r="J148" s="2">
        <f t="shared" ref="J148:J154" si="43">D148+E148</f>
        <v>5940</v>
      </c>
      <c r="K148" s="106">
        <f>M148/J148</f>
        <v>119</v>
      </c>
      <c r="L148" s="106"/>
      <c r="M148" s="107">
        <v>706860</v>
      </c>
    </row>
    <row r="149" spans="1:13" ht="15.75" hidden="1" thickBot="1" x14ac:dyDescent="0.3">
      <c r="A149" s="16" t="s">
        <v>60</v>
      </c>
      <c r="B149" s="17" t="s">
        <v>61</v>
      </c>
      <c r="C149" s="17" t="s">
        <v>29</v>
      </c>
      <c r="D149" s="17">
        <f t="shared" ref="D149:D154" si="44">J148</f>
        <v>5940</v>
      </c>
      <c r="E149" s="17">
        <v>-20</v>
      </c>
      <c r="F149" s="17" t="s">
        <v>16</v>
      </c>
      <c r="G149" s="17"/>
      <c r="H149" s="17"/>
      <c r="I149" s="18">
        <v>43462</v>
      </c>
      <c r="J149" s="17">
        <f t="shared" si="43"/>
        <v>5920</v>
      </c>
      <c r="K149" s="99">
        <f t="shared" ref="K149:K154" si="45">IF(OR(F149="FPCO"),((M148+L149)/J149),K148)</f>
        <v>119</v>
      </c>
      <c r="L149" s="99"/>
      <c r="M149" s="100">
        <f t="shared" ref="M149:M154" si="46">K149*J149</f>
        <v>704480</v>
      </c>
    </row>
    <row r="150" spans="1:13" ht="15.75" hidden="1" thickBot="1" x14ac:dyDescent="0.3">
      <c r="A150" s="16" t="s">
        <v>60</v>
      </c>
      <c r="B150" s="17" t="s">
        <v>61</v>
      </c>
      <c r="C150" s="17" t="s">
        <v>29</v>
      </c>
      <c r="D150" s="17">
        <f t="shared" si="44"/>
        <v>5920</v>
      </c>
      <c r="E150" s="17">
        <v>-40</v>
      </c>
      <c r="F150" s="17" t="s">
        <v>16</v>
      </c>
      <c r="G150" s="17"/>
      <c r="H150" s="17"/>
      <c r="I150" s="18">
        <v>43462</v>
      </c>
      <c r="J150" s="17">
        <f t="shared" si="43"/>
        <v>5880</v>
      </c>
      <c r="K150" s="99">
        <f t="shared" si="45"/>
        <v>119</v>
      </c>
      <c r="L150" s="99"/>
      <c r="M150" s="100">
        <f t="shared" si="46"/>
        <v>699720</v>
      </c>
    </row>
    <row r="151" spans="1:13" ht="15.75" hidden="1" thickBot="1" x14ac:dyDescent="0.3">
      <c r="A151" s="16" t="s">
        <v>60</v>
      </c>
      <c r="B151" s="17" t="s">
        <v>61</v>
      </c>
      <c r="C151" s="17" t="s">
        <v>29</v>
      </c>
      <c r="D151" s="17">
        <f t="shared" si="44"/>
        <v>5880</v>
      </c>
      <c r="E151" s="17">
        <v>-5875</v>
      </c>
      <c r="F151" s="17" t="s">
        <v>16</v>
      </c>
      <c r="G151" s="17"/>
      <c r="H151" s="17"/>
      <c r="I151" s="18">
        <v>43577</v>
      </c>
      <c r="J151" s="17">
        <f t="shared" si="43"/>
        <v>5</v>
      </c>
      <c r="K151" s="99">
        <f t="shared" si="45"/>
        <v>119</v>
      </c>
      <c r="L151" s="99"/>
      <c r="M151" s="100">
        <f t="shared" si="46"/>
        <v>595</v>
      </c>
    </row>
    <row r="152" spans="1:13" ht="15.75" hidden="1" thickBot="1" x14ac:dyDescent="0.3">
      <c r="A152" s="16" t="s">
        <v>60</v>
      </c>
      <c r="B152" s="17" t="s">
        <v>61</v>
      </c>
      <c r="C152" s="17" t="s">
        <v>29</v>
      </c>
      <c r="D152" s="17">
        <f t="shared" si="44"/>
        <v>5</v>
      </c>
      <c r="E152" s="17">
        <v>-1</v>
      </c>
      <c r="F152" s="17" t="s">
        <v>16</v>
      </c>
      <c r="G152" s="17"/>
      <c r="H152" s="17"/>
      <c r="I152" s="18">
        <v>43746</v>
      </c>
      <c r="J152" s="17">
        <f t="shared" si="43"/>
        <v>4</v>
      </c>
      <c r="K152" s="99">
        <f t="shared" si="45"/>
        <v>119</v>
      </c>
      <c r="L152" s="99"/>
      <c r="M152" s="100">
        <f t="shared" si="46"/>
        <v>476</v>
      </c>
    </row>
    <row r="153" spans="1:13" ht="15.75" hidden="1" thickBot="1" x14ac:dyDescent="0.3">
      <c r="A153" s="16" t="s">
        <v>60</v>
      </c>
      <c r="B153" s="17" t="s">
        <v>61</v>
      </c>
      <c r="C153" s="17" t="s">
        <v>29</v>
      </c>
      <c r="D153" s="17">
        <f t="shared" si="44"/>
        <v>4</v>
      </c>
      <c r="E153" s="17">
        <v>-1</v>
      </c>
      <c r="F153" s="17" t="s">
        <v>16</v>
      </c>
      <c r="G153" s="17"/>
      <c r="H153" s="17"/>
      <c r="I153" s="18">
        <v>43783</v>
      </c>
      <c r="J153" s="17">
        <f t="shared" si="43"/>
        <v>3</v>
      </c>
      <c r="K153" s="99">
        <f t="shared" si="45"/>
        <v>119</v>
      </c>
      <c r="L153" s="99"/>
      <c r="M153" s="100">
        <f t="shared" si="46"/>
        <v>357</v>
      </c>
    </row>
    <row r="154" spans="1:13" ht="15.75" hidden="1" thickBot="1" x14ac:dyDescent="0.3">
      <c r="A154" s="40" t="s">
        <v>60</v>
      </c>
      <c r="B154" s="41" t="s">
        <v>61</v>
      </c>
      <c r="C154" s="41" t="s">
        <v>29</v>
      </c>
      <c r="D154" s="41">
        <f t="shared" si="44"/>
        <v>3</v>
      </c>
      <c r="E154" s="41">
        <v>-3</v>
      </c>
      <c r="F154" s="41" t="s">
        <v>16</v>
      </c>
      <c r="G154" s="41"/>
      <c r="H154" s="41"/>
      <c r="I154" s="42">
        <v>44117</v>
      </c>
      <c r="J154" s="41">
        <f t="shared" si="43"/>
        <v>0</v>
      </c>
      <c r="K154" s="119">
        <f t="shared" si="45"/>
        <v>119</v>
      </c>
      <c r="L154" s="119"/>
      <c r="M154" s="100">
        <f t="shared" si="46"/>
        <v>0</v>
      </c>
    </row>
    <row r="155" spans="1:13" x14ac:dyDescent="0.25">
      <c r="A155" s="1" t="s">
        <v>62</v>
      </c>
      <c r="B155" s="2" t="s">
        <v>63</v>
      </c>
      <c r="C155" s="2" t="s">
        <v>29</v>
      </c>
      <c r="D155" s="2"/>
      <c r="E155" s="2">
        <v>1</v>
      </c>
      <c r="F155" s="2" t="s">
        <v>17</v>
      </c>
      <c r="G155" s="2" t="s">
        <v>18</v>
      </c>
      <c r="H155" s="2"/>
      <c r="I155" s="43">
        <v>43453</v>
      </c>
      <c r="J155" s="2">
        <f>D155+E155</f>
        <v>1</v>
      </c>
      <c r="K155" s="97">
        <v>7640</v>
      </c>
      <c r="L155" s="97">
        <f>E155*K155</f>
        <v>7640</v>
      </c>
      <c r="M155" s="107">
        <f>K155*J155</f>
        <v>7640</v>
      </c>
    </row>
    <row r="156" spans="1:13" hidden="1" x14ac:dyDescent="0.25">
      <c r="A156" s="40" t="s">
        <v>62</v>
      </c>
      <c r="B156" s="41" t="s">
        <v>63</v>
      </c>
      <c r="C156" s="41" t="s">
        <v>29</v>
      </c>
      <c r="D156" s="41">
        <f>J155</f>
        <v>1</v>
      </c>
      <c r="E156" s="41">
        <v>-1</v>
      </c>
      <c r="F156" s="41" t="s">
        <v>16</v>
      </c>
      <c r="G156" s="41"/>
      <c r="H156" s="41"/>
      <c r="I156" s="42">
        <v>43530</v>
      </c>
      <c r="J156" s="41">
        <f>D156+E156</f>
        <v>0</v>
      </c>
      <c r="K156" s="99">
        <f t="shared" ref="K156" si="47">IF(OR(F156="FPCO"),((M155+L156)/J156),K155)</f>
        <v>7640</v>
      </c>
      <c r="L156" s="99"/>
      <c r="M156" s="100">
        <f t="shared" ref="M156" si="48">K156*J156</f>
        <v>0</v>
      </c>
    </row>
    <row r="157" spans="1:13" hidden="1" x14ac:dyDescent="0.25">
      <c r="A157" s="1" t="s">
        <v>66</v>
      </c>
      <c r="B157" s="2" t="s">
        <v>67</v>
      </c>
      <c r="C157" s="2" t="s">
        <v>29</v>
      </c>
      <c r="D157" s="2">
        <v>7</v>
      </c>
      <c r="E157" s="2"/>
      <c r="F157" s="2" t="s">
        <v>14</v>
      </c>
      <c r="G157" s="2"/>
      <c r="H157" s="2"/>
      <c r="I157" s="43">
        <v>43100</v>
      </c>
      <c r="J157" s="2">
        <f t="shared" ref="J157:J168" si="49">D157+E157</f>
        <v>7</v>
      </c>
      <c r="K157" s="106">
        <f>M157/J157</f>
        <v>69280</v>
      </c>
      <c r="L157" s="106"/>
      <c r="M157" s="107">
        <v>484960</v>
      </c>
    </row>
    <row r="158" spans="1:13" x14ac:dyDescent="0.25">
      <c r="A158" s="16" t="s">
        <v>66</v>
      </c>
      <c r="B158" s="17" t="s">
        <v>67</v>
      </c>
      <c r="C158" s="17" t="s">
        <v>29</v>
      </c>
      <c r="D158" s="17">
        <f>J157</f>
        <v>7</v>
      </c>
      <c r="E158" s="17">
        <v>1</v>
      </c>
      <c r="F158" s="17" t="s">
        <v>17</v>
      </c>
      <c r="G158" s="17" t="s">
        <v>18</v>
      </c>
      <c r="H158" s="17"/>
      <c r="I158" s="18">
        <v>43531</v>
      </c>
      <c r="J158" s="17">
        <f t="shared" si="49"/>
        <v>8</v>
      </c>
      <c r="K158" s="94">
        <f>((M157+L158)/J158)</f>
        <v>69316.867057673517</v>
      </c>
      <c r="L158" s="99">
        <f>E158*69574.9364613881</f>
        <v>69574.936461388104</v>
      </c>
      <c r="M158" s="100">
        <f>J158*K158</f>
        <v>554534.93646138813</v>
      </c>
    </row>
    <row r="159" spans="1:13" x14ac:dyDescent="0.25">
      <c r="A159" s="16" t="s">
        <v>66</v>
      </c>
      <c r="B159" s="17" t="s">
        <v>67</v>
      </c>
      <c r="C159" s="17" t="s">
        <v>29</v>
      </c>
      <c r="D159" s="17">
        <f t="shared" ref="D159:D168" si="50">J158</f>
        <v>8</v>
      </c>
      <c r="E159" s="17">
        <v>-1</v>
      </c>
      <c r="F159" s="17" t="s">
        <v>17</v>
      </c>
      <c r="G159" s="17"/>
      <c r="H159" s="17" t="s">
        <v>18</v>
      </c>
      <c r="I159" s="18">
        <v>43537</v>
      </c>
      <c r="J159" s="17">
        <f t="shared" si="49"/>
        <v>7</v>
      </c>
      <c r="K159" s="94">
        <f>IF(OR(F159="FPCO"),((M158+L159)/J159),K158)</f>
        <v>69316.867057673517</v>
      </c>
      <c r="L159" s="99"/>
      <c r="M159" s="100">
        <f>J159*K159</f>
        <v>485218.06940371462</v>
      </c>
    </row>
    <row r="160" spans="1:13" hidden="1" x14ac:dyDescent="0.25">
      <c r="A160" s="16" t="s">
        <v>66</v>
      </c>
      <c r="B160" s="17" t="s">
        <v>67</v>
      </c>
      <c r="C160" s="17" t="s">
        <v>29</v>
      </c>
      <c r="D160" s="17">
        <f t="shared" si="50"/>
        <v>7</v>
      </c>
      <c r="E160" s="17">
        <v>-4</v>
      </c>
      <c r="F160" s="17" t="s">
        <v>16</v>
      </c>
      <c r="G160" s="17"/>
      <c r="H160" s="17"/>
      <c r="I160" s="18">
        <v>43564</v>
      </c>
      <c r="J160" s="17">
        <f t="shared" si="49"/>
        <v>3</v>
      </c>
      <c r="K160" s="94">
        <f>IF(OR(F160="FPCO"),((M159+L160)/J160),K159)</f>
        <v>69316.867057673517</v>
      </c>
      <c r="L160" s="99"/>
      <c r="M160" s="100">
        <f t="shared" ref="M160:M163" si="51">J160*K160</f>
        <v>207950.60117302055</v>
      </c>
    </row>
    <row r="161" spans="1:13" hidden="1" x14ac:dyDescent="0.25">
      <c r="A161" s="16" t="s">
        <v>66</v>
      </c>
      <c r="B161" s="17" t="s">
        <v>67</v>
      </c>
      <c r="C161" s="17" t="s">
        <v>29</v>
      </c>
      <c r="D161" s="17">
        <f t="shared" si="50"/>
        <v>3</v>
      </c>
      <c r="E161" s="17">
        <v>-1</v>
      </c>
      <c r="F161" s="17" t="s">
        <v>16</v>
      </c>
      <c r="G161" s="17"/>
      <c r="H161" s="17"/>
      <c r="I161" s="18">
        <v>43634</v>
      </c>
      <c r="J161" s="17">
        <f t="shared" si="49"/>
        <v>2</v>
      </c>
      <c r="K161" s="94">
        <f>IF(OR(F161="FPCO"),((M160+L161)/J161),K160)</f>
        <v>69316.867057673517</v>
      </c>
      <c r="L161" s="99"/>
      <c r="M161" s="100">
        <f t="shared" si="51"/>
        <v>138633.73411534703</v>
      </c>
    </row>
    <row r="162" spans="1:13" hidden="1" x14ac:dyDescent="0.25">
      <c r="A162" s="16" t="s">
        <v>66</v>
      </c>
      <c r="B162" s="17" t="s">
        <v>67</v>
      </c>
      <c r="C162" s="17" t="s">
        <v>29</v>
      </c>
      <c r="D162" s="17">
        <f t="shared" si="50"/>
        <v>2</v>
      </c>
      <c r="E162" s="17">
        <v>-1</v>
      </c>
      <c r="F162" s="17" t="s">
        <v>16</v>
      </c>
      <c r="G162" s="17"/>
      <c r="H162" s="17"/>
      <c r="I162" s="18">
        <v>43682</v>
      </c>
      <c r="J162" s="17">
        <f t="shared" si="49"/>
        <v>1</v>
      </c>
      <c r="K162" s="94">
        <f>IF(OR(F162="FPCO"),((M161+L162)/J162),K161)</f>
        <v>69316.867057673517</v>
      </c>
      <c r="L162" s="99"/>
      <c r="M162" s="100">
        <f t="shared" si="51"/>
        <v>69316.867057673517</v>
      </c>
    </row>
    <row r="163" spans="1:13" hidden="1" x14ac:dyDescent="0.25">
      <c r="A163" s="16" t="s">
        <v>66</v>
      </c>
      <c r="B163" s="17" t="s">
        <v>67</v>
      </c>
      <c r="C163" s="17" t="s">
        <v>29</v>
      </c>
      <c r="D163" s="17">
        <f t="shared" si="50"/>
        <v>1</v>
      </c>
      <c r="E163" s="17">
        <v>-1</v>
      </c>
      <c r="F163" s="17" t="s">
        <v>16</v>
      </c>
      <c r="G163" s="17"/>
      <c r="H163" s="17"/>
      <c r="I163" s="18">
        <v>43718</v>
      </c>
      <c r="J163" s="17">
        <f t="shared" si="49"/>
        <v>0</v>
      </c>
      <c r="K163" s="94">
        <f>IF(OR(F163="FPCO"),((M162+L163)/J163),K162)</f>
        <v>69316.867057673517</v>
      </c>
      <c r="L163" s="99"/>
      <c r="M163" s="100">
        <f t="shared" si="51"/>
        <v>0</v>
      </c>
    </row>
    <row r="164" spans="1:13" ht="15.75" thickBot="1" x14ac:dyDescent="0.3">
      <c r="A164" s="16" t="s">
        <v>66</v>
      </c>
      <c r="B164" s="17" t="s">
        <v>67</v>
      </c>
      <c r="C164" s="17" t="s">
        <v>29</v>
      </c>
      <c r="D164" s="17">
        <f t="shared" si="50"/>
        <v>0</v>
      </c>
      <c r="E164" s="17">
        <v>4</v>
      </c>
      <c r="F164" s="17" t="s">
        <v>17</v>
      </c>
      <c r="G164" s="17" t="s">
        <v>18</v>
      </c>
      <c r="H164" s="17"/>
      <c r="I164" s="18">
        <v>43787</v>
      </c>
      <c r="J164" s="17">
        <f t="shared" si="49"/>
        <v>4</v>
      </c>
      <c r="K164" s="94">
        <f>((M163+L164)/J164)</f>
        <v>69666.453750218396</v>
      </c>
      <c r="L164" s="99">
        <f>E164*69666.4537502184</f>
        <v>278665.81500087358</v>
      </c>
      <c r="M164" s="100">
        <f>J164*K164</f>
        <v>278665.81500087358</v>
      </c>
    </row>
    <row r="165" spans="1:13" ht="15.75" hidden="1" thickBot="1" x14ac:dyDescent="0.3">
      <c r="A165" s="16" t="s">
        <v>66</v>
      </c>
      <c r="B165" s="17" t="s">
        <v>67</v>
      </c>
      <c r="C165" s="17" t="s">
        <v>29</v>
      </c>
      <c r="D165" s="17">
        <f t="shared" si="50"/>
        <v>4</v>
      </c>
      <c r="E165" s="17">
        <v>-1</v>
      </c>
      <c r="F165" s="17" t="s">
        <v>16</v>
      </c>
      <c r="G165" s="17"/>
      <c r="H165" s="17"/>
      <c r="I165" s="18">
        <v>43788</v>
      </c>
      <c r="J165" s="17">
        <f t="shared" si="49"/>
        <v>3</v>
      </c>
      <c r="K165" s="94">
        <f t="shared" ref="K165:K168" si="52">IF(OR(F165="FPCO"),((M164+L165)/J165),K164)</f>
        <v>69666.453750218396</v>
      </c>
      <c r="L165" s="99"/>
      <c r="M165" s="100">
        <f t="shared" ref="M165:M168" si="53">J165*K165</f>
        <v>208999.3612506552</v>
      </c>
    </row>
    <row r="166" spans="1:13" ht="15.75" hidden="1" thickBot="1" x14ac:dyDescent="0.3">
      <c r="A166" s="16" t="s">
        <v>66</v>
      </c>
      <c r="B166" s="17" t="s">
        <v>67</v>
      </c>
      <c r="C166" s="17" t="s">
        <v>29</v>
      </c>
      <c r="D166" s="17">
        <f t="shared" si="50"/>
        <v>3</v>
      </c>
      <c r="E166" s="17">
        <v>-1</v>
      </c>
      <c r="F166" s="17" t="s">
        <v>16</v>
      </c>
      <c r="G166" s="17"/>
      <c r="H166" s="17"/>
      <c r="I166" s="18">
        <v>43852</v>
      </c>
      <c r="J166" s="17">
        <f t="shared" si="49"/>
        <v>2</v>
      </c>
      <c r="K166" s="94">
        <f t="shared" si="52"/>
        <v>69666.453750218396</v>
      </c>
      <c r="L166" s="99"/>
      <c r="M166" s="100">
        <f t="shared" si="53"/>
        <v>139332.90750043679</v>
      </c>
    </row>
    <row r="167" spans="1:13" ht="15.75" hidden="1" thickBot="1" x14ac:dyDescent="0.3">
      <c r="A167" s="16" t="s">
        <v>66</v>
      </c>
      <c r="B167" s="17" t="s">
        <v>67</v>
      </c>
      <c r="C167" s="17" t="s">
        <v>29</v>
      </c>
      <c r="D167" s="17">
        <f t="shared" si="50"/>
        <v>2</v>
      </c>
      <c r="E167" s="17">
        <v>-1</v>
      </c>
      <c r="F167" s="17" t="s">
        <v>16</v>
      </c>
      <c r="G167" s="17"/>
      <c r="H167" s="17"/>
      <c r="I167" s="18">
        <v>43907</v>
      </c>
      <c r="J167" s="17">
        <f t="shared" si="49"/>
        <v>1</v>
      </c>
      <c r="K167" s="94">
        <f t="shared" si="52"/>
        <v>69666.453750218396</v>
      </c>
      <c r="L167" s="99"/>
      <c r="M167" s="100">
        <f t="shared" si="53"/>
        <v>69666.453750218396</v>
      </c>
    </row>
    <row r="168" spans="1:13" ht="15.75" hidden="1" thickBot="1" x14ac:dyDescent="0.3">
      <c r="A168" s="40" t="s">
        <v>66</v>
      </c>
      <c r="B168" s="41" t="s">
        <v>67</v>
      </c>
      <c r="C168" s="41" t="s">
        <v>29</v>
      </c>
      <c r="D168" s="41">
        <f t="shared" si="50"/>
        <v>1</v>
      </c>
      <c r="E168" s="41">
        <v>-1</v>
      </c>
      <c r="F168" s="41" t="s">
        <v>16</v>
      </c>
      <c r="G168" s="41"/>
      <c r="H168" s="41"/>
      <c r="I168" s="42">
        <v>44117</v>
      </c>
      <c r="J168" s="41">
        <f t="shared" si="49"/>
        <v>0</v>
      </c>
      <c r="K168" s="104">
        <f t="shared" si="52"/>
        <v>69666.453750218396</v>
      </c>
      <c r="L168" s="119"/>
      <c r="M168" s="100">
        <f t="shared" si="53"/>
        <v>0</v>
      </c>
    </row>
    <row r="169" spans="1:13" ht="30" x14ac:dyDescent="0.25">
      <c r="A169" s="1" t="s">
        <v>83</v>
      </c>
      <c r="B169" s="2" t="s">
        <v>84</v>
      </c>
      <c r="C169" s="2" t="s">
        <v>29</v>
      </c>
      <c r="D169" s="2">
        <f>J168</f>
        <v>0</v>
      </c>
      <c r="E169" s="2">
        <v>1</v>
      </c>
      <c r="F169" s="2" t="s">
        <v>17</v>
      </c>
      <c r="G169" s="2" t="s">
        <v>25</v>
      </c>
      <c r="H169" s="2"/>
      <c r="I169" s="43">
        <v>43536</v>
      </c>
      <c r="J169" s="2">
        <f>D169+E169</f>
        <v>1</v>
      </c>
      <c r="K169" s="97">
        <v>63860.7223587224</v>
      </c>
      <c r="L169" s="97">
        <f>E169*K169</f>
        <v>63860.7223587224</v>
      </c>
      <c r="M169" s="107">
        <f>K169*J169</f>
        <v>63860.7223587224</v>
      </c>
    </row>
    <row r="170" spans="1:13" hidden="1" x14ac:dyDescent="0.25">
      <c r="A170" s="40" t="s">
        <v>83</v>
      </c>
      <c r="B170" s="41" t="s">
        <v>84</v>
      </c>
      <c r="C170" s="41" t="s">
        <v>29</v>
      </c>
      <c r="D170" s="41">
        <f>J169</f>
        <v>1</v>
      </c>
      <c r="E170" s="41">
        <v>-1</v>
      </c>
      <c r="F170" s="41" t="s">
        <v>16</v>
      </c>
      <c r="G170" s="41"/>
      <c r="H170" s="41"/>
      <c r="I170" s="42">
        <v>43580</v>
      </c>
      <c r="J170" s="41">
        <f>D170+E170</f>
        <v>0</v>
      </c>
      <c r="K170" s="94">
        <f t="shared" ref="K170" si="54">IF(OR(F170="FPCO"),((M169+L170)/J170),K169)</f>
        <v>63860.7223587224</v>
      </c>
      <c r="L170" s="99"/>
      <c r="M170" s="100">
        <f t="shared" ref="M170" si="55">J170*K170</f>
        <v>0</v>
      </c>
    </row>
    <row r="171" spans="1:13" hidden="1" x14ac:dyDescent="0.25">
      <c r="A171" s="1" t="s">
        <v>87</v>
      </c>
      <c r="B171" s="2" t="s">
        <v>88</v>
      </c>
      <c r="C171" s="2" t="s">
        <v>29</v>
      </c>
      <c r="D171" s="2">
        <v>3</v>
      </c>
      <c r="E171" s="2"/>
      <c r="F171" s="2" t="s">
        <v>14</v>
      </c>
      <c r="G171" s="2"/>
      <c r="H171" s="2"/>
      <c r="I171" s="43">
        <v>43100</v>
      </c>
      <c r="J171" s="2">
        <f t="shared" ref="J171:J210" si="56">D171+E171</f>
        <v>3</v>
      </c>
      <c r="K171" s="106">
        <f>M171/J171</f>
        <v>41568</v>
      </c>
      <c r="L171" s="106"/>
      <c r="M171" s="107">
        <v>124704</v>
      </c>
    </row>
    <row r="172" spans="1:13" hidden="1" x14ac:dyDescent="0.25">
      <c r="A172" s="16" t="s">
        <v>87</v>
      </c>
      <c r="B172" s="17" t="s">
        <v>88</v>
      </c>
      <c r="C172" s="17" t="s">
        <v>29</v>
      </c>
      <c r="D172" s="17">
        <f t="shared" ref="D172:D210" si="57">J171</f>
        <v>3</v>
      </c>
      <c r="E172" s="17">
        <v>-2</v>
      </c>
      <c r="F172" s="17" t="s">
        <v>16</v>
      </c>
      <c r="G172" s="17"/>
      <c r="H172" s="17"/>
      <c r="I172" s="18">
        <v>43529</v>
      </c>
      <c r="J172" s="17">
        <f t="shared" si="56"/>
        <v>1</v>
      </c>
      <c r="K172" s="99">
        <f>IF(OR(F172="FPCO"),((M171+L172)/J172),K171)</f>
        <v>41568</v>
      </c>
      <c r="L172" s="99"/>
      <c r="M172" s="100">
        <f>J172*K172</f>
        <v>41568</v>
      </c>
    </row>
    <row r="173" spans="1:13" x14ac:dyDescent="0.25">
      <c r="A173" s="16" t="s">
        <v>87</v>
      </c>
      <c r="B173" s="17" t="s">
        <v>88</v>
      </c>
      <c r="C173" s="17" t="s">
        <v>29</v>
      </c>
      <c r="D173" s="17">
        <f t="shared" si="57"/>
        <v>1</v>
      </c>
      <c r="E173" s="17">
        <v>2</v>
      </c>
      <c r="F173" s="17" t="s">
        <v>17</v>
      </c>
      <c r="G173" s="17" t="s">
        <v>18</v>
      </c>
      <c r="H173" s="17"/>
      <c r="I173" s="18">
        <v>43812</v>
      </c>
      <c r="J173" s="17">
        <f t="shared" si="56"/>
        <v>3</v>
      </c>
      <c r="K173" s="99">
        <f>((M172+L173)/J173)</f>
        <v>52421.4</v>
      </c>
      <c r="L173" s="99">
        <f>E173*57848.1</f>
        <v>115696.2</v>
      </c>
      <c r="M173" s="100">
        <f>J173*K173</f>
        <v>157264.20000000001</v>
      </c>
    </row>
    <row r="174" spans="1:13" hidden="1" x14ac:dyDescent="0.25">
      <c r="A174" s="16" t="s">
        <v>87</v>
      </c>
      <c r="B174" s="17" t="s">
        <v>88</v>
      </c>
      <c r="C174" s="17" t="s">
        <v>29</v>
      </c>
      <c r="D174" s="17">
        <f t="shared" si="57"/>
        <v>3</v>
      </c>
      <c r="E174" s="17">
        <v>-1</v>
      </c>
      <c r="F174" s="17" t="s">
        <v>16</v>
      </c>
      <c r="G174" s="17"/>
      <c r="H174" s="17"/>
      <c r="I174" s="18">
        <v>43853</v>
      </c>
      <c r="J174" s="17">
        <f t="shared" si="56"/>
        <v>2</v>
      </c>
      <c r="K174" s="99">
        <f>IF(OR(F174="FPCO"),((M173+L174)/J174),K173)</f>
        <v>52421.4</v>
      </c>
      <c r="L174" s="99"/>
      <c r="M174" s="100">
        <f t="shared" ref="M174:M179" si="58">J174*K174</f>
        <v>104842.8</v>
      </c>
    </row>
    <row r="175" spans="1:13" ht="30" x14ac:dyDescent="0.25">
      <c r="A175" s="16" t="s">
        <v>87</v>
      </c>
      <c r="B175" s="17" t="s">
        <v>88</v>
      </c>
      <c r="C175" s="17" t="s">
        <v>29</v>
      </c>
      <c r="D175" s="17">
        <f t="shared" si="57"/>
        <v>2</v>
      </c>
      <c r="E175" s="17">
        <v>2</v>
      </c>
      <c r="F175" s="17" t="s">
        <v>17</v>
      </c>
      <c r="G175" s="17" t="s">
        <v>25</v>
      </c>
      <c r="H175" s="17"/>
      <c r="I175" s="18">
        <v>43873</v>
      </c>
      <c r="J175" s="17">
        <f t="shared" si="56"/>
        <v>4</v>
      </c>
      <c r="K175" s="99">
        <f>((M174+L175)/J175)</f>
        <v>55134.75</v>
      </c>
      <c r="L175" s="99">
        <f>E175*57848.1</f>
        <v>115696.2</v>
      </c>
      <c r="M175" s="100">
        <f>J175*K175</f>
        <v>220539</v>
      </c>
    </row>
    <row r="176" spans="1:13" x14ac:dyDescent="0.25">
      <c r="A176" s="16" t="s">
        <v>87</v>
      </c>
      <c r="B176" s="17" t="s">
        <v>88</v>
      </c>
      <c r="C176" s="17" t="s">
        <v>29</v>
      </c>
      <c r="D176" s="17">
        <f t="shared" si="57"/>
        <v>4</v>
      </c>
      <c r="E176" s="17">
        <v>-1</v>
      </c>
      <c r="F176" s="17" t="s">
        <v>17</v>
      </c>
      <c r="G176" s="17"/>
      <c r="H176" s="17" t="s">
        <v>26</v>
      </c>
      <c r="I176" s="18">
        <v>44022</v>
      </c>
      <c r="J176" s="17">
        <f t="shared" si="56"/>
        <v>3</v>
      </c>
      <c r="K176" s="99">
        <f>IF(OR(F176="FPCO"),((M175+L176)/J176),K175)</f>
        <v>55134.75</v>
      </c>
      <c r="L176" s="99"/>
      <c r="M176" s="100">
        <f>J176*K176</f>
        <v>165404.25</v>
      </c>
    </row>
    <row r="177" spans="1:13" hidden="1" x14ac:dyDescent="0.25">
      <c r="A177" s="16" t="s">
        <v>87</v>
      </c>
      <c r="B177" s="17" t="s">
        <v>88</v>
      </c>
      <c r="C177" s="17" t="s">
        <v>29</v>
      </c>
      <c r="D177" s="17">
        <f t="shared" si="57"/>
        <v>3</v>
      </c>
      <c r="E177" s="17">
        <v>-1</v>
      </c>
      <c r="F177" s="17" t="s">
        <v>16</v>
      </c>
      <c r="G177" s="17"/>
      <c r="H177" s="17"/>
      <c r="I177" s="18">
        <v>44026</v>
      </c>
      <c r="J177" s="17">
        <f t="shared" si="56"/>
        <v>2</v>
      </c>
      <c r="K177" s="99">
        <f>IF(OR(F177="FPCO"),((M176+L177)/J177),K176)</f>
        <v>55134.75</v>
      </c>
      <c r="L177" s="99"/>
      <c r="M177" s="100">
        <f t="shared" si="58"/>
        <v>110269.5</v>
      </c>
    </row>
    <row r="178" spans="1:13" hidden="1" x14ac:dyDescent="0.25">
      <c r="A178" s="16" t="s">
        <v>87</v>
      </c>
      <c r="B178" s="17" t="s">
        <v>88</v>
      </c>
      <c r="C178" s="17" t="s">
        <v>29</v>
      </c>
      <c r="D178" s="17">
        <f t="shared" si="57"/>
        <v>2</v>
      </c>
      <c r="E178" s="17">
        <v>-1</v>
      </c>
      <c r="F178" s="17" t="s">
        <v>16</v>
      </c>
      <c r="G178" s="17"/>
      <c r="H178" s="17"/>
      <c r="I178" s="18">
        <v>44112</v>
      </c>
      <c r="J178" s="17">
        <f t="shared" si="56"/>
        <v>1</v>
      </c>
      <c r="K178" s="99">
        <f>IF(OR(F178="FPCO"),((M177+L178)/J178),K177)</f>
        <v>55134.75</v>
      </c>
      <c r="L178" s="99"/>
      <c r="M178" s="100">
        <f t="shared" si="58"/>
        <v>55134.75</v>
      </c>
    </row>
    <row r="179" spans="1:13" hidden="1" x14ac:dyDescent="0.25">
      <c r="A179" s="40" t="s">
        <v>87</v>
      </c>
      <c r="B179" s="41" t="s">
        <v>88</v>
      </c>
      <c r="C179" s="41" t="s">
        <v>29</v>
      </c>
      <c r="D179" s="41">
        <f t="shared" si="57"/>
        <v>1</v>
      </c>
      <c r="E179" s="41">
        <v>-1</v>
      </c>
      <c r="F179" s="41" t="s">
        <v>16</v>
      </c>
      <c r="G179" s="41"/>
      <c r="H179" s="41"/>
      <c r="I179" s="42">
        <v>44118</v>
      </c>
      <c r="J179" s="41">
        <f t="shared" si="56"/>
        <v>0</v>
      </c>
      <c r="K179" s="99">
        <f>IF(OR(F179="FPCO"),((M178+L179)/J179),K178)</f>
        <v>55134.75</v>
      </c>
      <c r="L179" s="99"/>
      <c r="M179" s="100">
        <f t="shared" si="58"/>
        <v>0</v>
      </c>
    </row>
    <row r="180" spans="1:13" hidden="1" x14ac:dyDescent="0.25">
      <c r="A180" s="1" t="s">
        <v>89</v>
      </c>
      <c r="B180" s="2" t="s">
        <v>90</v>
      </c>
      <c r="C180" s="2" t="s">
        <v>29</v>
      </c>
      <c r="D180" s="2">
        <v>3</v>
      </c>
      <c r="E180" s="2"/>
      <c r="F180" s="2" t="s">
        <v>14</v>
      </c>
      <c r="G180" s="2"/>
      <c r="H180" s="2"/>
      <c r="I180" s="43">
        <v>43100</v>
      </c>
      <c r="J180" s="2">
        <f t="shared" si="56"/>
        <v>3</v>
      </c>
      <c r="K180" s="106">
        <f>M180/J180</f>
        <v>9500</v>
      </c>
      <c r="L180" s="106"/>
      <c r="M180" s="107">
        <v>28500</v>
      </c>
    </row>
    <row r="181" spans="1:13" hidden="1" x14ac:dyDescent="0.25">
      <c r="A181" s="16" t="s">
        <v>89</v>
      </c>
      <c r="B181" s="17" t="s">
        <v>90</v>
      </c>
      <c r="C181" s="17" t="s">
        <v>29</v>
      </c>
      <c r="D181" s="17">
        <f t="shared" si="57"/>
        <v>3</v>
      </c>
      <c r="E181" s="17">
        <v>-2</v>
      </c>
      <c r="F181" s="17" t="s">
        <v>16</v>
      </c>
      <c r="G181" s="17"/>
      <c r="H181" s="17"/>
      <c r="I181" s="18">
        <v>43607</v>
      </c>
      <c r="J181" s="17">
        <f t="shared" si="56"/>
        <v>1</v>
      </c>
      <c r="K181" s="99">
        <f>IF(OR(F181="FPCO"),((M180+L181)/J181),K180)</f>
        <v>9500</v>
      </c>
      <c r="L181" s="99"/>
      <c r="M181" s="100">
        <f t="shared" ref="M181" si="59">J181*K181</f>
        <v>9500</v>
      </c>
    </row>
    <row r="182" spans="1:13" x14ac:dyDescent="0.25">
      <c r="A182" s="16" t="s">
        <v>89</v>
      </c>
      <c r="B182" s="17" t="s">
        <v>90</v>
      </c>
      <c r="C182" s="17" t="s">
        <v>29</v>
      </c>
      <c r="D182" s="17">
        <f t="shared" si="57"/>
        <v>1</v>
      </c>
      <c r="E182" s="17">
        <v>10</v>
      </c>
      <c r="F182" s="17" t="s">
        <v>17</v>
      </c>
      <c r="G182" s="17" t="s">
        <v>18</v>
      </c>
      <c r="H182" s="17"/>
      <c r="I182" s="18">
        <v>43634</v>
      </c>
      <c r="J182" s="17">
        <f t="shared" si="56"/>
        <v>11</v>
      </c>
      <c r="K182" s="99">
        <f>((M181+L182)/J182)</f>
        <v>23152.892561983455</v>
      </c>
      <c r="L182" s="99">
        <f>E182*24518.1818181818</f>
        <v>245181.818181818</v>
      </c>
      <c r="M182" s="100">
        <f>J182*K182</f>
        <v>254681.818181818</v>
      </c>
    </row>
    <row r="183" spans="1:13" x14ac:dyDescent="0.25">
      <c r="A183" s="16" t="s">
        <v>89</v>
      </c>
      <c r="B183" s="17" t="s">
        <v>90</v>
      </c>
      <c r="C183" s="17" t="s">
        <v>29</v>
      </c>
      <c r="D183" s="17">
        <f t="shared" si="57"/>
        <v>11</v>
      </c>
      <c r="E183" s="17">
        <v>20</v>
      </c>
      <c r="F183" s="17" t="s">
        <v>17</v>
      </c>
      <c r="G183" s="17" t="s">
        <v>18</v>
      </c>
      <c r="H183" s="17"/>
      <c r="I183" s="18">
        <v>43634</v>
      </c>
      <c r="J183" s="17">
        <f t="shared" si="56"/>
        <v>31</v>
      </c>
      <c r="K183" s="99">
        <f t="shared" ref="K183:K185" si="60">((M182+L183)/J183)</f>
        <v>24033.724340175937</v>
      </c>
      <c r="L183" s="99">
        <f t="shared" ref="L183:L185" si="61">E183*24518.1818181818</f>
        <v>490363.636363636</v>
      </c>
      <c r="M183" s="100">
        <f>J183*K183</f>
        <v>745045.45454545401</v>
      </c>
    </row>
    <row r="184" spans="1:13" x14ac:dyDescent="0.25">
      <c r="A184" s="16" t="s">
        <v>89</v>
      </c>
      <c r="B184" s="17" t="s">
        <v>90</v>
      </c>
      <c r="C184" s="17" t="s">
        <v>29</v>
      </c>
      <c r="D184" s="17">
        <f t="shared" si="57"/>
        <v>31</v>
      </c>
      <c r="E184" s="17">
        <v>10</v>
      </c>
      <c r="F184" s="17" t="s">
        <v>17</v>
      </c>
      <c r="G184" s="17" t="s">
        <v>18</v>
      </c>
      <c r="H184" s="17"/>
      <c r="I184" s="18">
        <v>43634</v>
      </c>
      <c r="J184" s="17">
        <f t="shared" si="56"/>
        <v>41</v>
      </c>
      <c r="K184" s="99">
        <f t="shared" si="60"/>
        <v>24151.88470066517</v>
      </c>
      <c r="L184" s="99">
        <f t="shared" si="61"/>
        <v>245181.818181818</v>
      </c>
      <c r="M184" s="100">
        <f>J184*K184</f>
        <v>990227.27272727201</v>
      </c>
    </row>
    <row r="185" spans="1:13" x14ac:dyDescent="0.25">
      <c r="A185" s="16" t="s">
        <v>89</v>
      </c>
      <c r="B185" s="17" t="s">
        <v>90</v>
      </c>
      <c r="C185" s="17" t="s">
        <v>29</v>
      </c>
      <c r="D185" s="17">
        <f t="shared" si="57"/>
        <v>41</v>
      </c>
      <c r="E185" s="17">
        <v>30</v>
      </c>
      <c r="F185" s="17" t="s">
        <v>17</v>
      </c>
      <c r="G185" s="17" t="s">
        <v>18</v>
      </c>
      <c r="H185" s="17"/>
      <c r="I185" s="18">
        <v>43635</v>
      </c>
      <c r="J185" s="17">
        <f t="shared" si="56"/>
        <v>71</v>
      </c>
      <c r="K185" s="99">
        <f t="shared" si="60"/>
        <v>24306.658130601776</v>
      </c>
      <c r="L185" s="99">
        <f t="shared" si="61"/>
        <v>735545.45454545401</v>
      </c>
      <c r="M185" s="100">
        <f>J185*K185</f>
        <v>1725772.7272727261</v>
      </c>
    </row>
    <row r="186" spans="1:13" hidden="1" x14ac:dyDescent="0.25">
      <c r="A186" s="16" t="s">
        <v>89</v>
      </c>
      <c r="B186" s="17" t="s">
        <v>90</v>
      </c>
      <c r="C186" s="17" t="s">
        <v>29</v>
      </c>
      <c r="D186" s="17">
        <f t="shared" si="57"/>
        <v>71</v>
      </c>
      <c r="E186" s="17">
        <v>-6</v>
      </c>
      <c r="F186" s="17" t="s">
        <v>16</v>
      </c>
      <c r="G186" s="17"/>
      <c r="H186" s="17"/>
      <c r="I186" s="18">
        <v>43643</v>
      </c>
      <c r="J186" s="17">
        <f t="shared" si="56"/>
        <v>65</v>
      </c>
      <c r="K186" s="99">
        <f t="shared" ref="K186:K210" si="62">IF(OR(F186="FPCO"),((M185+L186)/J186),K185)</f>
        <v>24306.658130601776</v>
      </c>
      <c r="L186" s="99"/>
      <c r="M186" s="100">
        <f t="shared" ref="M186:M210" si="63">J186*K186</f>
        <v>1579932.7784891154</v>
      </c>
    </row>
    <row r="187" spans="1:13" hidden="1" x14ac:dyDescent="0.25">
      <c r="A187" s="16" t="s">
        <v>89</v>
      </c>
      <c r="B187" s="17" t="s">
        <v>90</v>
      </c>
      <c r="C187" s="17" t="s">
        <v>29</v>
      </c>
      <c r="D187" s="17">
        <f t="shared" si="57"/>
        <v>65</v>
      </c>
      <c r="E187" s="17">
        <v>-4</v>
      </c>
      <c r="F187" s="17" t="s">
        <v>16</v>
      </c>
      <c r="G187" s="17"/>
      <c r="H187" s="17"/>
      <c r="I187" s="18">
        <v>43651</v>
      </c>
      <c r="J187" s="17">
        <f t="shared" si="56"/>
        <v>61</v>
      </c>
      <c r="K187" s="99">
        <f t="shared" si="62"/>
        <v>24306.658130601776</v>
      </c>
      <c r="L187" s="99"/>
      <c r="M187" s="100">
        <f t="shared" si="63"/>
        <v>1482706.1459667084</v>
      </c>
    </row>
    <row r="188" spans="1:13" hidden="1" x14ac:dyDescent="0.25">
      <c r="A188" s="16" t="s">
        <v>89</v>
      </c>
      <c r="B188" s="17" t="s">
        <v>90</v>
      </c>
      <c r="C188" s="17" t="s">
        <v>29</v>
      </c>
      <c r="D188" s="17">
        <f t="shared" si="57"/>
        <v>61</v>
      </c>
      <c r="E188" s="17">
        <v>-1</v>
      </c>
      <c r="F188" s="17" t="s">
        <v>16</v>
      </c>
      <c r="G188" s="17"/>
      <c r="H188" s="17"/>
      <c r="I188" s="18">
        <v>43672</v>
      </c>
      <c r="J188" s="17">
        <f t="shared" si="56"/>
        <v>60</v>
      </c>
      <c r="K188" s="99">
        <f t="shared" si="62"/>
        <v>24306.658130601776</v>
      </c>
      <c r="L188" s="99"/>
      <c r="M188" s="100">
        <f t="shared" si="63"/>
        <v>1458399.4878361067</v>
      </c>
    </row>
    <row r="189" spans="1:13" hidden="1" x14ac:dyDescent="0.25">
      <c r="A189" s="16" t="s">
        <v>89</v>
      </c>
      <c r="B189" s="17" t="s">
        <v>90</v>
      </c>
      <c r="C189" s="17" t="s">
        <v>29</v>
      </c>
      <c r="D189" s="17">
        <f t="shared" si="57"/>
        <v>60</v>
      </c>
      <c r="E189" s="17">
        <v>-1</v>
      </c>
      <c r="F189" s="17" t="s">
        <v>16</v>
      </c>
      <c r="G189" s="17"/>
      <c r="H189" s="17"/>
      <c r="I189" s="18">
        <v>43706</v>
      </c>
      <c r="J189" s="17">
        <f t="shared" si="56"/>
        <v>59</v>
      </c>
      <c r="K189" s="99">
        <f t="shared" si="62"/>
        <v>24306.658130601776</v>
      </c>
      <c r="L189" s="99"/>
      <c r="M189" s="100">
        <f t="shared" si="63"/>
        <v>1434092.8297055047</v>
      </c>
    </row>
    <row r="190" spans="1:13" hidden="1" x14ac:dyDescent="0.25">
      <c r="A190" s="16" t="s">
        <v>89</v>
      </c>
      <c r="B190" s="17" t="s">
        <v>90</v>
      </c>
      <c r="C190" s="17" t="s">
        <v>29</v>
      </c>
      <c r="D190" s="17">
        <f t="shared" si="57"/>
        <v>59</v>
      </c>
      <c r="E190" s="17">
        <v>-2</v>
      </c>
      <c r="F190" s="17" t="s">
        <v>16</v>
      </c>
      <c r="G190" s="17"/>
      <c r="H190" s="17"/>
      <c r="I190" s="18">
        <v>43707</v>
      </c>
      <c r="J190" s="17">
        <f t="shared" si="56"/>
        <v>57</v>
      </c>
      <c r="K190" s="99">
        <f t="shared" si="62"/>
        <v>24306.658130601776</v>
      </c>
      <c r="L190" s="99"/>
      <c r="M190" s="100">
        <f t="shared" si="63"/>
        <v>1385479.5134443012</v>
      </c>
    </row>
    <row r="191" spans="1:13" hidden="1" x14ac:dyDescent="0.25">
      <c r="A191" s="16" t="s">
        <v>89</v>
      </c>
      <c r="B191" s="17" t="s">
        <v>90</v>
      </c>
      <c r="C191" s="17" t="s">
        <v>29</v>
      </c>
      <c r="D191" s="17">
        <f t="shared" si="57"/>
        <v>57</v>
      </c>
      <c r="E191" s="17">
        <v>-2</v>
      </c>
      <c r="F191" s="17" t="s">
        <v>16</v>
      </c>
      <c r="G191" s="17"/>
      <c r="H191" s="17"/>
      <c r="I191" s="18">
        <v>43712</v>
      </c>
      <c r="J191" s="17">
        <f t="shared" si="56"/>
        <v>55</v>
      </c>
      <c r="K191" s="99">
        <f t="shared" si="62"/>
        <v>24306.658130601776</v>
      </c>
      <c r="L191" s="99"/>
      <c r="M191" s="100">
        <f t="shared" si="63"/>
        <v>1336866.1971830977</v>
      </c>
    </row>
    <row r="192" spans="1:13" hidden="1" x14ac:dyDescent="0.25">
      <c r="A192" s="16" t="s">
        <v>89</v>
      </c>
      <c r="B192" s="17" t="s">
        <v>90</v>
      </c>
      <c r="C192" s="17" t="s">
        <v>29</v>
      </c>
      <c r="D192" s="17">
        <f t="shared" si="57"/>
        <v>55</v>
      </c>
      <c r="E192" s="17">
        <v>-2</v>
      </c>
      <c r="F192" s="17" t="s">
        <v>16</v>
      </c>
      <c r="G192" s="17"/>
      <c r="H192" s="17"/>
      <c r="I192" s="18">
        <v>43717</v>
      </c>
      <c r="J192" s="17">
        <f t="shared" si="56"/>
        <v>53</v>
      </c>
      <c r="K192" s="99">
        <f t="shared" si="62"/>
        <v>24306.658130601776</v>
      </c>
      <c r="L192" s="99"/>
      <c r="M192" s="100">
        <f t="shared" si="63"/>
        <v>1288252.8809218942</v>
      </c>
    </row>
    <row r="193" spans="1:13" hidden="1" x14ac:dyDescent="0.25">
      <c r="A193" s="16" t="s">
        <v>89</v>
      </c>
      <c r="B193" s="17" t="s">
        <v>90</v>
      </c>
      <c r="C193" s="17" t="s">
        <v>29</v>
      </c>
      <c r="D193" s="17">
        <f t="shared" si="57"/>
        <v>53</v>
      </c>
      <c r="E193" s="17">
        <v>-2</v>
      </c>
      <c r="F193" s="17" t="s">
        <v>16</v>
      </c>
      <c r="G193" s="17"/>
      <c r="H193" s="17"/>
      <c r="I193" s="18">
        <v>43717</v>
      </c>
      <c r="J193" s="17">
        <f t="shared" si="56"/>
        <v>51</v>
      </c>
      <c r="K193" s="99">
        <f t="shared" si="62"/>
        <v>24306.658130601776</v>
      </c>
      <c r="L193" s="99"/>
      <c r="M193" s="100">
        <f t="shared" si="63"/>
        <v>1239639.5646606905</v>
      </c>
    </row>
    <row r="194" spans="1:13" hidden="1" x14ac:dyDescent="0.25">
      <c r="A194" s="16" t="s">
        <v>89</v>
      </c>
      <c r="B194" s="17" t="s">
        <v>90</v>
      </c>
      <c r="C194" s="17" t="s">
        <v>29</v>
      </c>
      <c r="D194" s="17">
        <f t="shared" si="57"/>
        <v>51</v>
      </c>
      <c r="E194" s="17">
        <v>-1</v>
      </c>
      <c r="F194" s="17" t="s">
        <v>16</v>
      </c>
      <c r="G194" s="17"/>
      <c r="H194" s="17"/>
      <c r="I194" s="18">
        <v>43718</v>
      </c>
      <c r="J194" s="17">
        <f t="shared" si="56"/>
        <v>50</v>
      </c>
      <c r="K194" s="99">
        <f t="shared" si="62"/>
        <v>24306.658130601776</v>
      </c>
      <c r="L194" s="99"/>
      <c r="M194" s="100">
        <f t="shared" si="63"/>
        <v>1215332.9065300887</v>
      </c>
    </row>
    <row r="195" spans="1:13" hidden="1" x14ac:dyDescent="0.25">
      <c r="A195" s="16" t="s">
        <v>89</v>
      </c>
      <c r="B195" s="17" t="s">
        <v>90</v>
      </c>
      <c r="C195" s="17" t="s">
        <v>29</v>
      </c>
      <c r="D195" s="17">
        <f t="shared" si="57"/>
        <v>50</v>
      </c>
      <c r="E195" s="17">
        <v>-1</v>
      </c>
      <c r="F195" s="17" t="s">
        <v>16</v>
      </c>
      <c r="G195" s="17"/>
      <c r="H195" s="17"/>
      <c r="I195" s="18">
        <v>43719</v>
      </c>
      <c r="J195" s="17">
        <f t="shared" si="56"/>
        <v>49</v>
      </c>
      <c r="K195" s="99">
        <f t="shared" si="62"/>
        <v>24306.658130601776</v>
      </c>
      <c r="L195" s="99"/>
      <c r="M195" s="100">
        <f t="shared" si="63"/>
        <v>1191026.248399487</v>
      </c>
    </row>
    <row r="196" spans="1:13" hidden="1" x14ac:dyDescent="0.25">
      <c r="A196" s="16" t="s">
        <v>89</v>
      </c>
      <c r="B196" s="17" t="s">
        <v>90</v>
      </c>
      <c r="C196" s="17" t="s">
        <v>29</v>
      </c>
      <c r="D196" s="17">
        <f t="shared" si="57"/>
        <v>49</v>
      </c>
      <c r="E196" s="17">
        <v>-1</v>
      </c>
      <c r="F196" s="17" t="s">
        <v>16</v>
      </c>
      <c r="G196" s="17"/>
      <c r="H196" s="17"/>
      <c r="I196" s="18">
        <v>43720</v>
      </c>
      <c r="J196" s="17">
        <f t="shared" si="56"/>
        <v>48</v>
      </c>
      <c r="K196" s="99">
        <f t="shared" si="62"/>
        <v>24306.658130601776</v>
      </c>
      <c r="L196" s="99"/>
      <c r="M196" s="100">
        <f t="shared" si="63"/>
        <v>1166719.5902688853</v>
      </c>
    </row>
    <row r="197" spans="1:13" hidden="1" x14ac:dyDescent="0.25">
      <c r="A197" s="16" t="s">
        <v>89</v>
      </c>
      <c r="B197" s="17" t="s">
        <v>90</v>
      </c>
      <c r="C197" s="17" t="s">
        <v>29</v>
      </c>
      <c r="D197" s="17">
        <f t="shared" si="57"/>
        <v>48</v>
      </c>
      <c r="E197" s="17">
        <v>-2</v>
      </c>
      <c r="F197" s="17" t="s">
        <v>16</v>
      </c>
      <c r="G197" s="17"/>
      <c r="H197" s="17"/>
      <c r="I197" s="18">
        <v>43725</v>
      </c>
      <c r="J197" s="17">
        <f t="shared" si="56"/>
        <v>46</v>
      </c>
      <c r="K197" s="99">
        <f t="shared" si="62"/>
        <v>24306.658130601776</v>
      </c>
      <c r="L197" s="99"/>
      <c r="M197" s="100">
        <f t="shared" si="63"/>
        <v>1118106.2740076818</v>
      </c>
    </row>
    <row r="198" spans="1:13" hidden="1" x14ac:dyDescent="0.25">
      <c r="A198" s="16" t="s">
        <v>89</v>
      </c>
      <c r="B198" s="17" t="s">
        <v>90</v>
      </c>
      <c r="C198" s="17" t="s">
        <v>29</v>
      </c>
      <c r="D198" s="17">
        <f t="shared" si="57"/>
        <v>46</v>
      </c>
      <c r="E198" s="17">
        <v>-5</v>
      </c>
      <c r="F198" s="17" t="s">
        <v>16</v>
      </c>
      <c r="G198" s="17"/>
      <c r="H198" s="17"/>
      <c r="I198" s="18">
        <v>43725</v>
      </c>
      <c r="J198" s="17">
        <f t="shared" si="56"/>
        <v>41</v>
      </c>
      <c r="K198" s="99">
        <f t="shared" si="62"/>
        <v>24306.658130601776</v>
      </c>
      <c r="L198" s="99"/>
      <c r="M198" s="100">
        <f t="shared" si="63"/>
        <v>996572.98335467279</v>
      </c>
    </row>
    <row r="199" spans="1:13" hidden="1" x14ac:dyDescent="0.25">
      <c r="A199" s="16" t="s">
        <v>89</v>
      </c>
      <c r="B199" s="17" t="s">
        <v>90</v>
      </c>
      <c r="C199" s="17" t="s">
        <v>29</v>
      </c>
      <c r="D199" s="17">
        <f t="shared" si="57"/>
        <v>41</v>
      </c>
      <c r="E199" s="17">
        <v>-1</v>
      </c>
      <c r="F199" s="17" t="s">
        <v>16</v>
      </c>
      <c r="G199" s="17"/>
      <c r="H199" s="17"/>
      <c r="I199" s="18">
        <v>43725</v>
      </c>
      <c r="J199" s="17">
        <f t="shared" si="56"/>
        <v>40</v>
      </c>
      <c r="K199" s="99">
        <f t="shared" si="62"/>
        <v>24306.658130601776</v>
      </c>
      <c r="L199" s="99"/>
      <c r="M199" s="100">
        <f t="shared" si="63"/>
        <v>972266.32522407104</v>
      </c>
    </row>
    <row r="200" spans="1:13" hidden="1" x14ac:dyDescent="0.25">
      <c r="A200" s="16" t="s">
        <v>89</v>
      </c>
      <c r="B200" s="17" t="s">
        <v>90</v>
      </c>
      <c r="C200" s="17" t="s">
        <v>29</v>
      </c>
      <c r="D200" s="17">
        <f t="shared" si="57"/>
        <v>40</v>
      </c>
      <c r="E200" s="17">
        <v>-5</v>
      </c>
      <c r="F200" s="17" t="s">
        <v>16</v>
      </c>
      <c r="G200" s="17"/>
      <c r="H200" s="17"/>
      <c r="I200" s="18">
        <v>43726</v>
      </c>
      <c r="J200" s="17">
        <f t="shared" si="56"/>
        <v>35</v>
      </c>
      <c r="K200" s="99">
        <f t="shared" si="62"/>
        <v>24306.658130601776</v>
      </c>
      <c r="L200" s="99"/>
      <c r="M200" s="100">
        <f t="shared" si="63"/>
        <v>850733.03457106219</v>
      </c>
    </row>
    <row r="201" spans="1:13" hidden="1" x14ac:dyDescent="0.25">
      <c r="A201" s="16" t="s">
        <v>89</v>
      </c>
      <c r="B201" s="17" t="s">
        <v>90</v>
      </c>
      <c r="C201" s="17" t="s">
        <v>29</v>
      </c>
      <c r="D201" s="17">
        <f t="shared" si="57"/>
        <v>35</v>
      </c>
      <c r="E201" s="17">
        <v>-2</v>
      </c>
      <c r="F201" s="17" t="s">
        <v>16</v>
      </c>
      <c r="G201" s="17"/>
      <c r="H201" s="17"/>
      <c r="I201" s="18">
        <v>43727</v>
      </c>
      <c r="J201" s="17">
        <f t="shared" si="56"/>
        <v>33</v>
      </c>
      <c r="K201" s="99">
        <f t="shared" si="62"/>
        <v>24306.658130601776</v>
      </c>
      <c r="L201" s="99"/>
      <c r="M201" s="100">
        <f t="shared" si="63"/>
        <v>802119.71830985858</v>
      </c>
    </row>
    <row r="202" spans="1:13" ht="30.75" thickBot="1" x14ac:dyDescent="0.3">
      <c r="A202" s="16" t="s">
        <v>89</v>
      </c>
      <c r="B202" s="17" t="s">
        <v>90</v>
      </c>
      <c r="C202" s="17" t="s">
        <v>29</v>
      </c>
      <c r="D202" s="17">
        <f t="shared" si="57"/>
        <v>33</v>
      </c>
      <c r="E202" s="17">
        <v>-5</v>
      </c>
      <c r="F202" s="17" t="s">
        <v>17</v>
      </c>
      <c r="G202" s="17"/>
      <c r="H202" s="17" t="s">
        <v>25</v>
      </c>
      <c r="I202" s="18">
        <v>43727</v>
      </c>
      <c r="J202" s="17">
        <f t="shared" si="56"/>
        <v>28</v>
      </c>
      <c r="K202" s="99">
        <f t="shared" si="62"/>
        <v>24306.658130601776</v>
      </c>
      <c r="L202" s="99"/>
      <c r="M202" s="100">
        <f>J202*K202</f>
        <v>680586.42765684973</v>
      </c>
    </row>
    <row r="203" spans="1:13" ht="15.75" hidden="1" thickBot="1" x14ac:dyDescent="0.3">
      <c r="A203" s="16" t="s">
        <v>89</v>
      </c>
      <c r="B203" s="17" t="s">
        <v>90</v>
      </c>
      <c r="C203" s="17" t="s">
        <v>29</v>
      </c>
      <c r="D203" s="17">
        <f t="shared" si="57"/>
        <v>28</v>
      </c>
      <c r="E203" s="17">
        <v>-7</v>
      </c>
      <c r="F203" s="17" t="s">
        <v>16</v>
      </c>
      <c r="G203" s="17"/>
      <c r="H203" s="17"/>
      <c r="I203" s="18">
        <v>43733</v>
      </c>
      <c r="J203" s="17">
        <f t="shared" si="56"/>
        <v>21</v>
      </c>
      <c r="K203" s="99">
        <f t="shared" si="62"/>
        <v>24306.658130601776</v>
      </c>
      <c r="L203" s="99"/>
      <c r="M203" s="100">
        <f t="shared" si="63"/>
        <v>510439.82074263727</v>
      </c>
    </row>
    <row r="204" spans="1:13" ht="15.75" hidden="1" thickBot="1" x14ac:dyDescent="0.3">
      <c r="A204" s="16" t="s">
        <v>89</v>
      </c>
      <c r="B204" s="17" t="s">
        <v>90</v>
      </c>
      <c r="C204" s="17" t="s">
        <v>29</v>
      </c>
      <c r="D204" s="17">
        <f t="shared" si="57"/>
        <v>21</v>
      </c>
      <c r="E204" s="17">
        <v>-2</v>
      </c>
      <c r="F204" s="17" t="s">
        <v>16</v>
      </c>
      <c r="G204" s="17"/>
      <c r="H204" s="17"/>
      <c r="I204" s="18">
        <v>43755</v>
      </c>
      <c r="J204" s="17">
        <f t="shared" si="56"/>
        <v>19</v>
      </c>
      <c r="K204" s="99">
        <f t="shared" si="62"/>
        <v>24306.658130601776</v>
      </c>
      <c r="L204" s="99"/>
      <c r="M204" s="100">
        <f t="shared" si="63"/>
        <v>461826.50448143377</v>
      </c>
    </row>
    <row r="205" spans="1:13" ht="15.75" hidden="1" thickBot="1" x14ac:dyDescent="0.3">
      <c r="A205" s="16" t="s">
        <v>89</v>
      </c>
      <c r="B205" s="17" t="s">
        <v>90</v>
      </c>
      <c r="C205" s="17" t="s">
        <v>29</v>
      </c>
      <c r="D205" s="17">
        <f t="shared" si="57"/>
        <v>19</v>
      </c>
      <c r="E205" s="17">
        <v>-1</v>
      </c>
      <c r="F205" s="17" t="s">
        <v>16</v>
      </c>
      <c r="G205" s="17"/>
      <c r="H205" s="17"/>
      <c r="I205" s="18">
        <v>43756</v>
      </c>
      <c r="J205" s="17">
        <f t="shared" si="56"/>
        <v>18</v>
      </c>
      <c r="K205" s="99">
        <f t="shared" si="62"/>
        <v>24306.658130601776</v>
      </c>
      <c r="L205" s="99"/>
      <c r="M205" s="100">
        <f t="shared" si="63"/>
        <v>437519.84635083197</v>
      </c>
    </row>
    <row r="206" spans="1:13" ht="15.75" hidden="1" thickBot="1" x14ac:dyDescent="0.3">
      <c r="A206" s="16" t="s">
        <v>89</v>
      </c>
      <c r="B206" s="17" t="s">
        <v>90</v>
      </c>
      <c r="C206" s="17" t="s">
        <v>29</v>
      </c>
      <c r="D206" s="17">
        <f t="shared" si="57"/>
        <v>18</v>
      </c>
      <c r="E206" s="17">
        <v>-1</v>
      </c>
      <c r="F206" s="17" t="s">
        <v>16</v>
      </c>
      <c r="G206" s="17"/>
      <c r="H206" s="17"/>
      <c r="I206" s="18">
        <v>43762</v>
      </c>
      <c r="J206" s="17">
        <f t="shared" si="56"/>
        <v>17</v>
      </c>
      <c r="K206" s="99">
        <f t="shared" si="62"/>
        <v>24306.658130601776</v>
      </c>
      <c r="L206" s="99"/>
      <c r="M206" s="100">
        <f t="shared" si="63"/>
        <v>413213.18822023016</v>
      </c>
    </row>
    <row r="207" spans="1:13" ht="15.75" hidden="1" thickBot="1" x14ac:dyDescent="0.3">
      <c r="A207" s="16" t="s">
        <v>89</v>
      </c>
      <c r="B207" s="17" t="s">
        <v>90</v>
      </c>
      <c r="C207" s="17" t="s">
        <v>29</v>
      </c>
      <c r="D207" s="17">
        <f t="shared" si="57"/>
        <v>17</v>
      </c>
      <c r="E207" s="17">
        <v>-2</v>
      </c>
      <c r="F207" s="17" t="s">
        <v>16</v>
      </c>
      <c r="G207" s="17"/>
      <c r="H207" s="17"/>
      <c r="I207" s="18">
        <v>43762</v>
      </c>
      <c r="J207" s="17">
        <f t="shared" si="56"/>
        <v>15</v>
      </c>
      <c r="K207" s="99">
        <f t="shared" si="62"/>
        <v>24306.658130601776</v>
      </c>
      <c r="L207" s="99"/>
      <c r="M207" s="100">
        <f t="shared" si="63"/>
        <v>364599.87195902667</v>
      </c>
    </row>
    <row r="208" spans="1:13" ht="15.75" hidden="1" thickBot="1" x14ac:dyDescent="0.3">
      <c r="A208" s="16" t="s">
        <v>89</v>
      </c>
      <c r="B208" s="17" t="s">
        <v>90</v>
      </c>
      <c r="C208" s="17" t="s">
        <v>29</v>
      </c>
      <c r="D208" s="17">
        <f t="shared" si="57"/>
        <v>15</v>
      </c>
      <c r="E208" s="17">
        <v>-5</v>
      </c>
      <c r="F208" s="17" t="s">
        <v>16</v>
      </c>
      <c r="G208" s="17"/>
      <c r="H208" s="17"/>
      <c r="I208" s="18">
        <v>43768</v>
      </c>
      <c r="J208" s="17">
        <f t="shared" si="56"/>
        <v>10</v>
      </c>
      <c r="K208" s="99">
        <f t="shared" si="62"/>
        <v>24306.658130601776</v>
      </c>
      <c r="L208" s="99"/>
      <c r="M208" s="100">
        <f t="shared" si="63"/>
        <v>243066.58130601776</v>
      </c>
    </row>
    <row r="209" spans="1:13" ht="15.75" hidden="1" thickBot="1" x14ac:dyDescent="0.3">
      <c r="A209" s="16" t="s">
        <v>89</v>
      </c>
      <c r="B209" s="17" t="s">
        <v>90</v>
      </c>
      <c r="C209" s="17" t="s">
        <v>29</v>
      </c>
      <c r="D209" s="17">
        <f t="shared" si="57"/>
        <v>10</v>
      </c>
      <c r="E209" s="17">
        <v>-5</v>
      </c>
      <c r="F209" s="17" t="s">
        <v>16</v>
      </c>
      <c r="G209" s="17"/>
      <c r="H209" s="17"/>
      <c r="I209" s="18">
        <v>43768</v>
      </c>
      <c r="J209" s="17">
        <f t="shared" si="56"/>
        <v>5</v>
      </c>
      <c r="K209" s="99">
        <f t="shared" si="62"/>
        <v>24306.658130601776</v>
      </c>
      <c r="L209" s="99"/>
      <c r="M209" s="100">
        <f t="shared" si="63"/>
        <v>121533.29065300888</v>
      </c>
    </row>
    <row r="210" spans="1:13" ht="15.75" hidden="1" thickBot="1" x14ac:dyDescent="0.3">
      <c r="A210" s="40" t="s">
        <v>89</v>
      </c>
      <c r="B210" s="41" t="s">
        <v>90</v>
      </c>
      <c r="C210" s="41" t="s">
        <v>29</v>
      </c>
      <c r="D210" s="41">
        <f t="shared" si="57"/>
        <v>5</v>
      </c>
      <c r="E210" s="41">
        <v>-5</v>
      </c>
      <c r="F210" s="41" t="s">
        <v>16</v>
      </c>
      <c r="G210" s="41"/>
      <c r="H210" s="41"/>
      <c r="I210" s="42">
        <v>43783</v>
      </c>
      <c r="J210" s="41">
        <f t="shared" si="56"/>
        <v>0</v>
      </c>
      <c r="K210" s="119">
        <f t="shared" si="62"/>
        <v>24306.658130601776</v>
      </c>
      <c r="L210" s="119"/>
      <c r="M210" s="100">
        <f t="shared" si="63"/>
        <v>0</v>
      </c>
    </row>
    <row r="211" spans="1:13" ht="15.75" thickBot="1" x14ac:dyDescent="0.3">
      <c r="A211" s="1" t="s">
        <v>93</v>
      </c>
      <c r="B211" s="2" t="s">
        <v>94</v>
      </c>
      <c r="C211" s="2" t="s">
        <v>29</v>
      </c>
      <c r="D211" s="2">
        <f t="shared" ref="D211:D219" si="64">J210</f>
        <v>0</v>
      </c>
      <c r="E211" s="2">
        <v>3</v>
      </c>
      <c r="F211" s="2" t="s">
        <v>17</v>
      </c>
      <c r="G211" s="2" t="s">
        <v>18</v>
      </c>
      <c r="H211" s="2"/>
      <c r="I211" s="43">
        <v>43243</v>
      </c>
      <c r="J211" s="2">
        <f t="shared" ref="J211:J226" si="65">D211+E211</f>
        <v>3</v>
      </c>
      <c r="K211" s="97">
        <v>9353.3333333333339</v>
      </c>
      <c r="L211" s="97">
        <f>E211*K211</f>
        <v>28060</v>
      </c>
      <c r="M211" s="107">
        <f>K211*J211</f>
        <v>28060</v>
      </c>
    </row>
    <row r="212" spans="1:13" ht="15.75" hidden="1" thickBot="1" x14ac:dyDescent="0.3">
      <c r="A212" s="40" t="s">
        <v>93</v>
      </c>
      <c r="B212" s="41" t="s">
        <v>94</v>
      </c>
      <c r="C212" s="41" t="s">
        <v>29</v>
      </c>
      <c r="D212" s="41">
        <f t="shared" si="64"/>
        <v>3</v>
      </c>
      <c r="E212" s="41">
        <v>-3</v>
      </c>
      <c r="F212" s="41" t="s">
        <v>16</v>
      </c>
      <c r="G212" s="41"/>
      <c r="H212" s="41"/>
      <c r="I212" s="42">
        <v>43462</v>
      </c>
      <c r="J212" s="41">
        <f t="shared" si="65"/>
        <v>0</v>
      </c>
      <c r="K212" s="119">
        <f t="shared" ref="K212" si="66">IF(OR(F212="FPCO"),((M211+L212)/J212),K211)</f>
        <v>9353.3333333333339</v>
      </c>
      <c r="L212" s="119"/>
      <c r="M212" s="100">
        <f t="shared" ref="M212" si="67">J212*K212</f>
        <v>0</v>
      </c>
    </row>
    <row r="213" spans="1:13" x14ac:dyDescent="0.25">
      <c r="A213" s="1" t="s">
        <v>97</v>
      </c>
      <c r="B213" s="2" t="s">
        <v>98</v>
      </c>
      <c r="C213" s="2" t="s">
        <v>29</v>
      </c>
      <c r="D213" s="2">
        <f t="shared" si="64"/>
        <v>0</v>
      </c>
      <c r="E213" s="2">
        <v>2</v>
      </c>
      <c r="F213" s="2" t="s">
        <v>17</v>
      </c>
      <c r="G213" s="2" t="s">
        <v>18</v>
      </c>
      <c r="H213" s="2"/>
      <c r="I213" s="43">
        <v>43599</v>
      </c>
      <c r="J213" s="2">
        <f t="shared" si="65"/>
        <v>2</v>
      </c>
      <c r="K213" s="97">
        <v>101626</v>
      </c>
      <c r="L213" s="97">
        <f>E213*K213</f>
        <v>203252</v>
      </c>
      <c r="M213" s="107">
        <f>K213*J213</f>
        <v>203252</v>
      </c>
    </row>
    <row r="214" spans="1:13" hidden="1" x14ac:dyDescent="0.25">
      <c r="A214" s="16" t="s">
        <v>97</v>
      </c>
      <c r="B214" s="17" t="s">
        <v>98</v>
      </c>
      <c r="C214" s="17" t="s">
        <v>29</v>
      </c>
      <c r="D214" s="17">
        <f t="shared" si="64"/>
        <v>2</v>
      </c>
      <c r="E214" s="17">
        <v>-2</v>
      </c>
      <c r="F214" s="17" t="s">
        <v>16</v>
      </c>
      <c r="G214" s="17"/>
      <c r="H214" s="17"/>
      <c r="I214" s="18">
        <v>43605</v>
      </c>
      <c r="J214" s="17">
        <f t="shared" si="65"/>
        <v>0</v>
      </c>
      <c r="K214" s="99">
        <f t="shared" ref="K214" si="68">IF(OR(F214="FPCO"),((M213+L214)/J214),K213)</f>
        <v>101626</v>
      </c>
      <c r="L214" s="99"/>
      <c r="M214" s="100">
        <f t="shared" ref="M214" si="69">J214*K214</f>
        <v>0</v>
      </c>
    </row>
    <row r="215" spans="1:13" ht="15.75" thickBot="1" x14ac:dyDescent="0.3">
      <c r="A215" s="16" t="s">
        <v>97</v>
      </c>
      <c r="B215" s="17" t="s">
        <v>98</v>
      </c>
      <c r="C215" s="17" t="s">
        <v>29</v>
      </c>
      <c r="D215" s="17">
        <f t="shared" si="64"/>
        <v>0</v>
      </c>
      <c r="E215" s="17">
        <v>10</v>
      </c>
      <c r="F215" s="17" t="s">
        <v>17</v>
      </c>
      <c r="G215" s="17" t="s">
        <v>18</v>
      </c>
      <c r="H215" s="17"/>
      <c r="I215" s="18">
        <v>44062</v>
      </c>
      <c r="J215" s="17">
        <f t="shared" si="65"/>
        <v>10</v>
      </c>
      <c r="K215" s="99">
        <f t="shared" ref="K215" si="70">((M214+L215)/J215)</f>
        <v>18872.8</v>
      </c>
      <c r="L215" s="99">
        <f>E215*18872.8</f>
        <v>188728</v>
      </c>
      <c r="M215" s="100">
        <f>J215*K215</f>
        <v>188728</v>
      </c>
    </row>
    <row r="216" spans="1:13" ht="15.75" hidden="1" thickBot="1" x14ac:dyDescent="0.3">
      <c r="A216" s="40" t="s">
        <v>97</v>
      </c>
      <c r="B216" s="41" t="s">
        <v>98</v>
      </c>
      <c r="C216" s="41" t="s">
        <v>29</v>
      </c>
      <c r="D216" s="41">
        <f t="shared" si="64"/>
        <v>10</v>
      </c>
      <c r="E216" s="41">
        <v>-10</v>
      </c>
      <c r="F216" s="41" t="s">
        <v>16</v>
      </c>
      <c r="G216" s="41"/>
      <c r="H216" s="41"/>
      <c r="I216" s="42">
        <v>44067</v>
      </c>
      <c r="J216" s="41">
        <f t="shared" si="65"/>
        <v>0</v>
      </c>
      <c r="K216" s="99">
        <f t="shared" ref="K216" si="71">IF(OR(F216="FPCO"),((M215+L216)/J216),K215)</f>
        <v>18872.8</v>
      </c>
      <c r="L216" s="99"/>
      <c r="M216" s="100">
        <f t="shared" ref="M216" si="72">J216*K216</f>
        <v>0</v>
      </c>
    </row>
    <row r="217" spans="1:13" x14ac:dyDescent="0.25">
      <c r="A217" s="1" t="s">
        <v>101</v>
      </c>
      <c r="B217" s="2" t="s">
        <v>102</v>
      </c>
      <c r="C217" s="2" t="s">
        <v>29</v>
      </c>
      <c r="D217" s="2">
        <f t="shared" si="64"/>
        <v>0</v>
      </c>
      <c r="E217" s="2">
        <v>10</v>
      </c>
      <c r="F217" s="2" t="s">
        <v>17</v>
      </c>
      <c r="G217" s="2" t="s">
        <v>18</v>
      </c>
      <c r="H217" s="2"/>
      <c r="I217" s="43">
        <v>43200</v>
      </c>
      <c r="J217" s="2">
        <f t="shared" si="65"/>
        <v>10</v>
      </c>
      <c r="K217" s="106">
        <f>L217/E217</f>
        <v>3828</v>
      </c>
      <c r="L217" s="106">
        <f>E217*3828</f>
        <v>38280</v>
      </c>
      <c r="M217" s="107">
        <f t="shared" ref="M217:M222" si="73">J217*K217</f>
        <v>38280</v>
      </c>
    </row>
    <row r="218" spans="1:13" hidden="1" x14ac:dyDescent="0.25">
      <c r="A218" s="16" t="s">
        <v>101</v>
      </c>
      <c r="B218" s="17" t="s">
        <v>102</v>
      </c>
      <c r="C218" s="17" t="s">
        <v>29</v>
      </c>
      <c r="D218" s="17">
        <f t="shared" si="64"/>
        <v>10</v>
      </c>
      <c r="E218" s="17">
        <v>-10</v>
      </c>
      <c r="F218" s="17" t="s">
        <v>16</v>
      </c>
      <c r="G218" s="17"/>
      <c r="H218" s="17"/>
      <c r="I218" s="18">
        <v>43462</v>
      </c>
      <c r="J218" s="17">
        <f t="shared" si="65"/>
        <v>0</v>
      </c>
      <c r="K218" s="99">
        <f>IF(OR(F218="FPCO"),((M217+L218)/J218),K217)</f>
        <v>3828</v>
      </c>
      <c r="L218" s="99"/>
      <c r="M218" s="100">
        <f t="shared" si="73"/>
        <v>0</v>
      </c>
    </row>
    <row r="219" spans="1:13" x14ac:dyDescent="0.25">
      <c r="A219" s="16" t="s">
        <v>101</v>
      </c>
      <c r="B219" s="17" t="s">
        <v>102</v>
      </c>
      <c r="C219" s="17" t="s">
        <v>29</v>
      </c>
      <c r="D219" s="17">
        <f t="shared" si="64"/>
        <v>0</v>
      </c>
      <c r="E219" s="17">
        <v>2</v>
      </c>
      <c r="F219" s="17" t="s">
        <v>17</v>
      </c>
      <c r="G219" s="17" t="s">
        <v>18</v>
      </c>
      <c r="H219" s="17"/>
      <c r="I219" s="18">
        <v>43531</v>
      </c>
      <c r="J219" s="17">
        <f t="shared" si="65"/>
        <v>2</v>
      </c>
      <c r="K219" s="99">
        <f>((M218+L219)/J219)</f>
        <v>1689.0810810810799</v>
      </c>
      <c r="L219" s="99">
        <f>E219*1689.08108108108</f>
        <v>3378.1621621621598</v>
      </c>
      <c r="M219" s="100">
        <f t="shared" si="73"/>
        <v>3378.1621621621598</v>
      </c>
    </row>
    <row r="220" spans="1:13" ht="30" x14ac:dyDescent="0.25">
      <c r="A220" s="16" t="s">
        <v>101</v>
      </c>
      <c r="B220" s="17" t="s">
        <v>102</v>
      </c>
      <c r="C220" s="17" t="s">
        <v>29</v>
      </c>
      <c r="D220" s="17">
        <f t="shared" ref="D220:D228" si="74">J219</f>
        <v>2</v>
      </c>
      <c r="E220" s="17">
        <v>4</v>
      </c>
      <c r="F220" s="17" t="s">
        <v>17</v>
      </c>
      <c r="G220" s="17" t="s">
        <v>25</v>
      </c>
      <c r="H220" s="17"/>
      <c r="I220" s="18">
        <v>43536</v>
      </c>
      <c r="J220" s="17">
        <f t="shared" si="65"/>
        <v>6</v>
      </c>
      <c r="K220" s="99">
        <f>((M219+L220)/J220)</f>
        <v>1689.0810810810799</v>
      </c>
      <c r="L220" s="99">
        <f>E220*1689.08108108108</f>
        <v>6756.3243243243196</v>
      </c>
      <c r="M220" s="100">
        <f t="shared" si="73"/>
        <v>10134.486486486479</v>
      </c>
    </row>
    <row r="221" spans="1:13" x14ac:dyDescent="0.25">
      <c r="A221" s="16" t="s">
        <v>101</v>
      </c>
      <c r="B221" s="17" t="s">
        <v>102</v>
      </c>
      <c r="C221" s="17" t="s">
        <v>29</v>
      </c>
      <c r="D221" s="17">
        <f t="shared" si="74"/>
        <v>6</v>
      </c>
      <c r="E221" s="17">
        <v>-2</v>
      </c>
      <c r="F221" s="17" t="s">
        <v>17</v>
      </c>
      <c r="G221" s="17"/>
      <c r="H221" s="17" t="s">
        <v>18</v>
      </c>
      <c r="I221" s="18">
        <v>43537</v>
      </c>
      <c r="J221" s="17">
        <f t="shared" si="65"/>
        <v>4</v>
      </c>
      <c r="K221" s="99">
        <f t="shared" ref="K221:K226" si="75">IF(OR(F221="FPCO"),((M220+L221)/J221),K220)</f>
        <v>1689.0810810810799</v>
      </c>
      <c r="L221" s="99"/>
      <c r="M221" s="100">
        <f t="shared" si="73"/>
        <v>6756.3243243243196</v>
      </c>
    </row>
    <row r="222" spans="1:13" x14ac:dyDescent="0.25">
      <c r="A222" s="16" t="s">
        <v>101</v>
      </c>
      <c r="B222" s="17" t="s">
        <v>102</v>
      </c>
      <c r="C222" s="17" t="s">
        <v>29</v>
      </c>
      <c r="D222" s="17">
        <f t="shared" si="74"/>
        <v>4</v>
      </c>
      <c r="E222" s="17">
        <v>2</v>
      </c>
      <c r="F222" s="17" t="s">
        <v>17</v>
      </c>
      <c r="G222" s="17" t="s">
        <v>18</v>
      </c>
      <c r="H222" s="17"/>
      <c r="I222" s="18">
        <v>43577</v>
      </c>
      <c r="J222" s="17">
        <f t="shared" si="65"/>
        <v>6</v>
      </c>
      <c r="K222" s="99">
        <f>((M221+L222)/J222)</f>
        <v>1689.0810810810799</v>
      </c>
      <c r="L222" s="99">
        <f>E222*1689.08108108108</f>
        <v>3378.1621621621598</v>
      </c>
      <c r="M222" s="100">
        <f t="shared" si="73"/>
        <v>10134.486486486479</v>
      </c>
    </row>
    <row r="223" spans="1:13" hidden="1" x14ac:dyDescent="0.25">
      <c r="A223" s="16" t="s">
        <v>101</v>
      </c>
      <c r="B223" s="17" t="s">
        <v>102</v>
      </c>
      <c r="C223" s="17" t="s">
        <v>29</v>
      </c>
      <c r="D223" s="17">
        <f t="shared" si="74"/>
        <v>6</v>
      </c>
      <c r="E223" s="17">
        <v>-2</v>
      </c>
      <c r="F223" s="17" t="s">
        <v>16</v>
      </c>
      <c r="G223" s="17"/>
      <c r="H223" s="17"/>
      <c r="I223" s="18">
        <v>43579</v>
      </c>
      <c r="J223" s="17">
        <f t="shared" si="65"/>
        <v>4</v>
      </c>
      <c r="K223" s="99">
        <f t="shared" si="75"/>
        <v>1689.0810810810799</v>
      </c>
      <c r="L223" s="99"/>
      <c r="M223" s="100">
        <f t="shared" ref="M223:M226" si="76">J223*K223</f>
        <v>6756.3243243243196</v>
      </c>
    </row>
    <row r="224" spans="1:13" hidden="1" x14ac:dyDescent="0.25">
      <c r="A224" s="16" t="s">
        <v>101</v>
      </c>
      <c r="B224" s="17" t="s">
        <v>102</v>
      </c>
      <c r="C224" s="17" t="s">
        <v>29</v>
      </c>
      <c r="D224" s="17">
        <f t="shared" si="74"/>
        <v>4</v>
      </c>
      <c r="E224" s="17">
        <v>-4</v>
      </c>
      <c r="F224" s="17" t="s">
        <v>16</v>
      </c>
      <c r="G224" s="17"/>
      <c r="H224" s="17"/>
      <c r="I224" s="18">
        <v>43580</v>
      </c>
      <c r="J224" s="17">
        <f t="shared" si="65"/>
        <v>0</v>
      </c>
      <c r="K224" s="99">
        <f t="shared" si="75"/>
        <v>1689.0810810810799</v>
      </c>
      <c r="L224" s="99"/>
      <c r="M224" s="100">
        <f t="shared" si="76"/>
        <v>0</v>
      </c>
    </row>
    <row r="225" spans="1:13" ht="15.75" thickBot="1" x14ac:dyDescent="0.3">
      <c r="A225" s="16" t="s">
        <v>101</v>
      </c>
      <c r="B225" s="17" t="s">
        <v>102</v>
      </c>
      <c r="C225" s="17" t="s">
        <v>29</v>
      </c>
      <c r="D225" s="17">
        <f t="shared" si="74"/>
        <v>0</v>
      </c>
      <c r="E225" s="17">
        <v>10</v>
      </c>
      <c r="F225" s="17" t="s">
        <v>17</v>
      </c>
      <c r="G225" s="17" t="s">
        <v>18</v>
      </c>
      <c r="H225" s="17"/>
      <c r="I225" s="18">
        <v>43689</v>
      </c>
      <c r="J225" s="17">
        <f t="shared" si="65"/>
        <v>10</v>
      </c>
      <c r="K225" s="99">
        <f>((M224+L225)/J225)</f>
        <v>2620.44414414414</v>
      </c>
      <c r="L225" s="99">
        <f>E225*2620.44414414414</f>
        <v>26204.441441441399</v>
      </c>
      <c r="M225" s="100">
        <f>J225*K225</f>
        <v>26204.441441441399</v>
      </c>
    </row>
    <row r="226" spans="1:13" ht="15.75" hidden="1" thickBot="1" x14ac:dyDescent="0.3">
      <c r="A226" s="40" t="s">
        <v>101</v>
      </c>
      <c r="B226" s="41" t="s">
        <v>102</v>
      </c>
      <c r="C226" s="41" t="s">
        <v>29</v>
      </c>
      <c r="D226" s="41">
        <f t="shared" si="74"/>
        <v>10</v>
      </c>
      <c r="E226" s="41">
        <v>-10</v>
      </c>
      <c r="F226" s="41" t="s">
        <v>16</v>
      </c>
      <c r="G226" s="41"/>
      <c r="H226" s="41"/>
      <c r="I226" s="42">
        <v>43698</v>
      </c>
      <c r="J226" s="41">
        <f t="shared" si="65"/>
        <v>0</v>
      </c>
      <c r="K226" s="99">
        <f t="shared" si="75"/>
        <v>2620.44414414414</v>
      </c>
      <c r="L226" s="99"/>
      <c r="M226" s="100">
        <f t="shared" si="76"/>
        <v>0</v>
      </c>
    </row>
    <row r="227" spans="1:13" ht="15.75" thickBot="1" x14ac:dyDescent="0.3">
      <c r="A227" s="1" t="s">
        <v>109</v>
      </c>
      <c r="B227" s="2" t="s">
        <v>110</v>
      </c>
      <c r="C227" s="2" t="s">
        <v>29</v>
      </c>
      <c r="D227" s="2">
        <f t="shared" si="74"/>
        <v>0</v>
      </c>
      <c r="E227" s="2">
        <v>16</v>
      </c>
      <c r="F227" s="2" t="s">
        <v>17</v>
      </c>
      <c r="G227" s="2" t="s">
        <v>18</v>
      </c>
      <c r="H227" s="2"/>
      <c r="I227" s="43">
        <v>43642</v>
      </c>
      <c r="J227" s="2">
        <f>D227+E227</f>
        <v>16</v>
      </c>
      <c r="K227" s="106">
        <v>236756</v>
      </c>
      <c r="L227" s="106">
        <f>E227*K227</f>
        <v>3788096</v>
      </c>
      <c r="M227" s="107">
        <f>J227*K227</f>
        <v>3788096</v>
      </c>
    </row>
    <row r="228" spans="1:13" ht="15.75" hidden="1" thickBot="1" x14ac:dyDescent="0.3">
      <c r="A228" s="40" t="s">
        <v>109</v>
      </c>
      <c r="B228" s="41" t="s">
        <v>110</v>
      </c>
      <c r="C228" s="41" t="s">
        <v>29</v>
      </c>
      <c r="D228" s="41">
        <f t="shared" si="74"/>
        <v>16</v>
      </c>
      <c r="E228" s="41">
        <v>-16</v>
      </c>
      <c r="F228" s="41" t="s">
        <v>16</v>
      </c>
      <c r="G228" s="41"/>
      <c r="H228" s="41"/>
      <c r="I228" s="42">
        <v>43651</v>
      </c>
      <c r="J228" s="41">
        <f>D228+E228</f>
        <v>0</v>
      </c>
      <c r="K228" s="99">
        <f>IF(OR(F228="FPCO"),((M227+L228)/J228),K227)</f>
        <v>236756</v>
      </c>
      <c r="L228" s="99"/>
      <c r="M228" s="100">
        <f>J228*K228</f>
        <v>0</v>
      </c>
    </row>
    <row r="229" spans="1:13" x14ac:dyDescent="0.25">
      <c r="A229" s="1" t="s">
        <v>113</v>
      </c>
      <c r="B229" s="2" t="s">
        <v>114</v>
      </c>
      <c r="C229" s="2" t="s">
        <v>29</v>
      </c>
      <c r="D229" s="2">
        <f>J228</f>
        <v>0</v>
      </c>
      <c r="E229" s="2">
        <v>1</v>
      </c>
      <c r="F229" s="2" t="s">
        <v>17</v>
      </c>
      <c r="G229" s="2" t="s">
        <v>18</v>
      </c>
      <c r="H229" s="2"/>
      <c r="I229" s="43">
        <v>43531</v>
      </c>
      <c r="J229" s="2">
        <f t="shared" ref="J229:J243" si="77">D229+E229</f>
        <v>1</v>
      </c>
      <c r="K229" s="106">
        <f>L229/J229</f>
        <v>144022</v>
      </c>
      <c r="L229" s="106">
        <f>E229*144022</f>
        <v>144022</v>
      </c>
      <c r="M229" s="107">
        <f>J229*K229</f>
        <v>144022</v>
      </c>
    </row>
    <row r="230" spans="1:13" ht="15.75" thickBot="1" x14ac:dyDescent="0.3">
      <c r="A230" s="40" t="s">
        <v>113</v>
      </c>
      <c r="B230" s="41" t="s">
        <v>114</v>
      </c>
      <c r="C230" s="41" t="s">
        <v>29</v>
      </c>
      <c r="D230" s="41">
        <f>J229</f>
        <v>1</v>
      </c>
      <c r="E230" s="41">
        <v>-1</v>
      </c>
      <c r="F230" s="41" t="s">
        <v>17</v>
      </c>
      <c r="G230" s="41"/>
      <c r="H230" s="41" t="s">
        <v>18</v>
      </c>
      <c r="I230" s="42">
        <v>43537</v>
      </c>
      <c r="J230" s="41">
        <f t="shared" si="77"/>
        <v>0</v>
      </c>
      <c r="K230" s="108">
        <f t="shared" ref="K230" si="78">IF(OR(F230="FPCO"),((M229+L230)/J230),K229)</f>
        <v>144022</v>
      </c>
      <c r="L230" s="108"/>
      <c r="M230" s="109">
        <f>J230*K230</f>
        <v>0</v>
      </c>
    </row>
    <row r="231" spans="1:13" ht="15.75" thickBot="1" x14ac:dyDescent="0.3">
      <c r="A231" s="1" t="s">
        <v>119</v>
      </c>
      <c r="B231" s="2" t="s">
        <v>120</v>
      </c>
      <c r="C231" s="2" t="s">
        <v>29</v>
      </c>
      <c r="D231" s="2">
        <f>J230</f>
        <v>0</v>
      </c>
      <c r="E231" s="2">
        <v>3</v>
      </c>
      <c r="F231" s="2" t="s">
        <v>17</v>
      </c>
      <c r="G231" s="2" t="s">
        <v>18</v>
      </c>
      <c r="H231" s="2"/>
      <c r="I231" s="43">
        <v>44112</v>
      </c>
      <c r="J231" s="2">
        <f t="shared" si="77"/>
        <v>3</v>
      </c>
      <c r="K231" s="106">
        <f>L231/J231</f>
        <v>21420</v>
      </c>
      <c r="L231" s="106">
        <f>E231*21420</f>
        <v>64260</v>
      </c>
      <c r="M231" s="107">
        <f>J231*K231</f>
        <v>64260</v>
      </c>
    </row>
    <row r="232" spans="1:13" ht="15.75" hidden="1" thickBot="1" x14ac:dyDescent="0.3">
      <c r="A232" s="40" t="s">
        <v>119</v>
      </c>
      <c r="B232" s="41" t="s">
        <v>120</v>
      </c>
      <c r="C232" s="41" t="s">
        <v>29</v>
      </c>
      <c r="D232" s="41">
        <f>J231</f>
        <v>3</v>
      </c>
      <c r="E232" s="41">
        <v>-1</v>
      </c>
      <c r="F232" s="41" t="s">
        <v>16</v>
      </c>
      <c r="G232" s="41"/>
      <c r="H232" s="41"/>
      <c r="I232" s="42">
        <v>44118</v>
      </c>
      <c r="J232" s="41">
        <f t="shared" si="77"/>
        <v>2</v>
      </c>
      <c r="K232" s="108">
        <f t="shared" ref="K232" si="79">IF(OR(F232="FPCO"),((M231+L232)/J232),K231)</f>
        <v>21420</v>
      </c>
      <c r="L232" s="108"/>
      <c r="M232" s="109">
        <f t="shared" ref="M232" si="80">J232*K232</f>
        <v>42840</v>
      </c>
    </row>
    <row r="233" spans="1:13" ht="15.75" hidden="1" thickBot="1" x14ac:dyDescent="0.3">
      <c r="A233" s="1" t="s">
        <v>123</v>
      </c>
      <c r="B233" s="2" t="s">
        <v>124</v>
      </c>
      <c r="C233" s="2" t="s">
        <v>29</v>
      </c>
      <c r="D233" s="2">
        <v>5</v>
      </c>
      <c r="E233" s="2"/>
      <c r="F233" s="2" t="s">
        <v>14</v>
      </c>
      <c r="G233" s="2"/>
      <c r="H233" s="2"/>
      <c r="I233" s="43">
        <v>43100</v>
      </c>
      <c r="J233" s="2">
        <f t="shared" si="77"/>
        <v>5</v>
      </c>
      <c r="K233" s="106">
        <f>M233/J233</f>
        <v>112434</v>
      </c>
      <c r="L233" s="106"/>
      <c r="M233" s="107">
        <v>562170</v>
      </c>
    </row>
    <row r="234" spans="1:13" ht="15.75" hidden="1" thickBot="1" x14ac:dyDescent="0.3">
      <c r="A234" s="16" t="s">
        <v>123</v>
      </c>
      <c r="B234" s="17" t="s">
        <v>124</v>
      </c>
      <c r="C234" s="17" t="s">
        <v>29</v>
      </c>
      <c r="D234" s="17">
        <f>J233</f>
        <v>5</v>
      </c>
      <c r="E234" s="17">
        <v>-1</v>
      </c>
      <c r="F234" s="17" t="s">
        <v>16</v>
      </c>
      <c r="G234" s="17"/>
      <c r="H234" s="17"/>
      <c r="I234" s="18">
        <v>43672</v>
      </c>
      <c r="J234" s="17">
        <f t="shared" si="77"/>
        <v>4</v>
      </c>
      <c r="K234" s="99">
        <f>IF(OR(F234="FPCO"),((M233+L234)/J234),K233)</f>
        <v>112434</v>
      </c>
      <c r="L234" s="99"/>
      <c r="M234" s="100">
        <f t="shared" ref="M234" si="81">J234*K234</f>
        <v>449736</v>
      </c>
    </row>
    <row r="235" spans="1:13" ht="15.75" hidden="1" thickBot="1" x14ac:dyDescent="0.3">
      <c r="A235" s="16" t="s">
        <v>123</v>
      </c>
      <c r="B235" s="17" t="s">
        <v>124</v>
      </c>
      <c r="C235" s="17" t="s">
        <v>29</v>
      </c>
      <c r="D235" s="17">
        <f>J234</f>
        <v>4</v>
      </c>
      <c r="E235" s="17">
        <v>-1</v>
      </c>
      <c r="F235" s="17" t="s">
        <v>16</v>
      </c>
      <c r="G235" s="17"/>
      <c r="H235" s="17"/>
      <c r="I235" s="18">
        <v>43692</v>
      </c>
      <c r="J235" s="17">
        <f t="shared" si="77"/>
        <v>3</v>
      </c>
      <c r="K235" s="99">
        <f t="shared" ref="K235:K237" si="82">IF(OR(F235="FPCO"),((M234+L235)/J235),K234)</f>
        <v>112434</v>
      </c>
      <c r="L235" s="99"/>
      <c r="M235" s="100">
        <f t="shared" ref="M235:M237" si="83">J235*K235</f>
        <v>337302</v>
      </c>
    </row>
    <row r="236" spans="1:13" ht="15.75" hidden="1" thickBot="1" x14ac:dyDescent="0.3">
      <c r="A236" s="16" t="s">
        <v>123</v>
      </c>
      <c r="B236" s="17" t="s">
        <v>124</v>
      </c>
      <c r="C236" s="17" t="s">
        <v>29</v>
      </c>
      <c r="D236" s="17">
        <f>J235</f>
        <v>3</v>
      </c>
      <c r="E236" s="17">
        <v>-1</v>
      </c>
      <c r="F236" s="17" t="s">
        <v>16</v>
      </c>
      <c r="G236" s="17"/>
      <c r="H236" s="17"/>
      <c r="I236" s="18">
        <v>43768</v>
      </c>
      <c r="J236" s="17">
        <f t="shared" si="77"/>
        <v>2</v>
      </c>
      <c r="K236" s="99">
        <f t="shared" si="82"/>
        <v>112434</v>
      </c>
      <c r="L236" s="99"/>
      <c r="M236" s="100">
        <f t="shared" si="83"/>
        <v>224868</v>
      </c>
    </row>
    <row r="237" spans="1:13" ht="15.75" hidden="1" thickBot="1" x14ac:dyDescent="0.3">
      <c r="A237" s="40" t="s">
        <v>123</v>
      </c>
      <c r="B237" s="41" t="s">
        <v>124</v>
      </c>
      <c r="C237" s="41" t="s">
        <v>29</v>
      </c>
      <c r="D237" s="41">
        <f>J236</f>
        <v>2</v>
      </c>
      <c r="E237" s="41">
        <v>-2</v>
      </c>
      <c r="F237" s="41" t="s">
        <v>16</v>
      </c>
      <c r="G237" s="41"/>
      <c r="H237" s="41"/>
      <c r="I237" s="42">
        <v>44112</v>
      </c>
      <c r="J237" s="41">
        <f t="shared" si="77"/>
        <v>0</v>
      </c>
      <c r="K237" s="99">
        <f t="shared" si="82"/>
        <v>112434</v>
      </c>
      <c r="L237" s="99"/>
      <c r="M237" s="100">
        <f t="shared" si="83"/>
        <v>0</v>
      </c>
    </row>
    <row r="238" spans="1:13" ht="15.75" hidden="1" thickBot="1" x14ac:dyDescent="0.3">
      <c r="A238" s="1" t="s">
        <v>125</v>
      </c>
      <c r="B238" s="2" t="s">
        <v>126</v>
      </c>
      <c r="C238" s="2" t="s">
        <v>29</v>
      </c>
      <c r="D238" s="2">
        <v>396</v>
      </c>
      <c r="E238" s="2"/>
      <c r="F238" s="2" t="s">
        <v>14</v>
      </c>
      <c r="G238" s="2"/>
      <c r="H238" s="2"/>
      <c r="I238" s="43">
        <v>43100</v>
      </c>
      <c r="J238" s="2">
        <f t="shared" si="77"/>
        <v>396</v>
      </c>
      <c r="K238" s="106">
        <f>M238/J238</f>
        <v>132.29040404040404</v>
      </c>
      <c r="L238" s="106"/>
      <c r="M238" s="107">
        <v>52387</v>
      </c>
    </row>
    <row r="239" spans="1:13" ht="15.75" hidden="1" thickBot="1" x14ac:dyDescent="0.3">
      <c r="A239" s="16" t="s">
        <v>125</v>
      </c>
      <c r="B239" s="17" t="s">
        <v>126</v>
      </c>
      <c r="C239" s="17" t="s">
        <v>29</v>
      </c>
      <c r="D239" s="17">
        <f>J238</f>
        <v>396</v>
      </c>
      <c r="E239" s="17">
        <v>-4</v>
      </c>
      <c r="F239" s="17" t="s">
        <v>16</v>
      </c>
      <c r="G239" s="17"/>
      <c r="H239" s="17"/>
      <c r="I239" s="18">
        <v>43462</v>
      </c>
      <c r="J239" s="17">
        <f t="shared" si="77"/>
        <v>392</v>
      </c>
      <c r="K239" s="99">
        <f>IF(OR(F239="FPCO"),((M238+L239)/J239),K238)</f>
        <v>132.29040404040404</v>
      </c>
      <c r="L239" s="99"/>
      <c r="M239" s="100">
        <f t="shared" ref="M239:M243" si="84">J239*K239</f>
        <v>51857.838383838382</v>
      </c>
    </row>
    <row r="240" spans="1:13" ht="15.75" hidden="1" thickBot="1" x14ac:dyDescent="0.3">
      <c r="A240" s="16" t="s">
        <v>125</v>
      </c>
      <c r="B240" s="17" t="s">
        <v>126</v>
      </c>
      <c r="C240" s="17" t="s">
        <v>29</v>
      </c>
      <c r="D240" s="17">
        <f t="shared" ref="D240:D249" si="85">J239</f>
        <v>392</v>
      </c>
      <c r="E240" s="17">
        <v>-100</v>
      </c>
      <c r="F240" s="17" t="s">
        <v>16</v>
      </c>
      <c r="G240" s="17"/>
      <c r="H240" s="17"/>
      <c r="I240" s="18">
        <v>43682</v>
      </c>
      <c r="J240" s="17">
        <f t="shared" si="77"/>
        <v>292</v>
      </c>
      <c r="K240" s="99">
        <f t="shared" ref="K240:K243" si="86">IF(OR(F240="FPCO"),((M239+L240)/J240),K239)</f>
        <v>132.29040404040404</v>
      </c>
      <c r="L240" s="99"/>
      <c r="M240" s="100">
        <f t="shared" si="84"/>
        <v>38628.797979797979</v>
      </c>
    </row>
    <row r="241" spans="1:13" ht="15.75" hidden="1" thickBot="1" x14ac:dyDescent="0.3">
      <c r="A241" s="16" t="s">
        <v>125</v>
      </c>
      <c r="B241" s="17" t="s">
        <v>126</v>
      </c>
      <c r="C241" s="17" t="s">
        <v>29</v>
      </c>
      <c r="D241" s="17">
        <f t="shared" si="85"/>
        <v>292</v>
      </c>
      <c r="E241" s="17">
        <v>-92</v>
      </c>
      <c r="F241" s="17" t="s">
        <v>16</v>
      </c>
      <c r="G241" s="17"/>
      <c r="H241" s="17"/>
      <c r="I241" s="18">
        <v>43705</v>
      </c>
      <c r="J241" s="17">
        <f t="shared" si="77"/>
        <v>200</v>
      </c>
      <c r="K241" s="99">
        <f t="shared" si="86"/>
        <v>132.29040404040404</v>
      </c>
      <c r="L241" s="99"/>
      <c r="M241" s="100">
        <f t="shared" si="84"/>
        <v>26458.080808080809</v>
      </c>
    </row>
    <row r="242" spans="1:13" ht="15.75" hidden="1" thickBot="1" x14ac:dyDescent="0.3">
      <c r="A242" s="16" t="s">
        <v>125</v>
      </c>
      <c r="B242" s="17" t="s">
        <v>126</v>
      </c>
      <c r="C242" s="17" t="s">
        <v>29</v>
      </c>
      <c r="D242" s="17">
        <f t="shared" si="85"/>
        <v>200</v>
      </c>
      <c r="E242" s="17">
        <v>-100</v>
      </c>
      <c r="F242" s="17" t="s">
        <v>16</v>
      </c>
      <c r="G242" s="17"/>
      <c r="H242" s="17"/>
      <c r="I242" s="18">
        <v>43788</v>
      </c>
      <c r="J242" s="17">
        <f t="shared" si="77"/>
        <v>100</v>
      </c>
      <c r="K242" s="99">
        <f t="shared" si="86"/>
        <v>132.29040404040404</v>
      </c>
      <c r="L242" s="99"/>
      <c r="M242" s="100">
        <f t="shared" si="84"/>
        <v>13229.040404040405</v>
      </c>
    </row>
    <row r="243" spans="1:13" ht="15.75" hidden="1" thickBot="1" x14ac:dyDescent="0.3">
      <c r="A243" s="40" t="s">
        <v>125</v>
      </c>
      <c r="B243" s="41" t="s">
        <v>126</v>
      </c>
      <c r="C243" s="41" t="s">
        <v>29</v>
      </c>
      <c r="D243" s="41">
        <f t="shared" si="85"/>
        <v>100</v>
      </c>
      <c r="E243" s="41">
        <v>-100</v>
      </c>
      <c r="F243" s="41" t="s">
        <v>16</v>
      </c>
      <c r="G243" s="41"/>
      <c r="H243" s="41"/>
      <c r="I243" s="42">
        <v>43852</v>
      </c>
      <c r="J243" s="41">
        <f t="shared" si="77"/>
        <v>0</v>
      </c>
      <c r="K243" s="99">
        <f t="shared" si="86"/>
        <v>132.29040404040404</v>
      </c>
      <c r="L243" s="99"/>
      <c r="M243" s="100">
        <f t="shared" si="84"/>
        <v>0</v>
      </c>
    </row>
    <row r="244" spans="1:13" ht="15.75" hidden="1" thickBot="1" x14ac:dyDescent="0.3">
      <c r="A244" s="1" t="s">
        <v>127</v>
      </c>
      <c r="B244" s="2" t="s">
        <v>128</v>
      </c>
      <c r="C244" s="2" t="s">
        <v>29</v>
      </c>
      <c r="D244" s="2">
        <f t="shared" si="85"/>
        <v>0</v>
      </c>
      <c r="E244" s="2">
        <v>4</v>
      </c>
      <c r="F244" s="2" t="s">
        <v>14</v>
      </c>
      <c r="G244" s="2"/>
      <c r="H244" s="2"/>
      <c r="I244" s="43">
        <v>43100</v>
      </c>
      <c r="J244" s="2">
        <f t="shared" ref="J244:J249" si="87">D244+E244</f>
        <v>4</v>
      </c>
      <c r="K244" s="106">
        <f>M244/J244</f>
        <v>64.25</v>
      </c>
      <c r="L244" s="106"/>
      <c r="M244" s="107">
        <v>257</v>
      </c>
    </row>
    <row r="245" spans="1:13" ht="15.75" hidden="1" thickBot="1" x14ac:dyDescent="0.3">
      <c r="A245" s="40" t="s">
        <v>127</v>
      </c>
      <c r="B245" s="41" t="s">
        <v>128</v>
      </c>
      <c r="C245" s="41" t="s">
        <v>29</v>
      </c>
      <c r="D245" s="41">
        <f t="shared" si="85"/>
        <v>4</v>
      </c>
      <c r="E245" s="41">
        <v>-4</v>
      </c>
      <c r="F245" s="41" t="s">
        <v>16</v>
      </c>
      <c r="G245" s="41"/>
      <c r="H245" s="41"/>
      <c r="I245" s="42">
        <v>43563</v>
      </c>
      <c r="J245" s="41">
        <f t="shared" si="87"/>
        <v>0</v>
      </c>
      <c r="K245" s="99">
        <f>IF(OR(F245="FPCO"),((M244+L245)/J245),K244)</f>
        <v>64.25</v>
      </c>
      <c r="L245" s="99"/>
      <c r="M245" s="100">
        <f t="shared" ref="M245" si="88">J245*K245</f>
        <v>0</v>
      </c>
    </row>
    <row r="246" spans="1:13" ht="15.75" thickBot="1" x14ac:dyDescent="0.3">
      <c r="A246" s="1" t="s">
        <v>129</v>
      </c>
      <c r="B246" s="2" t="s">
        <v>130</v>
      </c>
      <c r="C246" s="2" t="s">
        <v>29</v>
      </c>
      <c r="D246" s="2">
        <f t="shared" si="85"/>
        <v>0</v>
      </c>
      <c r="E246" s="2">
        <v>3000</v>
      </c>
      <c r="F246" s="2" t="s">
        <v>17</v>
      </c>
      <c r="G246" s="2" t="s">
        <v>18</v>
      </c>
      <c r="H246" s="2"/>
      <c r="I246" s="43">
        <v>43644</v>
      </c>
      <c r="J246" s="2">
        <f t="shared" si="87"/>
        <v>3000</v>
      </c>
      <c r="K246" s="106">
        <v>293.17725374889739</v>
      </c>
      <c r="L246" s="106">
        <f>E246*K246</f>
        <v>879531.76124669216</v>
      </c>
      <c r="M246" s="107">
        <f>J246*K246</f>
        <v>879531.76124669216</v>
      </c>
    </row>
    <row r="247" spans="1:13" ht="15.75" hidden="1" thickBot="1" x14ac:dyDescent="0.3">
      <c r="A247" s="40" t="s">
        <v>129</v>
      </c>
      <c r="B247" s="41" t="s">
        <v>130</v>
      </c>
      <c r="C247" s="41" t="s">
        <v>29</v>
      </c>
      <c r="D247" s="41">
        <f t="shared" si="85"/>
        <v>3000</v>
      </c>
      <c r="E247" s="41">
        <v>-3000</v>
      </c>
      <c r="F247" s="41" t="s">
        <v>16</v>
      </c>
      <c r="G247" s="41"/>
      <c r="H247" s="41"/>
      <c r="I247" s="42">
        <v>43654</v>
      </c>
      <c r="J247" s="41">
        <f t="shared" si="87"/>
        <v>0</v>
      </c>
      <c r="K247" s="108">
        <f t="shared" ref="K247" si="89">IF(OR(F247="FPCO"),((M246+L247)/J247),K246)</f>
        <v>293.17725374889739</v>
      </c>
      <c r="L247" s="108"/>
      <c r="M247" s="109">
        <f t="shared" ref="M247" si="90">J247*K247</f>
        <v>0</v>
      </c>
    </row>
    <row r="248" spans="1:13" ht="15.75" hidden="1" thickBot="1" x14ac:dyDescent="0.3">
      <c r="A248" s="1" t="s">
        <v>133</v>
      </c>
      <c r="B248" s="2" t="s">
        <v>134</v>
      </c>
      <c r="C248" s="2" t="s">
        <v>29</v>
      </c>
      <c r="D248" s="2">
        <v>1003</v>
      </c>
      <c r="E248" s="2"/>
      <c r="F248" s="2" t="s">
        <v>14</v>
      </c>
      <c r="G248" s="2"/>
      <c r="H248" s="2"/>
      <c r="I248" s="43">
        <v>43100</v>
      </c>
      <c r="J248" s="2">
        <f t="shared" si="87"/>
        <v>1003</v>
      </c>
      <c r="K248" s="106">
        <f>M248/J248</f>
        <v>156</v>
      </c>
      <c r="L248" s="106"/>
      <c r="M248" s="107">
        <v>156468</v>
      </c>
    </row>
    <row r="249" spans="1:13" ht="15.75" hidden="1" thickBot="1" x14ac:dyDescent="0.3">
      <c r="A249" s="40" t="s">
        <v>133</v>
      </c>
      <c r="B249" s="41" t="s">
        <v>134</v>
      </c>
      <c r="C249" s="41" t="s">
        <v>29</v>
      </c>
      <c r="D249" s="41">
        <f t="shared" si="85"/>
        <v>1003</v>
      </c>
      <c r="E249" s="41">
        <v>-1003</v>
      </c>
      <c r="F249" s="41" t="s">
        <v>16</v>
      </c>
      <c r="G249" s="41"/>
      <c r="H249" s="41"/>
      <c r="I249" s="42">
        <v>43563</v>
      </c>
      <c r="J249" s="41">
        <f t="shared" si="87"/>
        <v>0</v>
      </c>
      <c r="K249" s="99">
        <f>IF(OR(F249="FPCO"),((M248+L249)/J249),K248)</f>
        <v>156</v>
      </c>
      <c r="L249" s="99"/>
      <c r="M249" s="100">
        <f t="shared" ref="M249" si="91">J249*K249</f>
        <v>0</v>
      </c>
    </row>
    <row r="250" spans="1:13" x14ac:dyDescent="0.25">
      <c r="A250" s="1" t="s">
        <v>135</v>
      </c>
      <c r="B250" s="2" t="s">
        <v>136</v>
      </c>
      <c r="C250" s="2" t="s">
        <v>29</v>
      </c>
      <c r="D250" s="2"/>
      <c r="E250" s="2">
        <v>50</v>
      </c>
      <c r="F250" s="2" t="s">
        <v>17</v>
      </c>
      <c r="G250" s="2" t="s">
        <v>18</v>
      </c>
      <c r="H250" s="2"/>
      <c r="I250" s="43">
        <v>43462</v>
      </c>
      <c r="J250" s="2">
        <f t="shared" ref="J250:J275" si="92">D250+E250</f>
        <v>50</v>
      </c>
      <c r="K250" s="106">
        <v>4166.6430239346173</v>
      </c>
      <c r="L250" s="106">
        <f>E250*K250</f>
        <v>208332.15119673088</v>
      </c>
      <c r="M250" s="107">
        <f>J250*K250</f>
        <v>208332.15119673088</v>
      </c>
    </row>
    <row r="251" spans="1:13" hidden="1" x14ac:dyDescent="0.25">
      <c r="A251" s="16" t="s">
        <v>135</v>
      </c>
      <c r="B251" s="17" t="s">
        <v>136</v>
      </c>
      <c r="C251" s="17" t="s">
        <v>29</v>
      </c>
      <c r="D251" s="17">
        <f t="shared" ref="D251:D256" si="93">J250</f>
        <v>50</v>
      </c>
      <c r="E251" s="17">
        <v>-50</v>
      </c>
      <c r="F251" s="17" t="s">
        <v>16</v>
      </c>
      <c r="G251" s="17"/>
      <c r="H251" s="17"/>
      <c r="I251" s="18">
        <v>43497</v>
      </c>
      <c r="J251" s="17">
        <f t="shared" si="92"/>
        <v>0</v>
      </c>
      <c r="K251" s="108">
        <f t="shared" ref="K251" si="94">IF(OR(F251="FPCO"),((M250+L251)/J251),K250)</f>
        <v>4166.6430239346173</v>
      </c>
      <c r="L251" s="108"/>
      <c r="M251" s="109">
        <f t="shared" ref="M251" si="95">J251*K251</f>
        <v>0</v>
      </c>
    </row>
    <row r="252" spans="1:13" x14ac:dyDescent="0.25">
      <c r="A252" s="16" t="s">
        <v>135</v>
      </c>
      <c r="B252" s="17" t="s">
        <v>136</v>
      </c>
      <c r="C252" s="17" t="s">
        <v>29</v>
      </c>
      <c r="D252" s="17">
        <f t="shared" si="93"/>
        <v>0</v>
      </c>
      <c r="E252" s="17">
        <v>1000</v>
      </c>
      <c r="F252" s="17" t="s">
        <v>17</v>
      </c>
      <c r="G252" s="17" t="s">
        <v>18</v>
      </c>
      <c r="H252" s="17"/>
      <c r="I252" s="18">
        <v>43634</v>
      </c>
      <c r="J252" s="17">
        <f t="shared" si="92"/>
        <v>1000</v>
      </c>
      <c r="K252" s="99">
        <f t="shared" ref="K252:K253" si="96">((M251+L252)/J252)</f>
        <v>3077.8885344388</v>
      </c>
      <c r="L252" s="99">
        <f>E252*3077.8885344388</f>
        <v>3077888.5344388001</v>
      </c>
      <c r="M252" s="100">
        <f>J252*K252</f>
        <v>3077888.5344388001</v>
      </c>
    </row>
    <row r="253" spans="1:13" x14ac:dyDescent="0.25">
      <c r="A253" s="16" t="s">
        <v>135</v>
      </c>
      <c r="B253" s="17" t="s">
        <v>136</v>
      </c>
      <c r="C253" s="17" t="s">
        <v>29</v>
      </c>
      <c r="D253" s="17">
        <f t="shared" si="93"/>
        <v>1000</v>
      </c>
      <c r="E253" s="17">
        <v>500</v>
      </c>
      <c r="F253" s="17" t="s">
        <v>17</v>
      </c>
      <c r="G253" s="17" t="s">
        <v>18</v>
      </c>
      <c r="H253" s="17"/>
      <c r="I253" s="18">
        <v>43641</v>
      </c>
      <c r="J253" s="17">
        <f t="shared" si="92"/>
        <v>1500</v>
      </c>
      <c r="K253" s="99">
        <f t="shared" si="96"/>
        <v>3077.8885344388</v>
      </c>
      <c r="L253" s="99">
        <f>E253*3077.8885344388</f>
        <v>1538944.2672194</v>
      </c>
      <c r="M253" s="100">
        <f>J253*K253</f>
        <v>4616832.8016582001</v>
      </c>
    </row>
    <row r="254" spans="1:13" hidden="1" x14ac:dyDescent="0.25">
      <c r="A254" s="16" t="s">
        <v>135</v>
      </c>
      <c r="B254" s="17" t="s">
        <v>136</v>
      </c>
      <c r="C254" s="17" t="s">
        <v>29</v>
      </c>
      <c r="D254" s="17">
        <f t="shared" si="93"/>
        <v>1500</v>
      </c>
      <c r="E254" s="17">
        <v>-500</v>
      </c>
      <c r="F254" s="17" t="s">
        <v>16</v>
      </c>
      <c r="G254" s="17"/>
      <c r="H254" s="17"/>
      <c r="I254" s="18">
        <v>43642</v>
      </c>
      <c r="J254" s="17">
        <f t="shared" si="92"/>
        <v>1000</v>
      </c>
      <c r="K254" s="108">
        <f t="shared" ref="K254:K258" si="97">IF(OR(F254="FPCO"),((M253+L254)/J254),K253)</f>
        <v>3077.8885344388</v>
      </c>
      <c r="L254" s="108"/>
      <c r="M254" s="109">
        <f t="shared" ref="M254:M258" si="98">J254*K254</f>
        <v>3077888.5344388001</v>
      </c>
    </row>
    <row r="255" spans="1:13" hidden="1" x14ac:dyDescent="0.25">
      <c r="A255" s="16" t="s">
        <v>135</v>
      </c>
      <c r="B255" s="17" t="s">
        <v>136</v>
      </c>
      <c r="C255" s="17" t="s">
        <v>29</v>
      </c>
      <c r="D255" s="17">
        <f t="shared" si="93"/>
        <v>1000</v>
      </c>
      <c r="E255" s="17">
        <v>-100</v>
      </c>
      <c r="F255" s="17" t="s">
        <v>16</v>
      </c>
      <c r="G255" s="17"/>
      <c r="H255" s="17"/>
      <c r="I255" s="18">
        <v>43712</v>
      </c>
      <c r="J255" s="17">
        <f t="shared" si="92"/>
        <v>900</v>
      </c>
      <c r="K255" s="108">
        <f t="shared" si="97"/>
        <v>3077.8885344388</v>
      </c>
      <c r="L255" s="108"/>
      <c r="M255" s="109">
        <f t="shared" si="98"/>
        <v>2770099.68099492</v>
      </c>
    </row>
    <row r="256" spans="1:13" hidden="1" x14ac:dyDescent="0.25">
      <c r="A256" s="16" t="s">
        <v>135</v>
      </c>
      <c r="B256" s="17" t="s">
        <v>136</v>
      </c>
      <c r="C256" s="17" t="s">
        <v>29</v>
      </c>
      <c r="D256" s="17">
        <f t="shared" si="93"/>
        <v>900</v>
      </c>
      <c r="E256" s="17">
        <v>-200</v>
      </c>
      <c r="F256" s="17" t="s">
        <v>16</v>
      </c>
      <c r="G256" s="17"/>
      <c r="H256" s="17"/>
      <c r="I256" s="18">
        <v>43718</v>
      </c>
      <c r="J256" s="17">
        <f t="shared" si="92"/>
        <v>700</v>
      </c>
      <c r="K256" s="108">
        <f t="shared" si="97"/>
        <v>3077.8885344388</v>
      </c>
      <c r="L256" s="108"/>
      <c r="M256" s="109">
        <f t="shared" si="98"/>
        <v>2154521.9741071598</v>
      </c>
    </row>
    <row r="257" spans="1:13" hidden="1" x14ac:dyDescent="0.25">
      <c r="A257" s="16" t="s">
        <v>135</v>
      </c>
      <c r="B257" s="17" t="s">
        <v>136</v>
      </c>
      <c r="C257" s="17" t="s">
        <v>29</v>
      </c>
      <c r="D257" s="17">
        <f t="shared" ref="D257:D265" si="99">J256</f>
        <v>700</v>
      </c>
      <c r="E257" s="17">
        <v>-200</v>
      </c>
      <c r="F257" s="17" t="s">
        <v>16</v>
      </c>
      <c r="G257" s="17"/>
      <c r="H257" s="17"/>
      <c r="I257" s="18">
        <v>43759</v>
      </c>
      <c r="J257" s="17">
        <f t="shared" si="92"/>
        <v>500</v>
      </c>
      <c r="K257" s="108">
        <f t="shared" si="97"/>
        <v>3077.8885344388</v>
      </c>
      <c r="L257" s="108"/>
      <c r="M257" s="109">
        <f t="shared" si="98"/>
        <v>1538944.2672194</v>
      </c>
    </row>
    <row r="258" spans="1:13" hidden="1" x14ac:dyDescent="0.25">
      <c r="A258" s="16" t="s">
        <v>135</v>
      </c>
      <c r="B258" s="17" t="s">
        <v>136</v>
      </c>
      <c r="C258" s="17" t="s">
        <v>29</v>
      </c>
      <c r="D258" s="17">
        <f t="shared" si="99"/>
        <v>500</v>
      </c>
      <c r="E258" s="17">
        <v>-500</v>
      </c>
      <c r="F258" s="17" t="s">
        <v>16</v>
      </c>
      <c r="G258" s="17"/>
      <c r="H258" s="17"/>
      <c r="I258" s="18">
        <v>43761</v>
      </c>
      <c r="J258" s="17">
        <f t="shared" si="92"/>
        <v>0</v>
      </c>
      <c r="K258" s="108">
        <f t="shared" si="97"/>
        <v>3077.8885344388</v>
      </c>
      <c r="L258" s="108"/>
      <c r="M258" s="109">
        <f t="shared" si="98"/>
        <v>0</v>
      </c>
    </row>
    <row r="259" spans="1:13" ht="15.75" thickBot="1" x14ac:dyDescent="0.3">
      <c r="A259" s="16" t="s">
        <v>135</v>
      </c>
      <c r="B259" s="17" t="s">
        <v>136</v>
      </c>
      <c r="C259" s="17" t="s">
        <v>29</v>
      </c>
      <c r="D259" s="17">
        <f t="shared" si="99"/>
        <v>0</v>
      </c>
      <c r="E259" s="17">
        <v>100</v>
      </c>
      <c r="F259" s="17" t="s">
        <v>17</v>
      </c>
      <c r="G259" s="17" t="s">
        <v>18</v>
      </c>
      <c r="H259" s="17"/>
      <c r="I259" s="18">
        <v>44081</v>
      </c>
      <c r="J259" s="17">
        <f t="shared" si="92"/>
        <v>100</v>
      </c>
      <c r="K259" s="99">
        <f t="shared" ref="K259" si="100">((M258+L259)/J259)</f>
        <v>1713.6</v>
      </c>
      <c r="L259" s="99">
        <f>E259*1713.6</f>
        <v>171360</v>
      </c>
      <c r="M259" s="100">
        <f>J259*K259</f>
        <v>171360</v>
      </c>
    </row>
    <row r="260" spans="1:13" ht="15.75" hidden="1" thickBot="1" x14ac:dyDescent="0.3">
      <c r="A260" s="40" t="s">
        <v>135</v>
      </c>
      <c r="B260" s="41" t="s">
        <v>136</v>
      </c>
      <c r="C260" s="41" t="s">
        <v>29</v>
      </c>
      <c r="D260" s="41">
        <f t="shared" si="99"/>
        <v>100</v>
      </c>
      <c r="E260" s="41">
        <v>-100</v>
      </c>
      <c r="F260" s="41" t="s">
        <v>16</v>
      </c>
      <c r="G260" s="41"/>
      <c r="H260" s="41"/>
      <c r="I260" s="42">
        <v>44083</v>
      </c>
      <c r="J260" s="41">
        <f t="shared" si="92"/>
        <v>0</v>
      </c>
      <c r="K260" s="108">
        <f t="shared" ref="K260" si="101">IF(OR(F260="FPCO"),((M259+L260)/J260),K259)</f>
        <v>1713.6</v>
      </c>
      <c r="L260" s="108"/>
      <c r="M260" s="109">
        <f t="shared" ref="M260" si="102">J260*K260</f>
        <v>0</v>
      </c>
    </row>
    <row r="261" spans="1:13" x14ac:dyDescent="0.25">
      <c r="A261" s="1" t="s">
        <v>137</v>
      </c>
      <c r="B261" s="2" t="s">
        <v>138</v>
      </c>
      <c r="C261" s="2" t="s">
        <v>29</v>
      </c>
      <c r="D261" s="2">
        <f t="shared" si="99"/>
        <v>0</v>
      </c>
      <c r="E261" s="2">
        <v>775</v>
      </c>
      <c r="F261" s="2" t="s">
        <v>17</v>
      </c>
      <c r="G261" s="2" t="s">
        <v>18</v>
      </c>
      <c r="H261" s="2"/>
      <c r="I261" s="43">
        <v>43759</v>
      </c>
      <c r="J261" s="2">
        <f t="shared" si="92"/>
        <v>775</v>
      </c>
      <c r="K261" s="106">
        <v>2750.235431265005</v>
      </c>
      <c r="L261" s="106">
        <f>E261*K261</f>
        <v>2131432.4592303787</v>
      </c>
      <c r="M261" s="107">
        <f>J261*K261</f>
        <v>2131432.4592303787</v>
      </c>
    </row>
    <row r="262" spans="1:13" x14ac:dyDescent="0.25">
      <c r="A262" s="16" t="s">
        <v>137</v>
      </c>
      <c r="B262" s="17" t="s">
        <v>138</v>
      </c>
      <c r="C262" s="17" t="s">
        <v>29</v>
      </c>
      <c r="D262" s="17">
        <f t="shared" si="99"/>
        <v>775</v>
      </c>
      <c r="E262" s="17">
        <v>225</v>
      </c>
      <c r="F262" s="17" t="s">
        <v>17</v>
      </c>
      <c r="G262" s="17" t="s">
        <v>18</v>
      </c>
      <c r="H262" s="17"/>
      <c r="I262" s="18">
        <v>43759</v>
      </c>
      <c r="J262" s="17">
        <f t="shared" si="92"/>
        <v>1000</v>
      </c>
      <c r="K262" s="99">
        <f t="shared" ref="K262" si="103">((M261+L262)/J262)</f>
        <v>2750.2354312650041</v>
      </c>
      <c r="L262" s="99">
        <f>E262*2750.235431265</f>
        <v>618802.97203462501</v>
      </c>
      <c r="M262" s="100">
        <f>J262*K262</f>
        <v>2750235.431265004</v>
      </c>
    </row>
    <row r="263" spans="1:13" hidden="1" x14ac:dyDescent="0.25">
      <c r="A263" s="16" t="s">
        <v>137</v>
      </c>
      <c r="B263" s="17" t="s">
        <v>138</v>
      </c>
      <c r="C263" s="17" t="s">
        <v>29</v>
      </c>
      <c r="D263" s="17">
        <f t="shared" si="99"/>
        <v>1000</v>
      </c>
      <c r="E263" s="17">
        <v>-1000</v>
      </c>
      <c r="F263" s="17" t="s">
        <v>16</v>
      </c>
      <c r="G263" s="17"/>
      <c r="H263" s="17"/>
      <c r="I263" s="18">
        <v>43759</v>
      </c>
      <c r="J263" s="17">
        <f t="shared" si="92"/>
        <v>0</v>
      </c>
      <c r="K263" s="108">
        <f t="shared" ref="K263" si="104">IF(OR(F263="FPCO"),((M262+L263)/J263),K262)</f>
        <v>2750.2354312650041</v>
      </c>
      <c r="L263" s="108"/>
      <c r="M263" s="109">
        <f t="shared" ref="M263" si="105">J263*K263</f>
        <v>0</v>
      </c>
    </row>
    <row r="264" spans="1:13" ht="15.75" thickBot="1" x14ac:dyDescent="0.3">
      <c r="A264" s="16" t="s">
        <v>137</v>
      </c>
      <c r="B264" s="17" t="s">
        <v>138</v>
      </c>
      <c r="C264" s="17" t="s">
        <v>29</v>
      </c>
      <c r="D264" s="17">
        <f t="shared" si="99"/>
        <v>0</v>
      </c>
      <c r="E264" s="17">
        <v>775</v>
      </c>
      <c r="F264" s="17" t="s">
        <v>17</v>
      </c>
      <c r="G264" s="17" t="s">
        <v>18</v>
      </c>
      <c r="H264" s="17"/>
      <c r="I264" s="18">
        <v>43831</v>
      </c>
      <c r="J264" s="17">
        <f t="shared" si="92"/>
        <v>775</v>
      </c>
      <c r="K264" s="99">
        <f t="shared" ref="K264" si="106">((M263+L264)/J264)</f>
        <v>2252.3068900496201</v>
      </c>
      <c r="L264" s="99">
        <f>E264*2252.30689004962</f>
        <v>1745537.8397884555</v>
      </c>
      <c r="M264" s="100">
        <f>J264*K264</f>
        <v>1745537.8397884555</v>
      </c>
    </row>
    <row r="265" spans="1:13" ht="15.75" hidden="1" thickBot="1" x14ac:dyDescent="0.3">
      <c r="A265" s="40" t="s">
        <v>137</v>
      </c>
      <c r="B265" s="41" t="s">
        <v>138</v>
      </c>
      <c r="C265" s="41" t="s">
        <v>29</v>
      </c>
      <c r="D265" s="41">
        <f t="shared" si="99"/>
        <v>775</v>
      </c>
      <c r="E265" s="41">
        <v>-775</v>
      </c>
      <c r="F265" s="41" t="s">
        <v>16</v>
      </c>
      <c r="G265" s="41"/>
      <c r="H265" s="41"/>
      <c r="I265" s="42">
        <v>43852</v>
      </c>
      <c r="J265" s="41">
        <f t="shared" si="92"/>
        <v>0</v>
      </c>
      <c r="K265" s="108">
        <f t="shared" ref="K265" si="107">IF(OR(F265="FPCO"),((M264+L265)/J265),K264)</f>
        <v>2252.3068900496201</v>
      </c>
      <c r="L265" s="108"/>
      <c r="M265" s="109">
        <f t="shared" ref="M265" si="108">J265*K265</f>
        <v>0</v>
      </c>
    </row>
    <row r="266" spans="1:13" x14ac:dyDescent="0.25">
      <c r="A266" s="1" t="s">
        <v>139</v>
      </c>
      <c r="B266" s="2" t="s">
        <v>140</v>
      </c>
      <c r="C266" s="2" t="s">
        <v>29</v>
      </c>
      <c r="D266" s="2"/>
      <c r="E266" s="2">
        <v>100</v>
      </c>
      <c r="F266" s="2" t="s">
        <v>17</v>
      </c>
      <c r="G266" s="2" t="s">
        <v>18</v>
      </c>
      <c r="H266" s="2"/>
      <c r="I266" s="43">
        <v>43531</v>
      </c>
      <c r="J266" s="2">
        <f t="shared" si="92"/>
        <v>100</v>
      </c>
      <c r="K266" s="106">
        <v>2135.7113847396072</v>
      </c>
      <c r="L266" s="106">
        <f>K266*E266</f>
        <v>213571.13847396072</v>
      </c>
      <c r="M266" s="107">
        <f>J266*K266</f>
        <v>213571.13847396072</v>
      </c>
    </row>
    <row r="267" spans="1:13" x14ac:dyDescent="0.25">
      <c r="A267" s="16" t="s">
        <v>139</v>
      </c>
      <c r="B267" s="17" t="s">
        <v>140</v>
      </c>
      <c r="C267" s="17" t="s">
        <v>29</v>
      </c>
      <c r="D267" s="17">
        <f>J266</f>
        <v>100</v>
      </c>
      <c r="E267" s="17">
        <v>-100</v>
      </c>
      <c r="F267" s="17" t="s">
        <v>17</v>
      </c>
      <c r="G267" s="17"/>
      <c r="H267" s="17" t="s">
        <v>18</v>
      </c>
      <c r="I267" s="18">
        <v>43537</v>
      </c>
      <c r="J267" s="17">
        <f t="shared" si="92"/>
        <v>0</v>
      </c>
      <c r="K267" s="94">
        <f t="shared" ref="K267" si="109">IF(OR(F267="FPCO"),((M266+L267)/J267),K266)</f>
        <v>2135.7113847396072</v>
      </c>
      <c r="L267" s="99"/>
      <c r="M267" s="100">
        <f>J267*K267</f>
        <v>0</v>
      </c>
    </row>
    <row r="268" spans="1:13" x14ac:dyDescent="0.25">
      <c r="A268" s="16" t="s">
        <v>139</v>
      </c>
      <c r="B268" s="17" t="s">
        <v>140</v>
      </c>
      <c r="C268" s="17" t="s">
        <v>29</v>
      </c>
      <c r="D268" s="17">
        <f t="shared" ref="D268:D327" si="110">J267</f>
        <v>0</v>
      </c>
      <c r="E268" s="17">
        <v>100</v>
      </c>
      <c r="F268" s="17" t="s">
        <v>17</v>
      </c>
      <c r="G268" s="17" t="s">
        <v>18</v>
      </c>
      <c r="H268" s="17"/>
      <c r="I268" s="18">
        <v>43692</v>
      </c>
      <c r="J268" s="17">
        <f t="shared" si="92"/>
        <v>100</v>
      </c>
      <c r="K268" s="99">
        <f t="shared" ref="K268" si="111">((M267+L268)/J268)</f>
        <v>2099.3919277114201</v>
      </c>
      <c r="L268" s="99">
        <f>E268*2099.39192771142</f>
        <v>209939.192771142</v>
      </c>
      <c r="M268" s="100">
        <f>J268*K268</f>
        <v>209939.192771142</v>
      </c>
    </row>
    <row r="269" spans="1:13" hidden="1" x14ac:dyDescent="0.25">
      <c r="A269" s="16" t="s">
        <v>139</v>
      </c>
      <c r="B269" s="17" t="s">
        <v>140</v>
      </c>
      <c r="C269" s="17" t="s">
        <v>29</v>
      </c>
      <c r="D269" s="17">
        <f t="shared" si="110"/>
        <v>100</v>
      </c>
      <c r="E269" s="17">
        <v>-100</v>
      </c>
      <c r="F269" s="17" t="s">
        <v>16</v>
      </c>
      <c r="G269" s="17"/>
      <c r="H269" s="17"/>
      <c r="I269" s="18">
        <v>43693</v>
      </c>
      <c r="J269" s="17">
        <f t="shared" si="92"/>
        <v>0</v>
      </c>
      <c r="K269" s="94">
        <f t="shared" ref="K269:K275" si="112">IF(OR(F269="FPCO"),((M268+L269)/J269),K268)</f>
        <v>2099.3919277114201</v>
      </c>
      <c r="L269" s="99"/>
      <c r="M269" s="100">
        <f t="shared" ref="M269:M275" si="113">J269*K269</f>
        <v>0</v>
      </c>
    </row>
    <row r="270" spans="1:13" x14ac:dyDescent="0.25">
      <c r="A270" s="16" t="s">
        <v>139</v>
      </c>
      <c r="B270" s="17" t="s">
        <v>140</v>
      </c>
      <c r="C270" s="17" t="s">
        <v>29</v>
      </c>
      <c r="D270" s="17">
        <f t="shared" si="110"/>
        <v>0</v>
      </c>
      <c r="E270" s="17">
        <v>1500</v>
      </c>
      <c r="F270" s="17" t="s">
        <v>17</v>
      </c>
      <c r="G270" s="17" t="s">
        <v>18</v>
      </c>
      <c r="H270" s="17"/>
      <c r="I270" s="18">
        <v>43712</v>
      </c>
      <c r="J270" s="17">
        <f t="shared" si="92"/>
        <v>1500</v>
      </c>
      <c r="K270" s="99">
        <f t="shared" ref="K270" si="114">((M269+L270)/J270)</f>
        <v>2099.3919277114201</v>
      </c>
      <c r="L270" s="99">
        <f>E270*2099.39192771142</f>
        <v>3149087.8915671301</v>
      </c>
      <c r="M270" s="100">
        <f>J270*K270</f>
        <v>3149087.8915671301</v>
      </c>
    </row>
    <row r="271" spans="1:13" hidden="1" x14ac:dyDescent="0.25">
      <c r="A271" s="16" t="s">
        <v>139</v>
      </c>
      <c r="B271" s="17" t="s">
        <v>140</v>
      </c>
      <c r="C271" s="17" t="s">
        <v>29</v>
      </c>
      <c r="D271" s="17">
        <f t="shared" si="110"/>
        <v>1500</v>
      </c>
      <c r="E271" s="17">
        <v>-200</v>
      </c>
      <c r="F271" s="17" t="s">
        <v>16</v>
      </c>
      <c r="G271" s="17"/>
      <c r="H271" s="17"/>
      <c r="I271" s="18">
        <v>43713</v>
      </c>
      <c r="J271" s="17">
        <f t="shared" si="92"/>
        <v>1300</v>
      </c>
      <c r="K271" s="94">
        <f t="shared" si="112"/>
        <v>2099.3919277114201</v>
      </c>
      <c r="L271" s="99"/>
      <c r="M271" s="100">
        <f t="shared" si="113"/>
        <v>2729209.5060248459</v>
      </c>
    </row>
    <row r="272" spans="1:13" hidden="1" x14ac:dyDescent="0.25">
      <c r="A272" s="16" t="s">
        <v>139</v>
      </c>
      <c r="B272" s="17" t="s">
        <v>140</v>
      </c>
      <c r="C272" s="17" t="s">
        <v>29</v>
      </c>
      <c r="D272" s="17">
        <f t="shared" si="110"/>
        <v>1300</v>
      </c>
      <c r="E272" s="17">
        <v>-500</v>
      </c>
      <c r="F272" s="17" t="s">
        <v>16</v>
      </c>
      <c r="G272" s="17"/>
      <c r="H272" s="17"/>
      <c r="I272" s="18">
        <v>43714</v>
      </c>
      <c r="J272" s="17">
        <f t="shared" si="92"/>
        <v>800</v>
      </c>
      <c r="K272" s="94">
        <f t="shared" si="112"/>
        <v>2099.3919277114201</v>
      </c>
      <c r="L272" s="99"/>
      <c r="M272" s="100">
        <f t="shared" si="113"/>
        <v>1679513.542169136</v>
      </c>
    </row>
    <row r="273" spans="1:13" hidden="1" x14ac:dyDescent="0.25">
      <c r="A273" s="16" t="s">
        <v>139</v>
      </c>
      <c r="B273" s="17" t="s">
        <v>140</v>
      </c>
      <c r="C273" s="17" t="s">
        <v>29</v>
      </c>
      <c r="D273" s="17">
        <f t="shared" si="110"/>
        <v>800</v>
      </c>
      <c r="E273" s="17">
        <v>-800</v>
      </c>
      <c r="F273" s="17" t="s">
        <v>16</v>
      </c>
      <c r="G273" s="17"/>
      <c r="H273" s="17"/>
      <c r="I273" s="18">
        <v>43714</v>
      </c>
      <c r="J273" s="17">
        <f t="shared" si="92"/>
        <v>0</v>
      </c>
      <c r="K273" s="94">
        <f t="shared" si="112"/>
        <v>2099.3919277114201</v>
      </c>
      <c r="L273" s="99"/>
      <c r="M273" s="100">
        <f t="shared" si="113"/>
        <v>0</v>
      </c>
    </row>
    <row r="274" spans="1:13" ht="15.75" thickBot="1" x14ac:dyDescent="0.3">
      <c r="A274" s="16" t="s">
        <v>139</v>
      </c>
      <c r="B274" s="17" t="s">
        <v>140</v>
      </c>
      <c r="C274" s="17" t="s">
        <v>29</v>
      </c>
      <c r="D274" s="17">
        <f t="shared" si="110"/>
        <v>0</v>
      </c>
      <c r="E274" s="17">
        <v>1500</v>
      </c>
      <c r="F274" s="17" t="s">
        <v>17</v>
      </c>
      <c r="G274" s="17" t="s">
        <v>18</v>
      </c>
      <c r="H274" s="17"/>
      <c r="I274" s="18">
        <v>43831</v>
      </c>
      <c r="J274" s="17">
        <f t="shared" si="92"/>
        <v>1500</v>
      </c>
      <c r="K274" s="99">
        <f t="shared" ref="K274" si="115">((M273+L274)/J274)</f>
        <v>2025.0077656082999</v>
      </c>
      <c r="L274" s="99">
        <f>E274*2025.0077656083</f>
        <v>3037511.6484124498</v>
      </c>
      <c r="M274" s="100">
        <f>J274*K274</f>
        <v>3037511.6484124498</v>
      </c>
    </row>
    <row r="275" spans="1:13" ht="15.75" hidden="1" thickBot="1" x14ac:dyDescent="0.3">
      <c r="A275" s="40" t="s">
        <v>139</v>
      </c>
      <c r="B275" s="41" t="s">
        <v>140</v>
      </c>
      <c r="C275" s="41" t="s">
        <v>29</v>
      </c>
      <c r="D275" s="41">
        <f t="shared" si="110"/>
        <v>1500</v>
      </c>
      <c r="E275" s="41">
        <v>-1500</v>
      </c>
      <c r="F275" s="41" t="s">
        <v>16</v>
      </c>
      <c r="G275" s="41"/>
      <c r="H275" s="41"/>
      <c r="I275" s="42">
        <v>43852</v>
      </c>
      <c r="J275" s="41">
        <f t="shared" si="92"/>
        <v>0</v>
      </c>
      <c r="K275" s="94">
        <f t="shared" si="112"/>
        <v>2025.0077656082999</v>
      </c>
      <c r="L275" s="99"/>
      <c r="M275" s="100">
        <f t="shared" si="113"/>
        <v>0</v>
      </c>
    </row>
    <row r="276" spans="1:13" ht="15.75" hidden="1" thickBot="1" x14ac:dyDescent="0.3">
      <c r="A276" s="1" t="s">
        <v>151</v>
      </c>
      <c r="B276" s="2" t="s">
        <v>152</v>
      </c>
      <c r="C276" s="2" t="s">
        <v>29</v>
      </c>
      <c r="D276" s="2">
        <v>3</v>
      </c>
      <c r="E276" s="2">
        <v>0</v>
      </c>
      <c r="F276" s="2" t="s">
        <v>14</v>
      </c>
      <c r="G276" s="2"/>
      <c r="H276" s="2"/>
      <c r="I276" s="43">
        <v>43100</v>
      </c>
      <c r="J276" s="2">
        <f t="shared" ref="J276:J332" si="116">D276+E276</f>
        <v>3</v>
      </c>
      <c r="K276" s="106">
        <f>M276/J276</f>
        <v>85</v>
      </c>
      <c r="L276" s="106"/>
      <c r="M276" s="107">
        <v>255</v>
      </c>
    </row>
    <row r="277" spans="1:13" ht="15.75" hidden="1" thickBot="1" x14ac:dyDescent="0.3">
      <c r="A277" s="40" t="s">
        <v>151</v>
      </c>
      <c r="B277" s="41" t="s">
        <v>152</v>
      </c>
      <c r="C277" s="41" t="s">
        <v>29</v>
      </c>
      <c r="D277" s="41">
        <f>J276</f>
        <v>3</v>
      </c>
      <c r="E277" s="41">
        <v>-3</v>
      </c>
      <c r="F277" s="41" t="s">
        <v>16</v>
      </c>
      <c r="G277" s="41"/>
      <c r="H277" s="41"/>
      <c r="I277" s="42">
        <v>43626</v>
      </c>
      <c r="J277" s="41">
        <f t="shared" si="116"/>
        <v>0</v>
      </c>
      <c r="K277" s="99">
        <f>IF(OR(F277="FPCO"),((M276+L277)/J277),K276)</f>
        <v>85</v>
      </c>
      <c r="L277" s="99"/>
      <c r="M277" s="100">
        <f t="shared" ref="M277" si="117">J277*K277</f>
        <v>0</v>
      </c>
    </row>
    <row r="278" spans="1:13" ht="15.75" hidden="1" thickBot="1" x14ac:dyDescent="0.3">
      <c r="A278" s="1" t="s">
        <v>163</v>
      </c>
      <c r="B278" s="2" t="s">
        <v>164</v>
      </c>
      <c r="C278" s="2" t="s">
        <v>29</v>
      </c>
      <c r="D278" s="2">
        <v>400</v>
      </c>
      <c r="E278" s="2"/>
      <c r="F278" s="2" t="s">
        <v>14</v>
      </c>
      <c r="G278" s="2"/>
      <c r="H278" s="2"/>
      <c r="I278" s="43">
        <v>43100</v>
      </c>
      <c r="J278" s="2">
        <f t="shared" si="116"/>
        <v>400</v>
      </c>
      <c r="K278" s="106">
        <f>M278/J278</f>
        <v>53.4</v>
      </c>
      <c r="L278" s="106"/>
      <c r="M278" s="107">
        <v>21360</v>
      </c>
    </row>
    <row r="279" spans="1:13" ht="15.75" hidden="1" thickBot="1" x14ac:dyDescent="0.3">
      <c r="A279" s="16" t="s">
        <v>163</v>
      </c>
      <c r="B279" s="17" t="s">
        <v>164</v>
      </c>
      <c r="C279" s="17" t="s">
        <v>29</v>
      </c>
      <c r="D279" s="17">
        <f t="shared" si="110"/>
        <v>400</v>
      </c>
      <c r="E279" s="17">
        <v>-396</v>
      </c>
      <c r="F279" s="17" t="s">
        <v>16</v>
      </c>
      <c r="G279" s="17"/>
      <c r="H279" s="17"/>
      <c r="I279" s="18">
        <v>43523</v>
      </c>
      <c r="J279" s="17">
        <f t="shared" si="116"/>
        <v>4</v>
      </c>
      <c r="K279" s="99">
        <f>IF(OR(F279="FPCO"),((M278+L279)/J279),K278)</f>
        <v>53.4</v>
      </c>
      <c r="L279" s="99"/>
      <c r="M279" s="100">
        <f t="shared" ref="M279" si="118">J279*K279</f>
        <v>213.6</v>
      </c>
    </row>
    <row r="280" spans="1:13" ht="15.75" hidden="1" thickBot="1" x14ac:dyDescent="0.3">
      <c r="A280" s="16" t="s">
        <v>163</v>
      </c>
      <c r="B280" s="17" t="s">
        <v>164</v>
      </c>
      <c r="C280" s="17" t="s">
        <v>29</v>
      </c>
      <c r="D280" s="17">
        <f t="shared" si="110"/>
        <v>4</v>
      </c>
      <c r="E280" s="17">
        <v>-1</v>
      </c>
      <c r="F280" s="17" t="s">
        <v>16</v>
      </c>
      <c r="G280" s="17"/>
      <c r="H280" s="17"/>
      <c r="I280" s="18">
        <v>43607</v>
      </c>
      <c r="J280" s="17">
        <f t="shared" si="116"/>
        <v>3</v>
      </c>
      <c r="K280" s="99">
        <f t="shared" ref="K280:K282" si="119">IF(OR(F280="FPCO"),((M279+L280)/J280),K279)</f>
        <v>53.4</v>
      </c>
      <c r="L280" s="99"/>
      <c r="M280" s="100">
        <f t="shared" ref="M280:M282" si="120">J280*K280</f>
        <v>160.19999999999999</v>
      </c>
    </row>
    <row r="281" spans="1:13" ht="15.75" hidden="1" thickBot="1" x14ac:dyDescent="0.3">
      <c r="A281" s="16" t="s">
        <v>163</v>
      </c>
      <c r="B281" s="17" t="s">
        <v>164</v>
      </c>
      <c r="C281" s="17" t="s">
        <v>29</v>
      </c>
      <c r="D281" s="17">
        <f t="shared" si="110"/>
        <v>3</v>
      </c>
      <c r="E281" s="17">
        <v>-2</v>
      </c>
      <c r="F281" s="17" t="s">
        <v>16</v>
      </c>
      <c r="G281" s="17"/>
      <c r="H281" s="17"/>
      <c r="I281" s="18">
        <v>43725</v>
      </c>
      <c r="J281" s="17">
        <f t="shared" si="116"/>
        <v>1</v>
      </c>
      <c r="K281" s="99">
        <f t="shared" si="119"/>
        <v>53.4</v>
      </c>
      <c r="L281" s="99"/>
      <c r="M281" s="100">
        <f t="shared" si="120"/>
        <v>53.4</v>
      </c>
    </row>
    <row r="282" spans="1:13" ht="15.75" hidden="1" thickBot="1" x14ac:dyDescent="0.3">
      <c r="A282" s="40" t="s">
        <v>163</v>
      </c>
      <c r="B282" s="41" t="s">
        <v>164</v>
      </c>
      <c r="C282" s="41" t="s">
        <v>29</v>
      </c>
      <c r="D282" s="41">
        <f t="shared" si="110"/>
        <v>1</v>
      </c>
      <c r="E282" s="41">
        <v>-1</v>
      </c>
      <c r="F282" s="41" t="s">
        <v>16</v>
      </c>
      <c r="G282" s="41"/>
      <c r="H282" s="41"/>
      <c r="I282" s="42">
        <v>43733</v>
      </c>
      <c r="J282" s="41">
        <f t="shared" si="116"/>
        <v>0</v>
      </c>
      <c r="K282" s="99">
        <f t="shared" si="119"/>
        <v>53.4</v>
      </c>
      <c r="L282" s="99"/>
      <c r="M282" s="100">
        <f t="shared" si="120"/>
        <v>0</v>
      </c>
    </row>
    <row r="283" spans="1:13" ht="15.75" hidden="1" thickBot="1" x14ac:dyDescent="0.3">
      <c r="A283" s="1" t="s">
        <v>171</v>
      </c>
      <c r="B283" s="2" t="s">
        <v>172</v>
      </c>
      <c r="C283" s="2" t="s">
        <v>29</v>
      </c>
      <c r="D283" s="2">
        <v>4</v>
      </c>
      <c r="E283" s="2"/>
      <c r="F283" s="2" t="s">
        <v>14</v>
      </c>
      <c r="G283" s="2"/>
      <c r="H283" s="2"/>
      <c r="I283" s="43">
        <v>43100</v>
      </c>
      <c r="J283" s="2">
        <f>D283+E283</f>
        <v>4</v>
      </c>
      <c r="K283" s="106">
        <f>M283/J283</f>
        <v>319900.5</v>
      </c>
      <c r="L283" s="106"/>
      <c r="M283" s="107">
        <v>1279602</v>
      </c>
    </row>
    <row r="284" spans="1:13" ht="15.75" hidden="1" thickBot="1" x14ac:dyDescent="0.3">
      <c r="A284" s="16" t="s">
        <v>171</v>
      </c>
      <c r="B284" s="17" t="s">
        <v>172</v>
      </c>
      <c r="C284" s="17" t="s">
        <v>29</v>
      </c>
      <c r="D284" s="17">
        <f>J283</f>
        <v>4</v>
      </c>
      <c r="E284" s="17">
        <v>-1</v>
      </c>
      <c r="F284" s="17" t="s">
        <v>16</v>
      </c>
      <c r="G284" s="17"/>
      <c r="H284" s="17"/>
      <c r="I284" s="18">
        <v>43614</v>
      </c>
      <c r="J284" s="17">
        <f>D284+E284</f>
        <v>3</v>
      </c>
      <c r="K284" s="99">
        <f>IF(OR(F284="FPCO"),((M283+L284)/J284),K283)</f>
        <v>319900.5</v>
      </c>
      <c r="L284" s="99"/>
      <c r="M284" s="100">
        <f t="shared" ref="M284:M285" si="121">J284*K284</f>
        <v>959701.5</v>
      </c>
    </row>
    <row r="285" spans="1:13" ht="15.75" hidden="1" thickBot="1" x14ac:dyDescent="0.3">
      <c r="A285" s="40" t="s">
        <v>171</v>
      </c>
      <c r="B285" s="41" t="s">
        <v>172</v>
      </c>
      <c r="C285" s="41" t="s">
        <v>29</v>
      </c>
      <c r="D285" s="41">
        <f>J284</f>
        <v>3</v>
      </c>
      <c r="E285" s="41">
        <v>-3</v>
      </c>
      <c r="F285" s="41" t="s">
        <v>16</v>
      </c>
      <c r="G285" s="41"/>
      <c r="H285" s="41"/>
      <c r="I285" s="42">
        <v>43705</v>
      </c>
      <c r="J285" s="41">
        <f>D285+E285</f>
        <v>0</v>
      </c>
      <c r="K285" s="99">
        <f>IF(OR(F285="FPCO"),((M284+L285)/J285),K284)</f>
        <v>319900.5</v>
      </c>
      <c r="L285" s="99"/>
      <c r="M285" s="100">
        <f t="shared" si="121"/>
        <v>0</v>
      </c>
    </row>
    <row r="286" spans="1:13" ht="15.75" thickBot="1" x14ac:dyDescent="0.3">
      <c r="A286" s="54" t="s">
        <v>185</v>
      </c>
      <c r="B286" s="48" t="s">
        <v>186</v>
      </c>
      <c r="C286" s="48" t="s">
        <v>29</v>
      </c>
      <c r="D286" s="48">
        <f t="shared" si="110"/>
        <v>0</v>
      </c>
      <c r="E286" s="48">
        <v>2</v>
      </c>
      <c r="F286" s="48" t="s">
        <v>17</v>
      </c>
      <c r="G286" s="48" t="s">
        <v>18</v>
      </c>
      <c r="H286" s="48"/>
      <c r="I286" s="55">
        <v>43901</v>
      </c>
      <c r="J286" s="48">
        <f t="shared" si="116"/>
        <v>2</v>
      </c>
      <c r="K286" s="106">
        <v>21658</v>
      </c>
      <c r="L286" s="106">
        <f>E286*K286</f>
        <v>43316</v>
      </c>
      <c r="M286" s="107">
        <f>J286*K286</f>
        <v>43316</v>
      </c>
    </row>
    <row r="287" spans="1:13" ht="15.75" thickBot="1" x14ac:dyDescent="0.3">
      <c r="A287" s="1" t="s">
        <v>193</v>
      </c>
      <c r="B287" s="2" t="s">
        <v>194</v>
      </c>
      <c r="C287" s="2" t="s">
        <v>29</v>
      </c>
      <c r="D287" s="2"/>
      <c r="E287" s="2">
        <v>2</v>
      </c>
      <c r="F287" s="2" t="s">
        <v>17</v>
      </c>
      <c r="G287" s="2" t="s">
        <v>18</v>
      </c>
      <c r="H287" s="2"/>
      <c r="I287" s="43">
        <v>44062</v>
      </c>
      <c r="J287" s="2">
        <f t="shared" si="116"/>
        <v>2</v>
      </c>
      <c r="K287" s="106">
        <v>37450</v>
      </c>
      <c r="L287" s="106">
        <f>E287*K287</f>
        <v>74900</v>
      </c>
      <c r="M287" s="107">
        <f>J287*K287</f>
        <v>74900</v>
      </c>
    </row>
    <row r="288" spans="1:13" ht="15.75" hidden="1" thickBot="1" x14ac:dyDescent="0.3">
      <c r="A288" s="40" t="s">
        <v>193</v>
      </c>
      <c r="B288" s="41" t="s">
        <v>194</v>
      </c>
      <c r="C288" s="41" t="s">
        <v>29</v>
      </c>
      <c r="D288" s="41">
        <f t="shared" si="110"/>
        <v>2</v>
      </c>
      <c r="E288" s="41">
        <v>-2</v>
      </c>
      <c r="F288" s="41" t="s">
        <v>16</v>
      </c>
      <c r="G288" s="41"/>
      <c r="H288" s="41"/>
      <c r="I288" s="42">
        <v>44067</v>
      </c>
      <c r="J288" s="41">
        <f t="shared" si="116"/>
        <v>0</v>
      </c>
      <c r="K288" s="108">
        <f t="shared" ref="K288" si="122">IF(OR(F288="FPCO"),((M287+L288)/J288),K287)</f>
        <v>37450</v>
      </c>
      <c r="L288" s="108"/>
      <c r="M288" s="109">
        <f t="shared" ref="M288" si="123">J288*K288</f>
        <v>0</v>
      </c>
    </row>
    <row r="289" spans="1:13" ht="15.75" thickBot="1" x14ac:dyDescent="0.3">
      <c r="A289" s="1" t="s">
        <v>195</v>
      </c>
      <c r="B289" s="2" t="s">
        <v>196</v>
      </c>
      <c r="C289" s="2" t="s">
        <v>29</v>
      </c>
      <c r="D289" s="2">
        <f t="shared" si="110"/>
        <v>0</v>
      </c>
      <c r="E289" s="2">
        <v>2</v>
      </c>
      <c r="F289" s="2" t="s">
        <v>17</v>
      </c>
      <c r="G289" s="2" t="s">
        <v>26</v>
      </c>
      <c r="H289" s="2"/>
      <c r="I289" s="43">
        <v>44062</v>
      </c>
      <c r="J289" s="2">
        <f t="shared" si="116"/>
        <v>2</v>
      </c>
      <c r="K289" s="106">
        <v>42300</v>
      </c>
      <c r="L289" s="106">
        <f>E289*K289</f>
        <v>84600</v>
      </c>
      <c r="M289" s="107">
        <f>J289*K289</f>
        <v>84600</v>
      </c>
    </row>
    <row r="290" spans="1:13" ht="15.75" hidden="1" thickBot="1" x14ac:dyDescent="0.3">
      <c r="A290" s="40" t="s">
        <v>195</v>
      </c>
      <c r="B290" s="41" t="s">
        <v>196</v>
      </c>
      <c r="C290" s="41" t="s">
        <v>29</v>
      </c>
      <c r="D290" s="41">
        <f t="shared" si="110"/>
        <v>2</v>
      </c>
      <c r="E290" s="41">
        <v>-2</v>
      </c>
      <c r="F290" s="41" t="s">
        <v>16</v>
      </c>
      <c r="G290" s="41"/>
      <c r="H290" s="41"/>
      <c r="I290" s="42">
        <v>44067</v>
      </c>
      <c r="J290" s="41">
        <f t="shared" si="116"/>
        <v>0</v>
      </c>
      <c r="K290" s="108">
        <f t="shared" ref="K290" si="124">IF(OR(F290="FPCO"),((M289+L290)/J290),K289)</f>
        <v>42300</v>
      </c>
      <c r="L290" s="108"/>
      <c r="M290" s="109">
        <f t="shared" ref="M290" si="125">J290*K290</f>
        <v>0</v>
      </c>
    </row>
    <row r="291" spans="1:13" x14ac:dyDescent="0.25">
      <c r="A291" s="1" t="s">
        <v>197</v>
      </c>
      <c r="B291" s="2" t="s">
        <v>198</v>
      </c>
      <c r="C291" s="2" t="s">
        <v>29</v>
      </c>
      <c r="D291" s="2">
        <f t="shared" si="110"/>
        <v>0</v>
      </c>
      <c r="E291" s="2">
        <v>1</v>
      </c>
      <c r="F291" s="2" t="s">
        <v>17</v>
      </c>
      <c r="G291" s="2" t="s">
        <v>18</v>
      </c>
      <c r="H291" s="2"/>
      <c r="I291" s="43">
        <v>43878</v>
      </c>
      <c r="J291" s="2">
        <f t="shared" si="116"/>
        <v>1</v>
      </c>
      <c r="K291" s="106">
        <v>24110</v>
      </c>
      <c r="L291" s="106">
        <f>E291*K291</f>
        <v>24110</v>
      </c>
      <c r="M291" s="107">
        <f>J291*K291</f>
        <v>24110</v>
      </c>
    </row>
    <row r="292" spans="1:13" ht="15.75" hidden="1" thickBot="1" x14ac:dyDescent="0.3">
      <c r="A292" s="19" t="s">
        <v>197</v>
      </c>
      <c r="B292" s="20" t="s">
        <v>198</v>
      </c>
      <c r="C292" s="20" t="s">
        <v>29</v>
      </c>
      <c r="D292" s="20">
        <f t="shared" si="110"/>
        <v>1</v>
      </c>
      <c r="E292" s="20">
        <v>-1</v>
      </c>
      <c r="F292" s="20" t="s">
        <v>16</v>
      </c>
      <c r="G292" s="20"/>
      <c r="H292" s="20"/>
      <c r="I292" s="21">
        <v>43879</v>
      </c>
      <c r="J292" s="20">
        <f t="shared" si="116"/>
        <v>0</v>
      </c>
      <c r="K292" s="119">
        <f t="shared" ref="K292" si="126">IF(OR(F292="FPCO"),((M291+L292)/J292),K291)</f>
        <v>24110</v>
      </c>
      <c r="L292" s="119"/>
      <c r="M292" s="120">
        <f t="shared" ref="M292" si="127">J292*K292</f>
        <v>0</v>
      </c>
    </row>
    <row r="293" spans="1:13" hidden="1" x14ac:dyDescent="0.25">
      <c r="D293" s="15">
        <f t="shared" si="110"/>
        <v>0</v>
      </c>
      <c r="J293" s="56">
        <f t="shared" si="116"/>
        <v>0</v>
      </c>
      <c r="K293" s="15"/>
      <c r="L293" s="15"/>
      <c r="M293" s="15"/>
    </row>
    <row r="294" spans="1:13" hidden="1" x14ac:dyDescent="0.25">
      <c r="D294" s="15">
        <f t="shared" si="110"/>
        <v>0</v>
      </c>
      <c r="J294" s="56">
        <f t="shared" si="116"/>
        <v>0</v>
      </c>
      <c r="K294" s="15"/>
      <c r="L294" s="15"/>
      <c r="M294" s="15"/>
    </row>
    <row r="295" spans="1:13" hidden="1" x14ac:dyDescent="0.25">
      <c r="D295" s="15">
        <f t="shared" si="110"/>
        <v>0</v>
      </c>
      <c r="J295" s="56">
        <f t="shared" si="116"/>
        <v>0</v>
      </c>
      <c r="K295" s="15"/>
      <c r="L295" s="15"/>
      <c r="M295" s="15"/>
    </row>
    <row r="296" spans="1:13" hidden="1" x14ac:dyDescent="0.25">
      <c r="D296" s="15">
        <f t="shared" si="110"/>
        <v>0</v>
      </c>
      <c r="J296" s="56">
        <f t="shared" si="116"/>
        <v>0</v>
      </c>
      <c r="K296" s="15"/>
      <c r="L296" s="15"/>
      <c r="M296" s="15"/>
    </row>
    <row r="297" spans="1:13" hidden="1" x14ac:dyDescent="0.25">
      <c r="D297" s="15">
        <f t="shared" si="110"/>
        <v>0</v>
      </c>
      <c r="J297" s="56">
        <f t="shared" si="116"/>
        <v>0</v>
      </c>
      <c r="K297" s="15"/>
      <c r="L297" s="15"/>
      <c r="M297" s="15"/>
    </row>
    <row r="298" spans="1:13" hidden="1" x14ac:dyDescent="0.25">
      <c r="D298" s="15">
        <f t="shared" si="110"/>
        <v>0</v>
      </c>
      <c r="J298" s="56">
        <f t="shared" si="116"/>
        <v>0</v>
      </c>
      <c r="K298" s="15"/>
      <c r="L298" s="15"/>
      <c r="M298" s="15"/>
    </row>
    <row r="299" spans="1:13" hidden="1" x14ac:dyDescent="0.25">
      <c r="D299" s="15">
        <f t="shared" si="110"/>
        <v>0</v>
      </c>
      <c r="J299" s="56">
        <f t="shared" si="116"/>
        <v>0</v>
      </c>
      <c r="K299" s="15"/>
      <c r="L299" s="15"/>
      <c r="M299" s="15"/>
    </row>
    <row r="300" spans="1:13" hidden="1" x14ac:dyDescent="0.25">
      <c r="D300" s="15">
        <f t="shared" si="110"/>
        <v>0</v>
      </c>
      <c r="J300" s="56">
        <f t="shared" si="116"/>
        <v>0</v>
      </c>
      <c r="K300" s="15"/>
      <c r="L300" s="15"/>
      <c r="M300" s="15"/>
    </row>
    <row r="301" spans="1:13" hidden="1" x14ac:dyDescent="0.25">
      <c r="D301" s="15">
        <f t="shared" si="110"/>
        <v>0</v>
      </c>
      <c r="J301" s="56">
        <f t="shared" si="116"/>
        <v>0</v>
      </c>
      <c r="K301" s="15"/>
      <c r="L301" s="15"/>
      <c r="M301" s="15"/>
    </row>
    <row r="302" spans="1:13" hidden="1" x14ac:dyDescent="0.25">
      <c r="D302" s="15">
        <f t="shared" si="110"/>
        <v>0</v>
      </c>
      <c r="J302" s="56">
        <f t="shared" si="116"/>
        <v>0</v>
      </c>
      <c r="K302" s="15"/>
      <c r="L302" s="15"/>
      <c r="M302" s="15"/>
    </row>
    <row r="303" spans="1:13" hidden="1" x14ac:dyDescent="0.25">
      <c r="D303" s="15">
        <f t="shared" si="110"/>
        <v>0</v>
      </c>
      <c r="J303" s="56">
        <f t="shared" si="116"/>
        <v>0</v>
      </c>
      <c r="K303" s="15"/>
      <c r="L303" s="15"/>
      <c r="M303" s="15"/>
    </row>
    <row r="304" spans="1:13" hidden="1" x14ac:dyDescent="0.25">
      <c r="D304" s="15">
        <f t="shared" si="110"/>
        <v>0</v>
      </c>
      <c r="J304" s="56">
        <f t="shared" si="116"/>
        <v>0</v>
      </c>
      <c r="K304" s="15"/>
      <c r="L304" s="15"/>
      <c r="M304" s="15"/>
    </row>
    <row r="305" spans="4:10" s="15" customFormat="1" hidden="1" x14ac:dyDescent="0.25">
      <c r="D305" s="15">
        <f t="shared" si="110"/>
        <v>0</v>
      </c>
      <c r="I305" s="39"/>
      <c r="J305" s="56">
        <f t="shared" si="116"/>
        <v>0</v>
      </c>
    </row>
    <row r="306" spans="4:10" s="15" customFormat="1" hidden="1" x14ac:dyDescent="0.25">
      <c r="D306" s="15">
        <f t="shared" si="110"/>
        <v>0</v>
      </c>
      <c r="I306" s="39"/>
      <c r="J306" s="56">
        <f t="shared" si="116"/>
        <v>0</v>
      </c>
    </row>
    <row r="307" spans="4:10" s="15" customFormat="1" hidden="1" x14ac:dyDescent="0.25">
      <c r="D307" s="15">
        <f t="shared" si="110"/>
        <v>0</v>
      </c>
      <c r="I307" s="39"/>
      <c r="J307" s="56">
        <f t="shared" si="116"/>
        <v>0</v>
      </c>
    </row>
    <row r="308" spans="4:10" s="15" customFormat="1" hidden="1" x14ac:dyDescent="0.25">
      <c r="D308" s="15">
        <f t="shared" si="110"/>
        <v>0</v>
      </c>
      <c r="I308" s="39"/>
      <c r="J308" s="56">
        <f t="shared" si="116"/>
        <v>0</v>
      </c>
    </row>
    <row r="309" spans="4:10" s="15" customFormat="1" hidden="1" x14ac:dyDescent="0.25">
      <c r="D309" s="15">
        <f t="shared" si="110"/>
        <v>0</v>
      </c>
      <c r="I309" s="39"/>
      <c r="J309" s="56">
        <f t="shared" si="116"/>
        <v>0</v>
      </c>
    </row>
    <row r="310" spans="4:10" s="15" customFormat="1" hidden="1" x14ac:dyDescent="0.25">
      <c r="D310" s="15">
        <f t="shared" si="110"/>
        <v>0</v>
      </c>
      <c r="I310" s="39"/>
      <c r="J310" s="56">
        <f t="shared" si="116"/>
        <v>0</v>
      </c>
    </row>
    <row r="311" spans="4:10" s="15" customFormat="1" hidden="1" x14ac:dyDescent="0.25">
      <c r="D311" s="15">
        <f t="shared" si="110"/>
        <v>0</v>
      </c>
      <c r="I311" s="39"/>
      <c r="J311" s="56">
        <f t="shared" si="116"/>
        <v>0</v>
      </c>
    </row>
    <row r="312" spans="4:10" s="15" customFormat="1" hidden="1" x14ac:dyDescent="0.25">
      <c r="D312" s="15">
        <f t="shared" si="110"/>
        <v>0</v>
      </c>
      <c r="I312" s="39"/>
      <c r="J312" s="56">
        <f t="shared" si="116"/>
        <v>0</v>
      </c>
    </row>
    <row r="313" spans="4:10" s="15" customFormat="1" hidden="1" x14ac:dyDescent="0.25">
      <c r="D313" s="15">
        <f t="shared" si="110"/>
        <v>0</v>
      </c>
      <c r="I313" s="39"/>
      <c r="J313" s="56">
        <f t="shared" si="116"/>
        <v>0</v>
      </c>
    </row>
    <row r="314" spans="4:10" s="15" customFormat="1" hidden="1" x14ac:dyDescent="0.25">
      <c r="D314" s="15">
        <f t="shared" si="110"/>
        <v>0</v>
      </c>
      <c r="I314" s="39"/>
      <c r="J314" s="56">
        <f t="shared" si="116"/>
        <v>0</v>
      </c>
    </row>
    <row r="315" spans="4:10" s="15" customFormat="1" hidden="1" x14ac:dyDescent="0.25">
      <c r="D315" s="15">
        <f t="shared" si="110"/>
        <v>0</v>
      </c>
      <c r="I315" s="39"/>
      <c r="J315" s="56">
        <f t="shared" si="116"/>
        <v>0</v>
      </c>
    </row>
    <row r="316" spans="4:10" s="15" customFormat="1" hidden="1" x14ac:dyDescent="0.25">
      <c r="D316" s="15">
        <f t="shared" si="110"/>
        <v>0</v>
      </c>
      <c r="I316" s="39"/>
      <c r="J316" s="56">
        <f t="shared" si="116"/>
        <v>0</v>
      </c>
    </row>
    <row r="317" spans="4:10" s="15" customFormat="1" hidden="1" x14ac:dyDescent="0.25">
      <c r="D317" s="15">
        <f t="shared" si="110"/>
        <v>0</v>
      </c>
      <c r="I317" s="39"/>
      <c r="J317" s="56">
        <f t="shared" si="116"/>
        <v>0</v>
      </c>
    </row>
    <row r="318" spans="4:10" s="15" customFormat="1" hidden="1" x14ac:dyDescent="0.25">
      <c r="D318" s="15">
        <f t="shared" si="110"/>
        <v>0</v>
      </c>
      <c r="I318" s="39"/>
      <c r="J318" s="56">
        <f t="shared" si="116"/>
        <v>0</v>
      </c>
    </row>
    <row r="319" spans="4:10" s="15" customFormat="1" hidden="1" x14ac:dyDescent="0.25">
      <c r="D319" s="15">
        <f t="shared" si="110"/>
        <v>0</v>
      </c>
      <c r="I319" s="39"/>
      <c r="J319" s="56">
        <f t="shared" si="116"/>
        <v>0</v>
      </c>
    </row>
    <row r="320" spans="4:10" s="15" customFormat="1" hidden="1" x14ac:dyDescent="0.25">
      <c r="D320" s="15">
        <f t="shared" si="110"/>
        <v>0</v>
      </c>
      <c r="I320" s="39"/>
      <c r="J320" s="56">
        <f t="shared" si="116"/>
        <v>0</v>
      </c>
    </row>
    <row r="321" spans="4:10" s="15" customFormat="1" hidden="1" x14ac:dyDescent="0.25">
      <c r="D321" s="15">
        <f t="shared" si="110"/>
        <v>0</v>
      </c>
      <c r="I321" s="39"/>
      <c r="J321" s="56">
        <f t="shared" si="116"/>
        <v>0</v>
      </c>
    </row>
    <row r="322" spans="4:10" s="15" customFormat="1" hidden="1" x14ac:dyDescent="0.25">
      <c r="D322" s="15">
        <f t="shared" si="110"/>
        <v>0</v>
      </c>
      <c r="I322" s="39"/>
      <c r="J322" s="56">
        <f t="shared" si="116"/>
        <v>0</v>
      </c>
    </row>
    <row r="323" spans="4:10" s="15" customFormat="1" hidden="1" x14ac:dyDescent="0.25">
      <c r="D323" s="15">
        <f t="shared" si="110"/>
        <v>0</v>
      </c>
      <c r="I323" s="39"/>
      <c r="J323" s="56">
        <f t="shared" si="116"/>
        <v>0</v>
      </c>
    </row>
    <row r="324" spans="4:10" s="15" customFormat="1" hidden="1" x14ac:dyDescent="0.25">
      <c r="D324" s="15">
        <f t="shared" si="110"/>
        <v>0</v>
      </c>
      <c r="I324" s="39"/>
      <c r="J324" s="56">
        <f t="shared" si="116"/>
        <v>0</v>
      </c>
    </row>
    <row r="325" spans="4:10" s="15" customFormat="1" hidden="1" x14ac:dyDescent="0.25">
      <c r="D325" s="15">
        <f t="shared" si="110"/>
        <v>0</v>
      </c>
      <c r="I325" s="39"/>
      <c r="J325" s="56">
        <f t="shared" si="116"/>
        <v>0</v>
      </c>
    </row>
    <row r="326" spans="4:10" s="15" customFormat="1" hidden="1" x14ac:dyDescent="0.25">
      <c r="D326" s="15">
        <f t="shared" si="110"/>
        <v>0</v>
      </c>
      <c r="I326" s="39"/>
      <c r="J326" s="56">
        <f t="shared" si="116"/>
        <v>0</v>
      </c>
    </row>
    <row r="327" spans="4:10" s="15" customFormat="1" hidden="1" x14ac:dyDescent="0.25">
      <c r="D327" s="15">
        <f t="shared" si="110"/>
        <v>0</v>
      </c>
      <c r="I327" s="39"/>
      <c r="J327" s="56">
        <f t="shared" si="116"/>
        <v>0</v>
      </c>
    </row>
    <row r="328" spans="4:10" s="15" customFormat="1" hidden="1" x14ac:dyDescent="0.25">
      <c r="D328" s="15">
        <f t="shared" ref="D328:D391" si="128">J327</f>
        <v>0</v>
      </c>
      <c r="I328" s="39"/>
      <c r="J328" s="56">
        <f t="shared" si="116"/>
        <v>0</v>
      </c>
    </row>
    <row r="329" spans="4:10" s="15" customFormat="1" hidden="1" x14ac:dyDescent="0.25">
      <c r="D329" s="15">
        <f t="shared" si="128"/>
        <v>0</v>
      </c>
      <c r="I329" s="39"/>
      <c r="J329" s="56">
        <f t="shared" si="116"/>
        <v>0</v>
      </c>
    </row>
    <row r="330" spans="4:10" s="15" customFormat="1" hidden="1" x14ac:dyDescent="0.25">
      <c r="D330" s="15">
        <f t="shared" si="128"/>
        <v>0</v>
      </c>
      <c r="I330" s="39"/>
      <c r="J330" s="56">
        <f t="shared" si="116"/>
        <v>0</v>
      </c>
    </row>
    <row r="331" spans="4:10" s="15" customFormat="1" hidden="1" x14ac:dyDescent="0.25">
      <c r="D331" s="15">
        <f t="shared" si="128"/>
        <v>0</v>
      </c>
      <c r="I331" s="39"/>
      <c r="J331" s="56">
        <f t="shared" si="116"/>
        <v>0</v>
      </c>
    </row>
    <row r="332" spans="4:10" s="15" customFormat="1" hidden="1" x14ac:dyDescent="0.25">
      <c r="D332" s="15">
        <f t="shared" si="128"/>
        <v>0</v>
      </c>
      <c r="I332" s="39"/>
      <c r="J332" s="56">
        <f t="shared" si="116"/>
        <v>0</v>
      </c>
    </row>
    <row r="333" spans="4:10" s="15" customFormat="1" hidden="1" x14ac:dyDescent="0.25">
      <c r="D333" s="15">
        <f t="shared" si="128"/>
        <v>0</v>
      </c>
      <c r="I333" s="39"/>
      <c r="J333" s="56">
        <f t="shared" ref="J333:J396" si="129">D333+E333</f>
        <v>0</v>
      </c>
    </row>
    <row r="334" spans="4:10" s="15" customFormat="1" hidden="1" x14ac:dyDescent="0.25">
      <c r="D334" s="15">
        <f t="shared" si="128"/>
        <v>0</v>
      </c>
      <c r="I334" s="39"/>
      <c r="J334" s="56">
        <f t="shared" si="129"/>
        <v>0</v>
      </c>
    </row>
    <row r="335" spans="4:10" s="15" customFormat="1" hidden="1" x14ac:dyDescent="0.25">
      <c r="D335" s="15">
        <f t="shared" si="128"/>
        <v>0</v>
      </c>
      <c r="I335" s="39"/>
      <c r="J335" s="56">
        <f t="shared" si="129"/>
        <v>0</v>
      </c>
    </row>
    <row r="336" spans="4:10" s="15" customFormat="1" hidden="1" x14ac:dyDescent="0.25">
      <c r="D336" s="15">
        <f t="shared" si="128"/>
        <v>0</v>
      </c>
      <c r="I336" s="39"/>
      <c r="J336" s="56">
        <f t="shared" si="129"/>
        <v>0</v>
      </c>
    </row>
    <row r="337" spans="4:10" s="15" customFormat="1" hidden="1" x14ac:dyDescent="0.25">
      <c r="D337" s="15">
        <f t="shared" si="128"/>
        <v>0</v>
      </c>
      <c r="I337" s="39"/>
      <c r="J337" s="56">
        <f t="shared" si="129"/>
        <v>0</v>
      </c>
    </row>
    <row r="338" spans="4:10" s="15" customFormat="1" hidden="1" x14ac:dyDescent="0.25">
      <c r="D338" s="15">
        <f t="shared" si="128"/>
        <v>0</v>
      </c>
      <c r="I338" s="39"/>
      <c r="J338" s="56">
        <f t="shared" si="129"/>
        <v>0</v>
      </c>
    </row>
    <row r="339" spans="4:10" s="15" customFormat="1" hidden="1" x14ac:dyDescent="0.25">
      <c r="D339" s="15">
        <f t="shared" si="128"/>
        <v>0</v>
      </c>
      <c r="I339" s="39"/>
      <c r="J339" s="56">
        <f t="shared" si="129"/>
        <v>0</v>
      </c>
    </row>
    <row r="340" spans="4:10" s="15" customFormat="1" hidden="1" x14ac:dyDescent="0.25">
      <c r="D340" s="15">
        <f t="shared" si="128"/>
        <v>0</v>
      </c>
      <c r="I340" s="39"/>
      <c r="J340" s="56">
        <f t="shared" si="129"/>
        <v>0</v>
      </c>
    </row>
    <row r="341" spans="4:10" s="15" customFormat="1" hidden="1" x14ac:dyDescent="0.25">
      <c r="D341" s="15">
        <f t="shared" si="128"/>
        <v>0</v>
      </c>
      <c r="I341" s="39"/>
      <c r="J341" s="56">
        <f t="shared" si="129"/>
        <v>0</v>
      </c>
    </row>
    <row r="342" spans="4:10" s="15" customFormat="1" hidden="1" x14ac:dyDescent="0.25">
      <c r="D342" s="15">
        <f t="shared" si="128"/>
        <v>0</v>
      </c>
      <c r="I342" s="39"/>
      <c r="J342" s="56">
        <f t="shared" si="129"/>
        <v>0</v>
      </c>
    </row>
    <row r="343" spans="4:10" s="15" customFormat="1" hidden="1" x14ac:dyDescent="0.25">
      <c r="D343" s="15">
        <f t="shared" si="128"/>
        <v>0</v>
      </c>
      <c r="I343" s="39"/>
      <c r="J343" s="56">
        <f t="shared" si="129"/>
        <v>0</v>
      </c>
    </row>
    <row r="344" spans="4:10" s="15" customFormat="1" hidden="1" x14ac:dyDescent="0.25">
      <c r="D344" s="15">
        <f t="shared" si="128"/>
        <v>0</v>
      </c>
      <c r="I344" s="39"/>
      <c r="J344" s="56">
        <f t="shared" si="129"/>
        <v>0</v>
      </c>
    </row>
    <row r="345" spans="4:10" s="15" customFormat="1" hidden="1" x14ac:dyDescent="0.25">
      <c r="D345" s="15">
        <f t="shared" si="128"/>
        <v>0</v>
      </c>
      <c r="I345" s="39"/>
      <c r="J345" s="56">
        <f t="shared" si="129"/>
        <v>0</v>
      </c>
    </row>
    <row r="346" spans="4:10" s="15" customFormat="1" hidden="1" x14ac:dyDescent="0.25">
      <c r="D346" s="15">
        <f t="shared" si="128"/>
        <v>0</v>
      </c>
      <c r="I346" s="39"/>
      <c r="J346" s="56">
        <f t="shared" si="129"/>
        <v>0</v>
      </c>
    </row>
    <row r="347" spans="4:10" s="15" customFormat="1" hidden="1" x14ac:dyDescent="0.25">
      <c r="D347" s="15">
        <f t="shared" si="128"/>
        <v>0</v>
      </c>
      <c r="I347" s="39"/>
      <c r="J347" s="56">
        <f t="shared" si="129"/>
        <v>0</v>
      </c>
    </row>
    <row r="348" spans="4:10" s="15" customFormat="1" hidden="1" x14ac:dyDescent="0.25">
      <c r="D348" s="15">
        <f t="shared" si="128"/>
        <v>0</v>
      </c>
      <c r="I348" s="39"/>
      <c r="J348" s="56">
        <f t="shared" si="129"/>
        <v>0</v>
      </c>
    </row>
    <row r="349" spans="4:10" s="15" customFormat="1" hidden="1" x14ac:dyDescent="0.25">
      <c r="D349" s="15">
        <f t="shared" si="128"/>
        <v>0</v>
      </c>
      <c r="I349" s="39"/>
      <c r="J349" s="56">
        <f t="shared" si="129"/>
        <v>0</v>
      </c>
    </row>
    <row r="350" spans="4:10" s="15" customFormat="1" hidden="1" x14ac:dyDescent="0.25">
      <c r="D350" s="15">
        <f t="shared" si="128"/>
        <v>0</v>
      </c>
      <c r="I350" s="39"/>
      <c r="J350" s="56">
        <f t="shared" si="129"/>
        <v>0</v>
      </c>
    </row>
    <row r="351" spans="4:10" s="15" customFormat="1" hidden="1" x14ac:dyDescent="0.25">
      <c r="D351" s="15">
        <f t="shared" si="128"/>
        <v>0</v>
      </c>
      <c r="I351" s="39"/>
      <c r="J351" s="56">
        <f t="shared" si="129"/>
        <v>0</v>
      </c>
    </row>
    <row r="352" spans="4:10" s="15" customFormat="1" hidden="1" x14ac:dyDescent="0.25">
      <c r="D352" s="15">
        <f t="shared" si="128"/>
        <v>0</v>
      </c>
      <c r="I352" s="39"/>
      <c r="J352" s="56">
        <f t="shared" si="129"/>
        <v>0</v>
      </c>
    </row>
    <row r="353" spans="4:10" s="15" customFormat="1" hidden="1" x14ac:dyDescent="0.25">
      <c r="D353" s="15">
        <f t="shared" si="128"/>
        <v>0</v>
      </c>
      <c r="I353" s="39"/>
      <c r="J353" s="56">
        <f t="shared" si="129"/>
        <v>0</v>
      </c>
    </row>
    <row r="354" spans="4:10" s="15" customFormat="1" hidden="1" x14ac:dyDescent="0.25">
      <c r="D354" s="15">
        <f t="shared" si="128"/>
        <v>0</v>
      </c>
      <c r="I354" s="39"/>
      <c r="J354" s="56">
        <f t="shared" si="129"/>
        <v>0</v>
      </c>
    </row>
    <row r="355" spans="4:10" s="15" customFormat="1" hidden="1" x14ac:dyDescent="0.25">
      <c r="D355" s="15">
        <f t="shared" si="128"/>
        <v>0</v>
      </c>
      <c r="I355" s="39"/>
      <c r="J355" s="56">
        <f t="shared" si="129"/>
        <v>0</v>
      </c>
    </row>
    <row r="356" spans="4:10" s="15" customFormat="1" hidden="1" x14ac:dyDescent="0.25">
      <c r="D356" s="15">
        <f t="shared" si="128"/>
        <v>0</v>
      </c>
      <c r="I356" s="39"/>
      <c r="J356" s="56">
        <f t="shared" si="129"/>
        <v>0</v>
      </c>
    </row>
    <row r="357" spans="4:10" s="15" customFormat="1" hidden="1" x14ac:dyDescent="0.25">
      <c r="D357" s="15">
        <f t="shared" si="128"/>
        <v>0</v>
      </c>
      <c r="I357" s="39"/>
      <c r="J357" s="56">
        <f t="shared" si="129"/>
        <v>0</v>
      </c>
    </row>
    <row r="358" spans="4:10" s="15" customFormat="1" hidden="1" x14ac:dyDescent="0.25">
      <c r="D358" s="15">
        <f t="shared" si="128"/>
        <v>0</v>
      </c>
      <c r="I358" s="39"/>
      <c r="J358" s="56">
        <f t="shared" si="129"/>
        <v>0</v>
      </c>
    </row>
    <row r="359" spans="4:10" s="15" customFormat="1" hidden="1" x14ac:dyDescent="0.25">
      <c r="D359" s="15">
        <f t="shared" si="128"/>
        <v>0</v>
      </c>
      <c r="I359" s="39"/>
      <c r="J359" s="56">
        <f t="shared" si="129"/>
        <v>0</v>
      </c>
    </row>
    <row r="360" spans="4:10" s="15" customFormat="1" hidden="1" x14ac:dyDescent="0.25">
      <c r="D360" s="15">
        <f t="shared" si="128"/>
        <v>0</v>
      </c>
      <c r="I360" s="39"/>
      <c r="J360" s="56">
        <f t="shared" si="129"/>
        <v>0</v>
      </c>
    </row>
    <row r="361" spans="4:10" s="15" customFormat="1" hidden="1" x14ac:dyDescent="0.25">
      <c r="D361" s="15">
        <f t="shared" si="128"/>
        <v>0</v>
      </c>
      <c r="I361" s="39"/>
      <c r="J361" s="56">
        <f t="shared" si="129"/>
        <v>0</v>
      </c>
    </row>
    <row r="362" spans="4:10" s="15" customFormat="1" hidden="1" x14ac:dyDescent="0.25">
      <c r="D362" s="15">
        <f t="shared" si="128"/>
        <v>0</v>
      </c>
      <c r="I362" s="39"/>
      <c r="J362" s="56">
        <f t="shared" si="129"/>
        <v>0</v>
      </c>
    </row>
    <row r="363" spans="4:10" s="15" customFormat="1" hidden="1" x14ac:dyDescent="0.25">
      <c r="D363" s="15">
        <f t="shared" si="128"/>
        <v>0</v>
      </c>
      <c r="I363" s="39"/>
      <c r="J363" s="56">
        <f t="shared" si="129"/>
        <v>0</v>
      </c>
    </row>
    <row r="364" spans="4:10" s="15" customFormat="1" hidden="1" x14ac:dyDescent="0.25">
      <c r="D364" s="15">
        <f t="shared" si="128"/>
        <v>0</v>
      </c>
      <c r="I364" s="39"/>
      <c r="J364" s="56">
        <f t="shared" si="129"/>
        <v>0</v>
      </c>
    </row>
    <row r="365" spans="4:10" s="15" customFormat="1" hidden="1" x14ac:dyDescent="0.25">
      <c r="D365" s="15">
        <f t="shared" si="128"/>
        <v>0</v>
      </c>
      <c r="I365" s="39"/>
      <c r="J365" s="56">
        <f t="shared" si="129"/>
        <v>0</v>
      </c>
    </row>
    <row r="366" spans="4:10" s="15" customFormat="1" hidden="1" x14ac:dyDescent="0.25">
      <c r="D366" s="15">
        <f t="shared" si="128"/>
        <v>0</v>
      </c>
      <c r="I366" s="39"/>
      <c r="J366" s="56">
        <f t="shared" si="129"/>
        <v>0</v>
      </c>
    </row>
    <row r="367" spans="4:10" s="15" customFormat="1" hidden="1" x14ac:dyDescent="0.25">
      <c r="D367" s="15">
        <f t="shared" si="128"/>
        <v>0</v>
      </c>
      <c r="I367" s="39"/>
      <c r="J367" s="56">
        <f t="shared" si="129"/>
        <v>0</v>
      </c>
    </row>
    <row r="368" spans="4:10" s="15" customFormat="1" hidden="1" x14ac:dyDescent="0.25">
      <c r="D368" s="15">
        <f t="shared" si="128"/>
        <v>0</v>
      </c>
      <c r="I368" s="39"/>
      <c r="J368" s="56">
        <f t="shared" si="129"/>
        <v>0</v>
      </c>
    </row>
    <row r="369" spans="4:10" s="15" customFormat="1" hidden="1" x14ac:dyDescent="0.25">
      <c r="D369" s="15">
        <f t="shared" si="128"/>
        <v>0</v>
      </c>
      <c r="I369" s="39"/>
      <c r="J369" s="56">
        <f t="shared" si="129"/>
        <v>0</v>
      </c>
    </row>
    <row r="370" spans="4:10" s="15" customFormat="1" hidden="1" x14ac:dyDescent="0.25">
      <c r="D370" s="15">
        <f t="shared" si="128"/>
        <v>0</v>
      </c>
      <c r="I370" s="39"/>
      <c r="J370" s="56">
        <f t="shared" si="129"/>
        <v>0</v>
      </c>
    </row>
    <row r="371" spans="4:10" s="15" customFormat="1" hidden="1" x14ac:dyDescent="0.25">
      <c r="D371" s="15">
        <f t="shared" si="128"/>
        <v>0</v>
      </c>
      <c r="I371" s="39"/>
      <c r="J371" s="56">
        <f t="shared" si="129"/>
        <v>0</v>
      </c>
    </row>
    <row r="372" spans="4:10" s="15" customFormat="1" hidden="1" x14ac:dyDescent="0.25">
      <c r="D372" s="15">
        <f t="shared" si="128"/>
        <v>0</v>
      </c>
      <c r="I372" s="39"/>
      <c r="J372" s="56">
        <f t="shared" si="129"/>
        <v>0</v>
      </c>
    </row>
    <row r="373" spans="4:10" s="15" customFormat="1" hidden="1" x14ac:dyDescent="0.25">
      <c r="D373" s="15">
        <f t="shared" si="128"/>
        <v>0</v>
      </c>
      <c r="I373" s="39"/>
      <c r="J373" s="56">
        <f t="shared" si="129"/>
        <v>0</v>
      </c>
    </row>
    <row r="374" spans="4:10" s="15" customFormat="1" hidden="1" x14ac:dyDescent="0.25">
      <c r="D374" s="15">
        <f t="shared" si="128"/>
        <v>0</v>
      </c>
      <c r="I374" s="39"/>
      <c r="J374" s="56">
        <f t="shared" si="129"/>
        <v>0</v>
      </c>
    </row>
    <row r="375" spans="4:10" s="15" customFormat="1" hidden="1" x14ac:dyDescent="0.25">
      <c r="D375" s="15">
        <f t="shared" si="128"/>
        <v>0</v>
      </c>
      <c r="I375" s="39"/>
      <c r="J375" s="56">
        <f t="shared" si="129"/>
        <v>0</v>
      </c>
    </row>
    <row r="376" spans="4:10" s="15" customFormat="1" hidden="1" x14ac:dyDescent="0.25">
      <c r="D376" s="15">
        <f t="shared" si="128"/>
        <v>0</v>
      </c>
      <c r="I376" s="39"/>
      <c r="J376" s="56">
        <f t="shared" si="129"/>
        <v>0</v>
      </c>
    </row>
    <row r="377" spans="4:10" s="15" customFormat="1" hidden="1" x14ac:dyDescent="0.25">
      <c r="D377" s="15">
        <f t="shared" si="128"/>
        <v>0</v>
      </c>
      <c r="I377" s="39"/>
      <c r="J377" s="56">
        <f t="shared" si="129"/>
        <v>0</v>
      </c>
    </row>
    <row r="378" spans="4:10" s="15" customFormat="1" hidden="1" x14ac:dyDescent="0.25">
      <c r="D378" s="15">
        <f t="shared" si="128"/>
        <v>0</v>
      </c>
      <c r="I378" s="39"/>
      <c r="J378" s="56">
        <f t="shared" si="129"/>
        <v>0</v>
      </c>
    </row>
    <row r="379" spans="4:10" s="15" customFormat="1" hidden="1" x14ac:dyDescent="0.25">
      <c r="D379" s="15">
        <f t="shared" si="128"/>
        <v>0</v>
      </c>
      <c r="I379" s="39"/>
      <c r="J379" s="56">
        <f t="shared" si="129"/>
        <v>0</v>
      </c>
    </row>
    <row r="380" spans="4:10" s="15" customFormat="1" hidden="1" x14ac:dyDescent="0.25">
      <c r="D380" s="15">
        <f t="shared" si="128"/>
        <v>0</v>
      </c>
      <c r="I380" s="39"/>
      <c r="J380" s="56">
        <f t="shared" si="129"/>
        <v>0</v>
      </c>
    </row>
    <row r="381" spans="4:10" s="15" customFormat="1" hidden="1" x14ac:dyDescent="0.25">
      <c r="D381" s="15">
        <f t="shared" si="128"/>
        <v>0</v>
      </c>
      <c r="I381" s="39"/>
      <c r="J381" s="56">
        <f t="shared" si="129"/>
        <v>0</v>
      </c>
    </row>
    <row r="382" spans="4:10" s="15" customFormat="1" hidden="1" x14ac:dyDescent="0.25">
      <c r="D382" s="15">
        <f t="shared" si="128"/>
        <v>0</v>
      </c>
      <c r="I382" s="39"/>
      <c r="J382" s="56">
        <f t="shared" si="129"/>
        <v>0</v>
      </c>
    </row>
    <row r="383" spans="4:10" s="15" customFormat="1" hidden="1" x14ac:dyDescent="0.25">
      <c r="D383" s="15">
        <f t="shared" si="128"/>
        <v>0</v>
      </c>
      <c r="I383" s="39"/>
      <c r="J383" s="56">
        <f t="shared" si="129"/>
        <v>0</v>
      </c>
    </row>
    <row r="384" spans="4:10" s="15" customFormat="1" hidden="1" x14ac:dyDescent="0.25">
      <c r="D384" s="15">
        <f t="shared" si="128"/>
        <v>0</v>
      </c>
      <c r="I384" s="39"/>
      <c r="J384" s="56">
        <f t="shared" si="129"/>
        <v>0</v>
      </c>
    </row>
    <row r="385" spans="4:10" s="15" customFormat="1" hidden="1" x14ac:dyDescent="0.25">
      <c r="D385" s="15">
        <f t="shared" si="128"/>
        <v>0</v>
      </c>
      <c r="I385" s="39"/>
      <c r="J385" s="56">
        <f t="shared" si="129"/>
        <v>0</v>
      </c>
    </row>
    <row r="386" spans="4:10" s="15" customFormat="1" hidden="1" x14ac:dyDescent="0.25">
      <c r="D386" s="15">
        <f t="shared" si="128"/>
        <v>0</v>
      </c>
      <c r="I386" s="39"/>
      <c r="J386" s="56">
        <f t="shared" si="129"/>
        <v>0</v>
      </c>
    </row>
    <row r="387" spans="4:10" s="15" customFormat="1" hidden="1" x14ac:dyDescent="0.25">
      <c r="D387" s="15">
        <f t="shared" si="128"/>
        <v>0</v>
      </c>
      <c r="I387" s="39"/>
      <c r="J387" s="56">
        <f t="shared" si="129"/>
        <v>0</v>
      </c>
    </row>
    <row r="388" spans="4:10" s="15" customFormat="1" hidden="1" x14ac:dyDescent="0.25">
      <c r="D388" s="15">
        <f t="shared" si="128"/>
        <v>0</v>
      </c>
      <c r="I388" s="39"/>
      <c r="J388" s="56">
        <f t="shared" si="129"/>
        <v>0</v>
      </c>
    </row>
    <row r="389" spans="4:10" s="15" customFormat="1" hidden="1" x14ac:dyDescent="0.25">
      <c r="D389" s="15">
        <f t="shared" si="128"/>
        <v>0</v>
      </c>
      <c r="I389" s="39"/>
      <c r="J389" s="56">
        <f t="shared" si="129"/>
        <v>0</v>
      </c>
    </row>
    <row r="390" spans="4:10" s="15" customFormat="1" hidden="1" x14ac:dyDescent="0.25">
      <c r="D390" s="15">
        <f t="shared" si="128"/>
        <v>0</v>
      </c>
      <c r="I390" s="39"/>
      <c r="J390" s="56">
        <f t="shared" si="129"/>
        <v>0</v>
      </c>
    </row>
    <row r="391" spans="4:10" s="15" customFormat="1" hidden="1" x14ac:dyDescent="0.25">
      <c r="D391" s="15">
        <f t="shared" si="128"/>
        <v>0</v>
      </c>
      <c r="I391" s="39"/>
      <c r="J391" s="56">
        <f t="shared" si="129"/>
        <v>0</v>
      </c>
    </row>
    <row r="392" spans="4:10" s="15" customFormat="1" hidden="1" x14ac:dyDescent="0.25">
      <c r="D392" s="15">
        <f t="shared" ref="D392:D455" si="130">J391</f>
        <v>0</v>
      </c>
      <c r="I392" s="39"/>
      <c r="J392" s="56">
        <f t="shared" si="129"/>
        <v>0</v>
      </c>
    </row>
    <row r="393" spans="4:10" s="15" customFormat="1" hidden="1" x14ac:dyDescent="0.25">
      <c r="D393" s="15">
        <f t="shared" si="130"/>
        <v>0</v>
      </c>
      <c r="I393" s="39"/>
      <c r="J393" s="56">
        <f t="shared" si="129"/>
        <v>0</v>
      </c>
    </row>
    <row r="394" spans="4:10" s="15" customFormat="1" hidden="1" x14ac:dyDescent="0.25">
      <c r="D394" s="15">
        <f t="shared" si="130"/>
        <v>0</v>
      </c>
      <c r="I394" s="39"/>
      <c r="J394" s="56">
        <f t="shared" si="129"/>
        <v>0</v>
      </c>
    </row>
    <row r="395" spans="4:10" s="15" customFormat="1" hidden="1" x14ac:dyDescent="0.25">
      <c r="D395" s="15">
        <f t="shared" si="130"/>
        <v>0</v>
      </c>
      <c r="I395" s="39"/>
      <c r="J395" s="56">
        <f t="shared" si="129"/>
        <v>0</v>
      </c>
    </row>
    <row r="396" spans="4:10" s="15" customFormat="1" hidden="1" x14ac:dyDescent="0.25">
      <c r="D396" s="15">
        <f t="shared" si="130"/>
        <v>0</v>
      </c>
      <c r="I396" s="39"/>
      <c r="J396" s="56">
        <f t="shared" si="129"/>
        <v>0</v>
      </c>
    </row>
    <row r="397" spans="4:10" s="15" customFormat="1" hidden="1" x14ac:dyDescent="0.25">
      <c r="D397" s="15">
        <f t="shared" si="130"/>
        <v>0</v>
      </c>
      <c r="I397" s="39"/>
      <c r="J397" s="56">
        <f t="shared" ref="J397:J460" si="131">D397+E397</f>
        <v>0</v>
      </c>
    </row>
    <row r="398" spans="4:10" s="15" customFormat="1" hidden="1" x14ac:dyDescent="0.25">
      <c r="D398" s="15">
        <f t="shared" si="130"/>
        <v>0</v>
      </c>
      <c r="I398" s="39"/>
      <c r="J398" s="56">
        <f t="shared" si="131"/>
        <v>0</v>
      </c>
    </row>
    <row r="399" spans="4:10" s="15" customFormat="1" hidden="1" x14ac:dyDescent="0.25">
      <c r="D399" s="15">
        <f t="shared" si="130"/>
        <v>0</v>
      </c>
      <c r="I399" s="39"/>
      <c r="J399" s="56">
        <f t="shared" si="131"/>
        <v>0</v>
      </c>
    </row>
    <row r="400" spans="4:10" s="15" customFormat="1" hidden="1" x14ac:dyDescent="0.25">
      <c r="D400" s="15">
        <f t="shared" si="130"/>
        <v>0</v>
      </c>
      <c r="I400" s="39"/>
      <c r="J400" s="56">
        <f t="shared" si="131"/>
        <v>0</v>
      </c>
    </row>
    <row r="401" spans="4:10" s="15" customFormat="1" hidden="1" x14ac:dyDescent="0.25">
      <c r="D401" s="15">
        <f t="shared" si="130"/>
        <v>0</v>
      </c>
      <c r="I401" s="39"/>
      <c r="J401" s="56">
        <f t="shared" si="131"/>
        <v>0</v>
      </c>
    </row>
    <row r="402" spans="4:10" s="15" customFormat="1" hidden="1" x14ac:dyDescent="0.25">
      <c r="D402" s="15">
        <f t="shared" si="130"/>
        <v>0</v>
      </c>
      <c r="I402" s="39"/>
      <c r="J402" s="56">
        <f t="shared" si="131"/>
        <v>0</v>
      </c>
    </row>
    <row r="403" spans="4:10" s="15" customFormat="1" hidden="1" x14ac:dyDescent="0.25">
      <c r="D403" s="15">
        <f t="shared" si="130"/>
        <v>0</v>
      </c>
      <c r="I403" s="39"/>
      <c r="J403" s="56">
        <f t="shared" si="131"/>
        <v>0</v>
      </c>
    </row>
    <row r="404" spans="4:10" s="15" customFormat="1" hidden="1" x14ac:dyDescent="0.25">
      <c r="D404" s="15">
        <f t="shared" si="130"/>
        <v>0</v>
      </c>
      <c r="I404" s="39"/>
      <c r="J404" s="56">
        <f t="shared" si="131"/>
        <v>0</v>
      </c>
    </row>
    <row r="405" spans="4:10" s="15" customFormat="1" hidden="1" x14ac:dyDescent="0.25">
      <c r="D405" s="15">
        <f t="shared" si="130"/>
        <v>0</v>
      </c>
      <c r="I405" s="39"/>
      <c r="J405" s="56">
        <f t="shared" si="131"/>
        <v>0</v>
      </c>
    </row>
    <row r="406" spans="4:10" s="15" customFormat="1" hidden="1" x14ac:dyDescent="0.25">
      <c r="D406" s="15">
        <f t="shared" si="130"/>
        <v>0</v>
      </c>
      <c r="I406" s="39"/>
      <c r="J406" s="56">
        <f t="shared" si="131"/>
        <v>0</v>
      </c>
    </row>
    <row r="407" spans="4:10" s="15" customFormat="1" hidden="1" x14ac:dyDescent="0.25">
      <c r="D407" s="15">
        <f t="shared" si="130"/>
        <v>0</v>
      </c>
      <c r="I407" s="39"/>
      <c r="J407" s="56">
        <f t="shared" si="131"/>
        <v>0</v>
      </c>
    </row>
    <row r="408" spans="4:10" s="15" customFormat="1" hidden="1" x14ac:dyDescent="0.25">
      <c r="D408" s="15">
        <f t="shared" si="130"/>
        <v>0</v>
      </c>
      <c r="I408" s="39"/>
      <c r="J408" s="56">
        <f t="shared" si="131"/>
        <v>0</v>
      </c>
    </row>
    <row r="409" spans="4:10" s="15" customFormat="1" hidden="1" x14ac:dyDescent="0.25">
      <c r="D409" s="15">
        <f t="shared" si="130"/>
        <v>0</v>
      </c>
      <c r="I409" s="39"/>
      <c r="J409" s="56">
        <f t="shared" si="131"/>
        <v>0</v>
      </c>
    </row>
    <row r="410" spans="4:10" s="15" customFormat="1" hidden="1" x14ac:dyDescent="0.25">
      <c r="D410" s="15">
        <f t="shared" si="130"/>
        <v>0</v>
      </c>
      <c r="I410" s="39"/>
      <c r="J410" s="56">
        <f t="shared" si="131"/>
        <v>0</v>
      </c>
    </row>
    <row r="411" spans="4:10" s="15" customFormat="1" hidden="1" x14ac:dyDescent="0.25">
      <c r="D411" s="15">
        <f t="shared" si="130"/>
        <v>0</v>
      </c>
      <c r="I411" s="39"/>
      <c r="J411" s="56">
        <f t="shared" si="131"/>
        <v>0</v>
      </c>
    </row>
    <row r="412" spans="4:10" s="15" customFormat="1" hidden="1" x14ac:dyDescent="0.25">
      <c r="D412" s="15">
        <f t="shared" si="130"/>
        <v>0</v>
      </c>
      <c r="I412" s="39"/>
      <c r="J412" s="56">
        <f t="shared" si="131"/>
        <v>0</v>
      </c>
    </row>
    <row r="413" spans="4:10" s="15" customFormat="1" hidden="1" x14ac:dyDescent="0.25">
      <c r="D413" s="15">
        <f t="shared" si="130"/>
        <v>0</v>
      </c>
      <c r="I413" s="39"/>
      <c r="J413" s="56">
        <f t="shared" si="131"/>
        <v>0</v>
      </c>
    </row>
    <row r="414" spans="4:10" s="15" customFormat="1" hidden="1" x14ac:dyDescent="0.25">
      <c r="D414" s="15">
        <f t="shared" si="130"/>
        <v>0</v>
      </c>
      <c r="I414" s="39"/>
      <c r="J414" s="56">
        <f t="shared" si="131"/>
        <v>0</v>
      </c>
    </row>
    <row r="415" spans="4:10" s="15" customFormat="1" hidden="1" x14ac:dyDescent="0.25">
      <c r="D415" s="15">
        <f t="shared" si="130"/>
        <v>0</v>
      </c>
      <c r="I415" s="39"/>
      <c r="J415" s="56">
        <f t="shared" si="131"/>
        <v>0</v>
      </c>
    </row>
    <row r="416" spans="4:10" s="15" customFormat="1" hidden="1" x14ac:dyDescent="0.25">
      <c r="D416" s="15">
        <f t="shared" si="130"/>
        <v>0</v>
      </c>
      <c r="I416" s="39"/>
      <c r="J416" s="56">
        <f t="shared" si="131"/>
        <v>0</v>
      </c>
    </row>
    <row r="417" spans="4:10" s="15" customFormat="1" hidden="1" x14ac:dyDescent="0.25">
      <c r="D417" s="15">
        <f t="shared" si="130"/>
        <v>0</v>
      </c>
      <c r="I417" s="39"/>
      <c r="J417" s="56">
        <f t="shared" si="131"/>
        <v>0</v>
      </c>
    </row>
    <row r="418" spans="4:10" s="15" customFormat="1" hidden="1" x14ac:dyDescent="0.25">
      <c r="D418" s="15">
        <f t="shared" si="130"/>
        <v>0</v>
      </c>
      <c r="I418" s="39"/>
      <c r="J418" s="56">
        <f t="shared" si="131"/>
        <v>0</v>
      </c>
    </row>
    <row r="419" spans="4:10" s="15" customFormat="1" hidden="1" x14ac:dyDescent="0.25">
      <c r="D419" s="15">
        <f t="shared" si="130"/>
        <v>0</v>
      </c>
      <c r="I419" s="39"/>
      <c r="J419" s="56">
        <f t="shared" si="131"/>
        <v>0</v>
      </c>
    </row>
    <row r="420" spans="4:10" s="15" customFormat="1" hidden="1" x14ac:dyDescent="0.25">
      <c r="D420" s="15">
        <f t="shared" si="130"/>
        <v>0</v>
      </c>
      <c r="I420" s="39"/>
      <c r="J420" s="56">
        <f t="shared" si="131"/>
        <v>0</v>
      </c>
    </row>
    <row r="421" spans="4:10" s="15" customFormat="1" hidden="1" x14ac:dyDescent="0.25">
      <c r="D421" s="15">
        <f t="shared" si="130"/>
        <v>0</v>
      </c>
      <c r="I421" s="39"/>
      <c r="J421" s="56">
        <f t="shared" si="131"/>
        <v>0</v>
      </c>
    </row>
    <row r="422" spans="4:10" s="15" customFormat="1" hidden="1" x14ac:dyDescent="0.25">
      <c r="D422" s="15">
        <f t="shared" si="130"/>
        <v>0</v>
      </c>
      <c r="I422" s="39"/>
      <c r="J422" s="56">
        <f t="shared" si="131"/>
        <v>0</v>
      </c>
    </row>
    <row r="423" spans="4:10" s="15" customFormat="1" hidden="1" x14ac:dyDescent="0.25">
      <c r="D423" s="15">
        <f t="shared" si="130"/>
        <v>0</v>
      </c>
      <c r="I423" s="39"/>
      <c r="J423" s="56">
        <f t="shared" si="131"/>
        <v>0</v>
      </c>
    </row>
    <row r="424" spans="4:10" s="15" customFormat="1" hidden="1" x14ac:dyDescent="0.25">
      <c r="D424" s="15">
        <f t="shared" si="130"/>
        <v>0</v>
      </c>
      <c r="I424" s="39"/>
      <c r="J424" s="56">
        <f t="shared" si="131"/>
        <v>0</v>
      </c>
    </row>
    <row r="425" spans="4:10" s="15" customFormat="1" hidden="1" x14ac:dyDescent="0.25">
      <c r="D425" s="15">
        <f t="shared" si="130"/>
        <v>0</v>
      </c>
      <c r="I425" s="39"/>
      <c r="J425" s="56">
        <f t="shared" si="131"/>
        <v>0</v>
      </c>
    </row>
    <row r="426" spans="4:10" s="15" customFormat="1" hidden="1" x14ac:dyDescent="0.25">
      <c r="D426" s="15">
        <f t="shared" si="130"/>
        <v>0</v>
      </c>
      <c r="I426" s="39"/>
      <c r="J426" s="56">
        <f t="shared" si="131"/>
        <v>0</v>
      </c>
    </row>
    <row r="427" spans="4:10" s="15" customFormat="1" hidden="1" x14ac:dyDescent="0.25">
      <c r="D427" s="15">
        <f t="shared" si="130"/>
        <v>0</v>
      </c>
      <c r="I427" s="39"/>
      <c r="J427" s="56">
        <f t="shared" si="131"/>
        <v>0</v>
      </c>
    </row>
    <row r="428" spans="4:10" s="15" customFormat="1" hidden="1" x14ac:dyDescent="0.25">
      <c r="D428" s="15">
        <f t="shared" si="130"/>
        <v>0</v>
      </c>
      <c r="I428" s="39"/>
      <c r="J428" s="56">
        <f t="shared" si="131"/>
        <v>0</v>
      </c>
    </row>
    <row r="429" spans="4:10" s="15" customFormat="1" hidden="1" x14ac:dyDescent="0.25">
      <c r="D429" s="15">
        <f t="shared" si="130"/>
        <v>0</v>
      </c>
      <c r="I429" s="39"/>
      <c r="J429" s="56">
        <f t="shared" si="131"/>
        <v>0</v>
      </c>
    </row>
    <row r="430" spans="4:10" s="15" customFormat="1" hidden="1" x14ac:dyDescent="0.25">
      <c r="D430" s="15">
        <f t="shared" si="130"/>
        <v>0</v>
      </c>
      <c r="I430" s="39"/>
      <c r="J430" s="56">
        <f t="shared" si="131"/>
        <v>0</v>
      </c>
    </row>
    <row r="431" spans="4:10" s="15" customFormat="1" hidden="1" x14ac:dyDescent="0.25">
      <c r="D431" s="15">
        <f t="shared" si="130"/>
        <v>0</v>
      </c>
      <c r="I431" s="39"/>
      <c r="J431" s="56">
        <f t="shared" si="131"/>
        <v>0</v>
      </c>
    </row>
    <row r="432" spans="4:10" s="15" customFormat="1" hidden="1" x14ac:dyDescent="0.25">
      <c r="D432" s="15">
        <f t="shared" si="130"/>
        <v>0</v>
      </c>
      <c r="I432" s="39"/>
      <c r="J432" s="56">
        <f t="shared" si="131"/>
        <v>0</v>
      </c>
    </row>
    <row r="433" spans="4:10" s="15" customFormat="1" hidden="1" x14ac:dyDescent="0.25">
      <c r="D433" s="15">
        <f t="shared" si="130"/>
        <v>0</v>
      </c>
      <c r="I433" s="39"/>
      <c r="J433" s="56">
        <f t="shared" si="131"/>
        <v>0</v>
      </c>
    </row>
    <row r="434" spans="4:10" s="15" customFormat="1" hidden="1" x14ac:dyDescent="0.25">
      <c r="D434" s="15">
        <f t="shared" si="130"/>
        <v>0</v>
      </c>
      <c r="I434" s="39"/>
      <c r="J434" s="56">
        <f t="shared" si="131"/>
        <v>0</v>
      </c>
    </row>
    <row r="435" spans="4:10" s="15" customFormat="1" hidden="1" x14ac:dyDescent="0.25">
      <c r="D435" s="15">
        <f t="shared" si="130"/>
        <v>0</v>
      </c>
      <c r="I435" s="39"/>
      <c r="J435" s="56">
        <f t="shared" si="131"/>
        <v>0</v>
      </c>
    </row>
    <row r="436" spans="4:10" s="15" customFormat="1" hidden="1" x14ac:dyDescent="0.25">
      <c r="D436" s="15">
        <f t="shared" si="130"/>
        <v>0</v>
      </c>
      <c r="I436" s="39"/>
      <c r="J436" s="56">
        <f t="shared" si="131"/>
        <v>0</v>
      </c>
    </row>
    <row r="437" spans="4:10" s="15" customFormat="1" hidden="1" x14ac:dyDescent="0.25">
      <c r="D437" s="15">
        <f t="shared" si="130"/>
        <v>0</v>
      </c>
      <c r="I437" s="39"/>
      <c r="J437" s="56">
        <f t="shared" si="131"/>
        <v>0</v>
      </c>
    </row>
    <row r="438" spans="4:10" s="15" customFormat="1" hidden="1" x14ac:dyDescent="0.25">
      <c r="D438" s="15">
        <f t="shared" si="130"/>
        <v>0</v>
      </c>
      <c r="I438" s="39"/>
      <c r="J438" s="56">
        <f t="shared" si="131"/>
        <v>0</v>
      </c>
    </row>
    <row r="439" spans="4:10" s="15" customFormat="1" hidden="1" x14ac:dyDescent="0.25">
      <c r="D439" s="15">
        <f t="shared" si="130"/>
        <v>0</v>
      </c>
      <c r="I439" s="39"/>
      <c r="J439" s="56">
        <f t="shared" si="131"/>
        <v>0</v>
      </c>
    </row>
    <row r="440" spans="4:10" s="15" customFormat="1" hidden="1" x14ac:dyDescent="0.25">
      <c r="D440" s="15">
        <f t="shared" si="130"/>
        <v>0</v>
      </c>
      <c r="I440" s="39"/>
      <c r="J440" s="56">
        <f t="shared" si="131"/>
        <v>0</v>
      </c>
    </row>
    <row r="441" spans="4:10" s="15" customFormat="1" hidden="1" x14ac:dyDescent="0.25">
      <c r="D441" s="15">
        <f t="shared" si="130"/>
        <v>0</v>
      </c>
      <c r="I441" s="39"/>
      <c r="J441" s="56">
        <f t="shared" si="131"/>
        <v>0</v>
      </c>
    </row>
    <row r="442" spans="4:10" s="15" customFormat="1" hidden="1" x14ac:dyDescent="0.25">
      <c r="D442" s="15">
        <f t="shared" si="130"/>
        <v>0</v>
      </c>
      <c r="I442" s="39"/>
      <c r="J442" s="56">
        <f t="shared" si="131"/>
        <v>0</v>
      </c>
    </row>
    <row r="443" spans="4:10" s="15" customFormat="1" hidden="1" x14ac:dyDescent="0.25">
      <c r="D443" s="15">
        <f t="shared" si="130"/>
        <v>0</v>
      </c>
      <c r="I443" s="39"/>
      <c r="J443" s="56">
        <f t="shared" si="131"/>
        <v>0</v>
      </c>
    </row>
    <row r="444" spans="4:10" s="15" customFormat="1" hidden="1" x14ac:dyDescent="0.25">
      <c r="D444" s="15">
        <f t="shared" si="130"/>
        <v>0</v>
      </c>
      <c r="I444" s="39"/>
      <c r="J444" s="56">
        <f t="shared" si="131"/>
        <v>0</v>
      </c>
    </row>
    <row r="445" spans="4:10" s="15" customFormat="1" hidden="1" x14ac:dyDescent="0.25">
      <c r="D445" s="15">
        <f t="shared" si="130"/>
        <v>0</v>
      </c>
      <c r="I445" s="39"/>
      <c r="J445" s="56">
        <f t="shared" si="131"/>
        <v>0</v>
      </c>
    </row>
    <row r="446" spans="4:10" s="15" customFormat="1" hidden="1" x14ac:dyDescent="0.25">
      <c r="D446" s="15">
        <f t="shared" si="130"/>
        <v>0</v>
      </c>
      <c r="I446" s="39"/>
      <c r="J446" s="56">
        <f t="shared" si="131"/>
        <v>0</v>
      </c>
    </row>
    <row r="447" spans="4:10" s="15" customFormat="1" hidden="1" x14ac:dyDescent="0.25">
      <c r="D447" s="15">
        <f t="shared" si="130"/>
        <v>0</v>
      </c>
      <c r="I447" s="39"/>
      <c r="J447" s="56">
        <f t="shared" si="131"/>
        <v>0</v>
      </c>
    </row>
    <row r="448" spans="4:10" s="15" customFormat="1" hidden="1" x14ac:dyDescent="0.25">
      <c r="D448" s="15">
        <f t="shared" si="130"/>
        <v>0</v>
      </c>
      <c r="I448" s="39"/>
      <c r="J448" s="56">
        <f t="shared" si="131"/>
        <v>0</v>
      </c>
    </row>
    <row r="449" spans="4:10" s="15" customFormat="1" hidden="1" x14ac:dyDescent="0.25">
      <c r="D449" s="15">
        <f t="shared" si="130"/>
        <v>0</v>
      </c>
      <c r="I449" s="39"/>
      <c r="J449" s="56">
        <f t="shared" si="131"/>
        <v>0</v>
      </c>
    </row>
    <row r="450" spans="4:10" s="15" customFormat="1" hidden="1" x14ac:dyDescent="0.25">
      <c r="D450" s="15">
        <f t="shared" si="130"/>
        <v>0</v>
      </c>
      <c r="I450" s="39"/>
      <c r="J450" s="56">
        <f t="shared" si="131"/>
        <v>0</v>
      </c>
    </row>
    <row r="451" spans="4:10" s="15" customFormat="1" hidden="1" x14ac:dyDescent="0.25">
      <c r="D451" s="15">
        <f t="shared" si="130"/>
        <v>0</v>
      </c>
      <c r="I451" s="39"/>
      <c r="J451" s="56">
        <f t="shared" si="131"/>
        <v>0</v>
      </c>
    </row>
    <row r="452" spans="4:10" s="15" customFormat="1" hidden="1" x14ac:dyDescent="0.25">
      <c r="D452" s="15">
        <f t="shared" si="130"/>
        <v>0</v>
      </c>
      <c r="I452" s="39"/>
      <c r="J452" s="56">
        <f t="shared" si="131"/>
        <v>0</v>
      </c>
    </row>
    <row r="453" spans="4:10" s="15" customFormat="1" hidden="1" x14ac:dyDescent="0.25">
      <c r="D453" s="15">
        <f t="shared" si="130"/>
        <v>0</v>
      </c>
      <c r="I453" s="39"/>
      <c r="J453" s="56">
        <f t="shared" si="131"/>
        <v>0</v>
      </c>
    </row>
    <row r="454" spans="4:10" s="15" customFormat="1" hidden="1" x14ac:dyDescent="0.25">
      <c r="D454" s="15">
        <f t="shared" si="130"/>
        <v>0</v>
      </c>
      <c r="I454" s="39"/>
      <c r="J454" s="56">
        <f t="shared" si="131"/>
        <v>0</v>
      </c>
    </row>
    <row r="455" spans="4:10" s="15" customFormat="1" hidden="1" x14ac:dyDescent="0.25">
      <c r="D455" s="15">
        <f t="shared" si="130"/>
        <v>0</v>
      </c>
      <c r="I455" s="39"/>
      <c r="J455" s="56">
        <f t="shared" si="131"/>
        <v>0</v>
      </c>
    </row>
    <row r="456" spans="4:10" s="15" customFormat="1" hidden="1" x14ac:dyDescent="0.25">
      <c r="D456" s="15">
        <f t="shared" ref="D456:D519" si="132">J455</f>
        <v>0</v>
      </c>
      <c r="I456" s="39"/>
      <c r="J456" s="56">
        <f t="shared" si="131"/>
        <v>0</v>
      </c>
    </row>
    <row r="457" spans="4:10" s="15" customFormat="1" hidden="1" x14ac:dyDescent="0.25">
      <c r="D457" s="15">
        <f t="shared" si="132"/>
        <v>0</v>
      </c>
      <c r="I457" s="39"/>
      <c r="J457" s="56">
        <f t="shared" si="131"/>
        <v>0</v>
      </c>
    </row>
    <row r="458" spans="4:10" s="15" customFormat="1" hidden="1" x14ac:dyDescent="0.25">
      <c r="D458" s="15">
        <f t="shared" si="132"/>
        <v>0</v>
      </c>
      <c r="I458" s="39"/>
      <c r="J458" s="56">
        <f t="shared" si="131"/>
        <v>0</v>
      </c>
    </row>
    <row r="459" spans="4:10" s="15" customFormat="1" hidden="1" x14ac:dyDescent="0.25">
      <c r="D459" s="15">
        <f t="shared" si="132"/>
        <v>0</v>
      </c>
      <c r="I459" s="39"/>
      <c r="J459" s="56">
        <f t="shared" si="131"/>
        <v>0</v>
      </c>
    </row>
    <row r="460" spans="4:10" s="15" customFormat="1" hidden="1" x14ac:dyDescent="0.25">
      <c r="D460" s="15">
        <f t="shared" si="132"/>
        <v>0</v>
      </c>
      <c r="I460" s="39"/>
      <c r="J460" s="56">
        <f t="shared" si="131"/>
        <v>0</v>
      </c>
    </row>
    <row r="461" spans="4:10" s="15" customFormat="1" hidden="1" x14ac:dyDescent="0.25">
      <c r="D461" s="15">
        <f t="shared" si="132"/>
        <v>0</v>
      </c>
      <c r="I461" s="39"/>
      <c r="J461" s="56">
        <f t="shared" ref="J461:J524" si="133">D461+E461</f>
        <v>0</v>
      </c>
    </row>
    <row r="462" spans="4:10" s="15" customFormat="1" hidden="1" x14ac:dyDescent="0.25">
      <c r="D462" s="15">
        <f t="shared" si="132"/>
        <v>0</v>
      </c>
      <c r="I462" s="39"/>
      <c r="J462" s="56">
        <f t="shared" si="133"/>
        <v>0</v>
      </c>
    </row>
    <row r="463" spans="4:10" s="15" customFormat="1" hidden="1" x14ac:dyDescent="0.25">
      <c r="D463" s="15">
        <f t="shared" si="132"/>
        <v>0</v>
      </c>
      <c r="I463" s="39"/>
      <c r="J463" s="56">
        <f t="shared" si="133"/>
        <v>0</v>
      </c>
    </row>
    <row r="464" spans="4:10" s="15" customFormat="1" hidden="1" x14ac:dyDescent="0.25">
      <c r="D464" s="15">
        <f t="shared" si="132"/>
        <v>0</v>
      </c>
      <c r="I464" s="39"/>
      <c r="J464" s="56">
        <f t="shared" si="133"/>
        <v>0</v>
      </c>
    </row>
    <row r="465" spans="4:10" s="15" customFormat="1" hidden="1" x14ac:dyDescent="0.25">
      <c r="D465" s="15">
        <f t="shared" si="132"/>
        <v>0</v>
      </c>
      <c r="I465" s="39"/>
      <c r="J465" s="56">
        <f t="shared" si="133"/>
        <v>0</v>
      </c>
    </row>
    <row r="466" spans="4:10" s="15" customFormat="1" hidden="1" x14ac:dyDescent="0.25">
      <c r="D466" s="15">
        <f t="shared" si="132"/>
        <v>0</v>
      </c>
      <c r="I466" s="39"/>
      <c r="J466" s="56">
        <f t="shared" si="133"/>
        <v>0</v>
      </c>
    </row>
    <row r="467" spans="4:10" s="15" customFormat="1" hidden="1" x14ac:dyDescent="0.25">
      <c r="D467" s="15">
        <f t="shared" si="132"/>
        <v>0</v>
      </c>
      <c r="I467" s="39"/>
      <c r="J467" s="56">
        <f t="shared" si="133"/>
        <v>0</v>
      </c>
    </row>
    <row r="468" spans="4:10" s="15" customFormat="1" hidden="1" x14ac:dyDescent="0.25">
      <c r="D468" s="15">
        <f t="shared" si="132"/>
        <v>0</v>
      </c>
      <c r="I468" s="39"/>
      <c r="J468" s="56">
        <f t="shared" si="133"/>
        <v>0</v>
      </c>
    </row>
    <row r="469" spans="4:10" s="15" customFormat="1" hidden="1" x14ac:dyDescent="0.25">
      <c r="D469" s="15">
        <f t="shared" si="132"/>
        <v>0</v>
      </c>
      <c r="I469" s="39"/>
      <c r="J469" s="56">
        <f t="shared" si="133"/>
        <v>0</v>
      </c>
    </row>
    <row r="470" spans="4:10" s="15" customFormat="1" hidden="1" x14ac:dyDescent="0.25">
      <c r="D470" s="15">
        <f t="shared" si="132"/>
        <v>0</v>
      </c>
      <c r="I470" s="39"/>
      <c r="J470" s="56">
        <f t="shared" si="133"/>
        <v>0</v>
      </c>
    </row>
    <row r="471" spans="4:10" s="15" customFormat="1" hidden="1" x14ac:dyDescent="0.25">
      <c r="D471" s="15">
        <f t="shared" si="132"/>
        <v>0</v>
      </c>
      <c r="I471" s="39"/>
      <c r="J471" s="56">
        <f t="shared" si="133"/>
        <v>0</v>
      </c>
    </row>
    <row r="472" spans="4:10" s="15" customFormat="1" hidden="1" x14ac:dyDescent="0.25">
      <c r="D472" s="15">
        <f t="shared" si="132"/>
        <v>0</v>
      </c>
      <c r="I472" s="39"/>
      <c r="J472" s="56">
        <f t="shared" si="133"/>
        <v>0</v>
      </c>
    </row>
    <row r="473" spans="4:10" s="15" customFormat="1" hidden="1" x14ac:dyDescent="0.25">
      <c r="D473" s="15">
        <f t="shared" si="132"/>
        <v>0</v>
      </c>
      <c r="I473" s="39"/>
      <c r="J473" s="56">
        <f t="shared" si="133"/>
        <v>0</v>
      </c>
    </row>
    <row r="474" spans="4:10" s="15" customFormat="1" hidden="1" x14ac:dyDescent="0.25">
      <c r="D474" s="15">
        <f t="shared" si="132"/>
        <v>0</v>
      </c>
      <c r="I474" s="39"/>
      <c r="J474" s="56">
        <f t="shared" si="133"/>
        <v>0</v>
      </c>
    </row>
    <row r="475" spans="4:10" s="15" customFormat="1" hidden="1" x14ac:dyDescent="0.25">
      <c r="D475" s="15">
        <f t="shared" si="132"/>
        <v>0</v>
      </c>
      <c r="I475" s="39"/>
      <c r="J475" s="56">
        <f t="shared" si="133"/>
        <v>0</v>
      </c>
    </row>
    <row r="476" spans="4:10" s="15" customFormat="1" hidden="1" x14ac:dyDescent="0.25">
      <c r="D476" s="15">
        <f t="shared" si="132"/>
        <v>0</v>
      </c>
      <c r="I476" s="39"/>
      <c r="J476" s="56">
        <f t="shared" si="133"/>
        <v>0</v>
      </c>
    </row>
    <row r="477" spans="4:10" s="15" customFormat="1" hidden="1" x14ac:dyDescent="0.25">
      <c r="D477" s="15">
        <f t="shared" si="132"/>
        <v>0</v>
      </c>
      <c r="I477" s="39"/>
      <c r="J477" s="56">
        <f t="shared" si="133"/>
        <v>0</v>
      </c>
    </row>
    <row r="478" spans="4:10" s="15" customFormat="1" hidden="1" x14ac:dyDescent="0.25">
      <c r="D478" s="15">
        <f t="shared" si="132"/>
        <v>0</v>
      </c>
      <c r="I478" s="39"/>
      <c r="J478" s="56">
        <f t="shared" si="133"/>
        <v>0</v>
      </c>
    </row>
    <row r="479" spans="4:10" s="15" customFormat="1" hidden="1" x14ac:dyDescent="0.25">
      <c r="D479" s="15">
        <f t="shared" si="132"/>
        <v>0</v>
      </c>
      <c r="I479" s="39"/>
      <c r="J479" s="56">
        <f t="shared" si="133"/>
        <v>0</v>
      </c>
    </row>
    <row r="480" spans="4:10" s="15" customFormat="1" hidden="1" x14ac:dyDescent="0.25">
      <c r="D480" s="15">
        <f t="shared" si="132"/>
        <v>0</v>
      </c>
      <c r="I480" s="39"/>
      <c r="J480" s="56">
        <f t="shared" si="133"/>
        <v>0</v>
      </c>
    </row>
    <row r="481" spans="4:10" s="15" customFormat="1" hidden="1" x14ac:dyDescent="0.25">
      <c r="D481" s="15">
        <f t="shared" si="132"/>
        <v>0</v>
      </c>
      <c r="I481" s="39"/>
      <c r="J481" s="56">
        <f t="shared" si="133"/>
        <v>0</v>
      </c>
    </row>
    <row r="482" spans="4:10" s="15" customFormat="1" hidden="1" x14ac:dyDescent="0.25">
      <c r="D482" s="15">
        <f t="shared" si="132"/>
        <v>0</v>
      </c>
      <c r="I482" s="39"/>
      <c r="J482" s="56">
        <f t="shared" si="133"/>
        <v>0</v>
      </c>
    </row>
    <row r="483" spans="4:10" s="15" customFormat="1" hidden="1" x14ac:dyDescent="0.25">
      <c r="D483" s="15">
        <f t="shared" si="132"/>
        <v>0</v>
      </c>
      <c r="I483" s="39"/>
      <c r="J483" s="56">
        <f t="shared" si="133"/>
        <v>0</v>
      </c>
    </row>
    <row r="484" spans="4:10" s="15" customFormat="1" hidden="1" x14ac:dyDescent="0.25">
      <c r="D484" s="15">
        <f t="shared" si="132"/>
        <v>0</v>
      </c>
      <c r="I484" s="39"/>
      <c r="J484" s="56">
        <f t="shared" si="133"/>
        <v>0</v>
      </c>
    </row>
    <row r="485" spans="4:10" s="15" customFormat="1" hidden="1" x14ac:dyDescent="0.25">
      <c r="D485" s="15">
        <f t="shared" si="132"/>
        <v>0</v>
      </c>
      <c r="I485" s="39"/>
      <c r="J485" s="56">
        <f t="shared" si="133"/>
        <v>0</v>
      </c>
    </row>
    <row r="486" spans="4:10" s="15" customFormat="1" hidden="1" x14ac:dyDescent="0.25">
      <c r="D486" s="15">
        <f t="shared" si="132"/>
        <v>0</v>
      </c>
      <c r="I486" s="39"/>
      <c r="J486" s="56">
        <f t="shared" si="133"/>
        <v>0</v>
      </c>
    </row>
    <row r="487" spans="4:10" s="15" customFormat="1" hidden="1" x14ac:dyDescent="0.25">
      <c r="D487" s="15">
        <f t="shared" si="132"/>
        <v>0</v>
      </c>
      <c r="I487" s="39"/>
      <c r="J487" s="56">
        <f t="shared" si="133"/>
        <v>0</v>
      </c>
    </row>
    <row r="488" spans="4:10" s="15" customFormat="1" hidden="1" x14ac:dyDescent="0.25">
      <c r="D488" s="15">
        <f t="shared" si="132"/>
        <v>0</v>
      </c>
      <c r="I488" s="39"/>
      <c r="J488" s="56">
        <f t="shared" si="133"/>
        <v>0</v>
      </c>
    </row>
    <row r="489" spans="4:10" s="15" customFormat="1" hidden="1" x14ac:dyDescent="0.25">
      <c r="D489" s="15">
        <f t="shared" si="132"/>
        <v>0</v>
      </c>
      <c r="I489" s="39"/>
      <c r="J489" s="56">
        <f t="shared" si="133"/>
        <v>0</v>
      </c>
    </row>
    <row r="490" spans="4:10" s="15" customFormat="1" hidden="1" x14ac:dyDescent="0.25">
      <c r="D490" s="15">
        <f t="shared" si="132"/>
        <v>0</v>
      </c>
      <c r="I490" s="39"/>
      <c r="J490" s="56">
        <f t="shared" si="133"/>
        <v>0</v>
      </c>
    </row>
    <row r="491" spans="4:10" s="15" customFormat="1" hidden="1" x14ac:dyDescent="0.25">
      <c r="D491" s="15">
        <f t="shared" si="132"/>
        <v>0</v>
      </c>
      <c r="I491" s="39"/>
      <c r="J491" s="56">
        <f t="shared" si="133"/>
        <v>0</v>
      </c>
    </row>
    <row r="492" spans="4:10" s="15" customFormat="1" hidden="1" x14ac:dyDescent="0.25">
      <c r="D492" s="15">
        <f t="shared" si="132"/>
        <v>0</v>
      </c>
      <c r="I492" s="39"/>
      <c r="J492" s="56">
        <f t="shared" si="133"/>
        <v>0</v>
      </c>
    </row>
    <row r="493" spans="4:10" s="15" customFormat="1" hidden="1" x14ac:dyDescent="0.25">
      <c r="D493" s="15">
        <f t="shared" si="132"/>
        <v>0</v>
      </c>
      <c r="I493" s="39"/>
      <c r="J493" s="56">
        <f t="shared" si="133"/>
        <v>0</v>
      </c>
    </row>
    <row r="494" spans="4:10" s="15" customFormat="1" hidden="1" x14ac:dyDescent="0.25">
      <c r="D494" s="15">
        <f t="shared" si="132"/>
        <v>0</v>
      </c>
      <c r="I494" s="39"/>
      <c r="J494" s="56">
        <f t="shared" si="133"/>
        <v>0</v>
      </c>
    </row>
    <row r="495" spans="4:10" s="15" customFormat="1" hidden="1" x14ac:dyDescent="0.25">
      <c r="D495" s="15">
        <f t="shared" si="132"/>
        <v>0</v>
      </c>
      <c r="I495" s="39"/>
      <c r="J495" s="56">
        <f t="shared" si="133"/>
        <v>0</v>
      </c>
    </row>
    <row r="496" spans="4:10" s="15" customFormat="1" hidden="1" x14ac:dyDescent="0.25">
      <c r="D496" s="15">
        <f t="shared" si="132"/>
        <v>0</v>
      </c>
      <c r="I496" s="39"/>
      <c r="J496" s="56">
        <f t="shared" si="133"/>
        <v>0</v>
      </c>
    </row>
    <row r="497" spans="4:10" s="15" customFormat="1" hidden="1" x14ac:dyDescent="0.25">
      <c r="D497" s="15">
        <f t="shared" si="132"/>
        <v>0</v>
      </c>
      <c r="I497" s="39"/>
      <c r="J497" s="56">
        <f t="shared" si="133"/>
        <v>0</v>
      </c>
    </row>
    <row r="498" spans="4:10" s="15" customFormat="1" hidden="1" x14ac:dyDescent="0.25">
      <c r="D498" s="15">
        <f t="shared" si="132"/>
        <v>0</v>
      </c>
      <c r="I498" s="39"/>
      <c r="J498" s="56">
        <f t="shared" si="133"/>
        <v>0</v>
      </c>
    </row>
    <row r="499" spans="4:10" s="15" customFormat="1" hidden="1" x14ac:dyDescent="0.25">
      <c r="D499" s="15">
        <f t="shared" si="132"/>
        <v>0</v>
      </c>
      <c r="I499" s="39"/>
      <c r="J499" s="56">
        <f t="shared" si="133"/>
        <v>0</v>
      </c>
    </row>
    <row r="500" spans="4:10" s="15" customFormat="1" hidden="1" x14ac:dyDescent="0.25">
      <c r="D500" s="15">
        <f t="shared" si="132"/>
        <v>0</v>
      </c>
      <c r="I500" s="39"/>
      <c r="J500" s="56">
        <f t="shared" si="133"/>
        <v>0</v>
      </c>
    </row>
    <row r="501" spans="4:10" s="15" customFormat="1" hidden="1" x14ac:dyDescent="0.25">
      <c r="D501" s="15">
        <f t="shared" si="132"/>
        <v>0</v>
      </c>
      <c r="I501" s="39"/>
      <c r="J501" s="56">
        <f t="shared" si="133"/>
        <v>0</v>
      </c>
    </row>
    <row r="502" spans="4:10" s="15" customFormat="1" hidden="1" x14ac:dyDescent="0.25">
      <c r="D502" s="15">
        <f t="shared" si="132"/>
        <v>0</v>
      </c>
      <c r="I502" s="39"/>
      <c r="J502" s="56">
        <f t="shared" si="133"/>
        <v>0</v>
      </c>
    </row>
    <row r="503" spans="4:10" s="15" customFormat="1" hidden="1" x14ac:dyDescent="0.25">
      <c r="D503" s="15">
        <f t="shared" si="132"/>
        <v>0</v>
      </c>
      <c r="I503" s="39"/>
      <c r="J503" s="56">
        <f t="shared" si="133"/>
        <v>0</v>
      </c>
    </row>
    <row r="504" spans="4:10" s="15" customFormat="1" hidden="1" x14ac:dyDescent="0.25">
      <c r="D504" s="15">
        <f t="shared" si="132"/>
        <v>0</v>
      </c>
      <c r="I504" s="39"/>
      <c r="J504" s="56">
        <f t="shared" si="133"/>
        <v>0</v>
      </c>
    </row>
    <row r="505" spans="4:10" s="15" customFormat="1" hidden="1" x14ac:dyDescent="0.25">
      <c r="D505" s="15">
        <f t="shared" si="132"/>
        <v>0</v>
      </c>
      <c r="I505" s="39"/>
      <c r="J505" s="56">
        <f t="shared" si="133"/>
        <v>0</v>
      </c>
    </row>
    <row r="506" spans="4:10" s="15" customFormat="1" hidden="1" x14ac:dyDescent="0.25">
      <c r="D506" s="15">
        <f t="shared" si="132"/>
        <v>0</v>
      </c>
      <c r="I506" s="39"/>
      <c r="J506" s="56">
        <f t="shared" si="133"/>
        <v>0</v>
      </c>
    </row>
    <row r="507" spans="4:10" s="15" customFormat="1" hidden="1" x14ac:dyDescent="0.25">
      <c r="D507" s="15">
        <f t="shared" si="132"/>
        <v>0</v>
      </c>
      <c r="I507" s="39"/>
      <c r="J507" s="56">
        <f t="shared" si="133"/>
        <v>0</v>
      </c>
    </row>
    <row r="508" spans="4:10" s="15" customFormat="1" hidden="1" x14ac:dyDescent="0.25">
      <c r="D508" s="15">
        <f t="shared" si="132"/>
        <v>0</v>
      </c>
      <c r="I508" s="39"/>
      <c r="J508" s="56">
        <f t="shared" si="133"/>
        <v>0</v>
      </c>
    </row>
    <row r="509" spans="4:10" s="15" customFormat="1" hidden="1" x14ac:dyDescent="0.25">
      <c r="D509" s="15">
        <f t="shared" si="132"/>
        <v>0</v>
      </c>
      <c r="I509" s="39"/>
      <c r="J509" s="56">
        <f t="shared" si="133"/>
        <v>0</v>
      </c>
    </row>
    <row r="510" spans="4:10" s="15" customFormat="1" hidden="1" x14ac:dyDescent="0.25">
      <c r="D510" s="15">
        <f t="shared" si="132"/>
        <v>0</v>
      </c>
      <c r="I510" s="39"/>
      <c r="J510" s="56">
        <f t="shared" si="133"/>
        <v>0</v>
      </c>
    </row>
    <row r="511" spans="4:10" s="15" customFormat="1" hidden="1" x14ac:dyDescent="0.25">
      <c r="D511" s="15">
        <f t="shared" si="132"/>
        <v>0</v>
      </c>
      <c r="I511" s="39"/>
      <c r="J511" s="56">
        <f t="shared" si="133"/>
        <v>0</v>
      </c>
    </row>
    <row r="512" spans="4:10" s="15" customFormat="1" hidden="1" x14ac:dyDescent="0.25">
      <c r="D512" s="15">
        <f t="shared" si="132"/>
        <v>0</v>
      </c>
      <c r="I512" s="39"/>
      <c r="J512" s="56">
        <f t="shared" si="133"/>
        <v>0</v>
      </c>
    </row>
    <row r="513" spans="4:10" s="15" customFormat="1" hidden="1" x14ac:dyDescent="0.25">
      <c r="D513" s="15">
        <f t="shared" si="132"/>
        <v>0</v>
      </c>
      <c r="I513" s="39"/>
      <c r="J513" s="56">
        <f t="shared" si="133"/>
        <v>0</v>
      </c>
    </row>
    <row r="514" spans="4:10" s="15" customFormat="1" hidden="1" x14ac:dyDescent="0.25">
      <c r="D514" s="15">
        <f t="shared" si="132"/>
        <v>0</v>
      </c>
      <c r="I514" s="39"/>
      <c r="J514" s="56">
        <f t="shared" si="133"/>
        <v>0</v>
      </c>
    </row>
    <row r="515" spans="4:10" s="15" customFormat="1" hidden="1" x14ac:dyDescent="0.25">
      <c r="D515" s="15">
        <f t="shared" si="132"/>
        <v>0</v>
      </c>
      <c r="I515" s="39"/>
      <c r="J515" s="56">
        <f t="shared" si="133"/>
        <v>0</v>
      </c>
    </row>
    <row r="516" spans="4:10" s="15" customFormat="1" hidden="1" x14ac:dyDescent="0.25">
      <c r="D516" s="15">
        <f t="shared" si="132"/>
        <v>0</v>
      </c>
      <c r="I516" s="39"/>
      <c r="J516" s="56">
        <f t="shared" si="133"/>
        <v>0</v>
      </c>
    </row>
    <row r="517" spans="4:10" s="15" customFormat="1" hidden="1" x14ac:dyDescent="0.25">
      <c r="D517" s="15">
        <f t="shared" si="132"/>
        <v>0</v>
      </c>
      <c r="I517" s="39"/>
      <c r="J517" s="56">
        <f t="shared" si="133"/>
        <v>0</v>
      </c>
    </row>
    <row r="518" spans="4:10" s="15" customFormat="1" hidden="1" x14ac:dyDescent="0.25">
      <c r="D518" s="15">
        <f t="shared" si="132"/>
        <v>0</v>
      </c>
      <c r="I518" s="39"/>
      <c r="J518" s="56">
        <f t="shared" si="133"/>
        <v>0</v>
      </c>
    </row>
    <row r="519" spans="4:10" s="15" customFormat="1" hidden="1" x14ac:dyDescent="0.25">
      <c r="D519" s="15">
        <f t="shared" si="132"/>
        <v>0</v>
      </c>
      <c r="I519" s="39"/>
      <c r="J519" s="56">
        <f t="shared" si="133"/>
        <v>0</v>
      </c>
    </row>
    <row r="520" spans="4:10" s="15" customFormat="1" hidden="1" x14ac:dyDescent="0.25">
      <c r="D520" s="15">
        <f t="shared" ref="D520:D583" si="134">J519</f>
        <v>0</v>
      </c>
      <c r="I520" s="39"/>
      <c r="J520" s="56">
        <f t="shared" si="133"/>
        <v>0</v>
      </c>
    </row>
    <row r="521" spans="4:10" s="15" customFormat="1" hidden="1" x14ac:dyDescent="0.25">
      <c r="D521" s="15">
        <f t="shared" si="134"/>
        <v>0</v>
      </c>
      <c r="I521" s="39"/>
      <c r="J521" s="56">
        <f t="shared" si="133"/>
        <v>0</v>
      </c>
    </row>
    <row r="522" spans="4:10" s="15" customFormat="1" hidden="1" x14ac:dyDescent="0.25">
      <c r="D522" s="15">
        <f t="shared" si="134"/>
        <v>0</v>
      </c>
      <c r="I522" s="39"/>
      <c r="J522" s="56">
        <f t="shared" si="133"/>
        <v>0</v>
      </c>
    </row>
    <row r="523" spans="4:10" s="15" customFormat="1" hidden="1" x14ac:dyDescent="0.25">
      <c r="D523" s="15">
        <f t="shared" si="134"/>
        <v>0</v>
      </c>
      <c r="I523" s="39"/>
      <c r="J523" s="56">
        <f t="shared" si="133"/>
        <v>0</v>
      </c>
    </row>
    <row r="524" spans="4:10" s="15" customFormat="1" hidden="1" x14ac:dyDescent="0.25">
      <c r="D524" s="15">
        <f t="shared" si="134"/>
        <v>0</v>
      </c>
      <c r="I524" s="39"/>
      <c r="J524" s="56">
        <f t="shared" si="133"/>
        <v>0</v>
      </c>
    </row>
    <row r="525" spans="4:10" s="15" customFormat="1" hidden="1" x14ac:dyDescent="0.25">
      <c r="D525" s="15">
        <f t="shared" si="134"/>
        <v>0</v>
      </c>
      <c r="I525" s="39"/>
      <c r="J525" s="56">
        <f t="shared" ref="J525:J588" si="135">D525+E525</f>
        <v>0</v>
      </c>
    </row>
    <row r="526" spans="4:10" s="15" customFormat="1" hidden="1" x14ac:dyDescent="0.25">
      <c r="D526" s="15">
        <f t="shared" si="134"/>
        <v>0</v>
      </c>
      <c r="I526" s="39"/>
      <c r="J526" s="56">
        <f t="shared" si="135"/>
        <v>0</v>
      </c>
    </row>
    <row r="527" spans="4:10" s="15" customFormat="1" hidden="1" x14ac:dyDescent="0.25">
      <c r="D527" s="15">
        <f t="shared" si="134"/>
        <v>0</v>
      </c>
      <c r="I527" s="39"/>
      <c r="J527" s="56">
        <f t="shared" si="135"/>
        <v>0</v>
      </c>
    </row>
    <row r="528" spans="4:10" s="15" customFormat="1" hidden="1" x14ac:dyDescent="0.25">
      <c r="D528" s="15">
        <f t="shared" si="134"/>
        <v>0</v>
      </c>
      <c r="I528" s="39"/>
      <c r="J528" s="56">
        <f t="shared" si="135"/>
        <v>0</v>
      </c>
    </row>
    <row r="529" spans="4:10" s="15" customFormat="1" hidden="1" x14ac:dyDescent="0.25">
      <c r="D529" s="15">
        <f t="shared" si="134"/>
        <v>0</v>
      </c>
      <c r="I529" s="39"/>
      <c r="J529" s="56">
        <f t="shared" si="135"/>
        <v>0</v>
      </c>
    </row>
    <row r="530" spans="4:10" s="15" customFormat="1" hidden="1" x14ac:dyDescent="0.25">
      <c r="D530" s="15">
        <f t="shared" si="134"/>
        <v>0</v>
      </c>
      <c r="I530" s="39"/>
      <c r="J530" s="56">
        <f t="shared" si="135"/>
        <v>0</v>
      </c>
    </row>
    <row r="531" spans="4:10" s="15" customFormat="1" hidden="1" x14ac:dyDescent="0.25">
      <c r="D531" s="15">
        <f t="shared" si="134"/>
        <v>0</v>
      </c>
      <c r="I531" s="39"/>
      <c r="J531" s="56">
        <f t="shared" si="135"/>
        <v>0</v>
      </c>
    </row>
    <row r="532" spans="4:10" s="15" customFormat="1" hidden="1" x14ac:dyDescent="0.25">
      <c r="D532" s="15">
        <f t="shared" si="134"/>
        <v>0</v>
      </c>
      <c r="I532" s="39"/>
      <c r="J532" s="56">
        <f t="shared" si="135"/>
        <v>0</v>
      </c>
    </row>
    <row r="533" spans="4:10" s="15" customFormat="1" hidden="1" x14ac:dyDescent="0.25">
      <c r="D533" s="15">
        <f t="shared" si="134"/>
        <v>0</v>
      </c>
      <c r="I533" s="39"/>
      <c r="J533" s="56">
        <f t="shared" si="135"/>
        <v>0</v>
      </c>
    </row>
    <row r="534" spans="4:10" s="15" customFormat="1" hidden="1" x14ac:dyDescent="0.25">
      <c r="D534" s="15">
        <f t="shared" si="134"/>
        <v>0</v>
      </c>
      <c r="I534" s="39"/>
      <c r="J534" s="56">
        <f t="shared" si="135"/>
        <v>0</v>
      </c>
    </row>
    <row r="535" spans="4:10" s="15" customFormat="1" hidden="1" x14ac:dyDescent="0.25">
      <c r="D535" s="15">
        <f t="shared" si="134"/>
        <v>0</v>
      </c>
      <c r="I535" s="39"/>
      <c r="J535" s="56">
        <f t="shared" si="135"/>
        <v>0</v>
      </c>
    </row>
    <row r="536" spans="4:10" s="15" customFormat="1" hidden="1" x14ac:dyDescent="0.25">
      <c r="D536" s="15">
        <f t="shared" si="134"/>
        <v>0</v>
      </c>
      <c r="I536" s="39"/>
      <c r="J536" s="56">
        <f t="shared" si="135"/>
        <v>0</v>
      </c>
    </row>
    <row r="537" spans="4:10" s="15" customFormat="1" hidden="1" x14ac:dyDescent="0.25">
      <c r="D537" s="15">
        <f t="shared" si="134"/>
        <v>0</v>
      </c>
      <c r="I537" s="39"/>
      <c r="J537" s="56">
        <f t="shared" si="135"/>
        <v>0</v>
      </c>
    </row>
    <row r="538" spans="4:10" s="15" customFormat="1" hidden="1" x14ac:dyDescent="0.25">
      <c r="D538" s="15">
        <f t="shared" si="134"/>
        <v>0</v>
      </c>
      <c r="I538" s="39"/>
      <c r="J538" s="56">
        <f t="shared" si="135"/>
        <v>0</v>
      </c>
    </row>
    <row r="539" spans="4:10" s="15" customFormat="1" hidden="1" x14ac:dyDescent="0.25">
      <c r="D539" s="15">
        <f t="shared" si="134"/>
        <v>0</v>
      </c>
      <c r="I539" s="39"/>
      <c r="J539" s="56">
        <f t="shared" si="135"/>
        <v>0</v>
      </c>
    </row>
    <row r="540" spans="4:10" s="15" customFormat="1" hidden="1" x14ac:dyDescent="0.25">
      <c r="D540" s="15">
        <f t="shared" si="134"/>
        <v>0</v>
      </c>
      <c r="I540" s="39"/>
      <c r="J540" s="56">
        <f t="shared" si="135"/>
        <v>0</v>
      </c>
    </row>
    <row r="541" spans="4:10" s="15" customFormat="1" hidden="1" x14ac:dyDescent="0.25">
      <c r="D541" s="15">
        <f t="shared" si="134"/>
        <v>0</v>
      </c>
      <c r="I541" s="39"/>
      <c r="J541" s="56">
        <f t="shared" si="135"/>
        <v>0</v>
      </c>
    </row>
    <row r="542" spans="4:10" s="15" customFormat="1" hidden="1" x14ac:dyDescent="0.25">
      <c r="D542" s="15">
        <f t="shared" si="134"/>
        <v>0</v>
      </c>
      <c r="I542" s="39"/>
      <c r="J542" s="56">
        <f t="shared" si="135"/>
        <v>0</v>
      </c>
    </row>
    <row r="543" spans="4:10" s="15" customFormat="1" hidden="1" x14ac:dyDescent="0.25">
      <c r="D543" s="15">
        <f t="shared" si="134"/>
        <v>0</v>
      </c>
      <c r="I543" s="39"/>
      <c r="J543" s="56">
        <f t="shared" si="135"/>
        <v>0</v>
      </c>
    </row>
    <row r="544" spans="4:10" s="15" customFormat="1" hidden="1" x14ac:dyDescent="0.25">
      <c r="D544" s="15">
        <f t="shared" si="134"/>
        <v>0</v>
      </c>
      <c r="I544" s="39"/>
      <c r="J544" s="56">
        <f t="shared" si="135"/>
        <v>0</v>
      </c>
    </row>
    <row r="545" spans="4:10" s="15" customFormat="1" hidden="1" x14ac:dyDescent="0.25">
      <c r="D545" s="15">
        <f t="shared" si="134"/>
        <v>0</v>
      </c>
      <c r="I545" s="39"/>
      <c r="J545" s="56">
        <f t="shared" si="135"/>
        <v>0</v>
      </c>
    </row>
    <row r="546" spans="4:10" s="15" customFormat="1" hidden="1" x14ac:dyDescent="0.25">
      <c r="D546" s="15">
        <f t="shared" si="134"/>
        <v>0</v>
      </c>
      <c r="I546" s="39"/>
      <c r="J546" s="56">
        <f t="shared" si="135"/>
        <v>0</v>
      </c>
    </row>
    <row r="547" spans="4:10" s="15" customFormat="1" hidden="1" x14ac:dyDescent="0.25">
      <c r="D547" s="15">
        <f t="shared" si="134"/>
        <v>0</v>
      </c>
      <c r="I547" s="39"/>
      <c r="J547" s="56">
        <f t="shared" si="135"/>
        <v>0</v>
      </c>
    </row>
    <row r="548" spans="4:10" s="15" customFormat="1" hidden="1" x14ac:dyDescent="0.25">
      <c r="D548" s="15">
        <f t="shared" si="134"/>
        <v>0</v>
      </c>
      <c r="I548" s="39"/>
      <c r="J548" s="56">
        <f t="shared" si="135"/>
        <v>0</v>
      </c>
    </row>
    <row r="549" spans="4:10" s="15" customFormat="1" hidden="1" x14ac:dyDescent="0.25">
      <c r="D549" s="15">
        <f t="shared" si="134"/>
        <v>0</v>
      </c>
      <c r="I549" s="39"/>
      <c r="J549" s="56">
        <f t="shared" si="135"/>
        <v>0</v>
      </c>
    </row>
    <row r="550" spans="4:10" s="15" customFormat="1" hidden="1" x14ac:dyDescent="0.25">
      <c r="D550" s="15">
        <f t="shared" si="134"/>
        <v>0</v>
      </c>
      <c r="I550" s="39"/>
      <c r="J550" s="56">
        <f t="shared" si="135"/>
        <v>0</v>
      </c>
    </row>
    <row r="551" spans="4:10" s="15" customFormat="1" hidden="1" x14ac:dyDescent="0.25">
      <c r="D551" s="15">
        <f t="shared" si="134"/>
        <v>0</v>
      </c>
      <c r="I551" s="39"/>
      <c r="J551" s="56">
        <f t="shared" si="135"/>
        <v>0</v>
      </c>
    </row>
    <row r="552" spans="4:10" s="15" customFormat="1" hidden="1" x14ac:dyDescent="0.25">
      <c r="D552" s="15">
        <f t="shared" si="134"/>
        <v>0</v>
      </c>
      <c r="I552" s="39"/>
      <c r="J552" s="56">
        <f t="shared" si="135"/>
        <v>0</v>
      </c>
    </row>
    <row r="553" spans="4:10" s="15" customFormat="1" hidden="1" x14ac:dyDescent="0.25">
      <c r="D553" s="15">
        <f t="shared" si="134"/>
        <v>0</v>
      </c>
      <c r="I553" s="39"/>
      <c r="J553" s="56">
        <f t="shared" si="135"/>
        <v>0</v>
      </c>
    </row>
    <row r="554" spans="4:10" s="15" customFormat="1" hidden="1" x14ac:dyDescent="0.25">
      <c r="D554" s="15">
        <f t="shared" si="134"/>
        <v>0</v>
      </c>
      <c r="I554" s="39"/>
      <c r="J554" s="56">
        <f t="shared" si="135"/>
        <v>0</v>
      </c>
    </row>
    <row r="555" spans="4:10" s="15" customFormat="1" hidden="1" x14ac:dyDescent="0.25">
      <c r="D555" s="15">
        <f t="shared" si="134"/>
        <v>0</v>
      </c>
      <c r="I555" s="39"/>
      <c r="J555" s="56">
        <f t="shared" si="135"/>
        <v>0</v>
      </c>
    </row>
    <row r="556" spans="4:10" s="15" customFormat="1" hidden="1" x14ac:dyDescent="0.25">
      <c r="D556" s="15">
        <f t="shared" si="134"/>
        <v>0</v>
      </c>
      <c r="I556" s="39"/>
      <c r="J556" s="56">
        <f t="shared" si="135"/>
        <v>0</v>
      </c>
    </row>
    <row r="557" spans="4:10" s="15" customFormat="1" hidden="1" x14ac:dyDescent="0.25">
      <c r="D557" s="15">
        <f t="shared" si="134"/>
        <v>0</v>
      </c>
      <c r="I557" s="39"/>
      <c r="J557" s="56">
        <f t="shared" si="135"/>
        <v>0</v>
      </c>
    </row>
    <row r="558" spans="4:10" s="15" customFormat="1" hidden="1" x14ac:dyDescent="0.25">
      <c r="D558" s="15">
        <f t="shared" si="134"/>
        <v>0</v>
      </c>
      <c r="I558" s="39"/>
      <c r="J558" s="56">
        <f t="shared" si="135"/>
        <v>0</v>
      </c>
    </row>
    <row r="559" spans="4:10" s="15" customFormat="1" hidden="1" x14ac:dyDescent="0.25">
      <c r="D559" s="15">
        <f t="shared" si="134"/>
        <v>0</v>
      </c>
      <c r="I559" s="39"/>
      <c r="J559" s="56">
        <f t="shared" si="135"/>
        <v>0</v>
      </c>
    </row>
    <row r="560" spans="4:10" s="15" customFormat="1" hidden="1" x14ac:dyDescent="0.25">
      <c r="D560" s="15">
        <f t="shared" si="134"/>
        <v>0</v>
      </c>
      <c r="I560" s="39"/>
      <c r="J560" s="56">
        <f t="shared" si="135"/>
        <v>0</v>
      </c>
    </row>
    <row r="561" spans="4:10" s="15" customFormat="1" hidden="1" x14ac:dyDescent="0.25">
      <c r="D561" s="15">
        <f t="shared" si="134"/>
        <v>0</v>
      </c>
      <c r="I561" s="39"/>
      <c r="J561" s="56">
        <f t="shared" si="135"/>
        <v>0</v>
      </c>
    </row>
    <row r="562" spans="4:10" s="15" customFormat="1" hidden="1" x14ac:dyDescent="0.25">
      <c r="D562" s="15">
        <f t="shared" si="134"/>
        <v>0</v>
      </c>
      <c r="I562" s="39"/>
      <c r="J562" s="56">
        <f t="shared" si="135"/>
        <v>0</v>
      </c>
    </row>
    <row r="563" spans="4:10" s="15" customFormat="1" hidden="1" x14ac:dyDescent="0.25">
      <c r="D563" s="15">
        <f t="shared" si="134"/>
        <v>0</v>
      </c>
      <c r="I563" s="39"/>
      <c r="J563" s="56">
        <f t="shared" si="135"/>
        <v>0</v>
      </c>
    </row>
    <row r="564" spans="4:10" s="15" customFormat="1" hidden="1" x14ac:dyDescent="0.25">
      <c r="D564" s="15">
        <f t="shared" si="134"/>
        <v>0</v>
      </c>
      <c r="I564" s="39"/>
      <c r="J564" s="56">
        <f t="shared" si="135"/>
        <v>0</v>
      </c>
    </row>
    <row r="565" spans="4:10" s="15" customFormat="1" hidden="1" x14ac:dyDescent="0.25">
      <c r="D565" s="15">
        <f t="shared" si="134"/>
        <v>0</v>
      </c>
      <c r="I565" s="39"/>
      <c r="J565" s="56">
        <f t="shared" si="135"/>
        <v>0</v>
      </c>
    </row>
    <row r="566" spans="4:10" s="15" customFormat="1" hidden="1" x14ac:dyDescent="0.25">
      <c r="D566" s="15">
        <f t="shared" si="134"/>
        <v>0</v>
      </c>
      <c r="I566" s="39"/>
      <c r="J566" s="56">
        <f t="shared" si="135"/>
        <v>0</v>
      </c>
    </row>
    <row r="567" spans="4:10" s="15" customFormat="1" hidden="1" x14ac:dyDescent="0.25">
      <c r="D567" s="15">
        <f t="shared" si="134"/>
        <v>0</v>
      </c>
      <c r="I567" s="39"/>
      <c r="J567" s="56">
        <f t="shared" si="135"/>
        <v>0</v>
      </c>
    </row>
    <row r="568" spans="4:10" s="15" customFormat="1" hidden="1" x14ac:dyDescent="0.25">
      <c r="D568" s="15">
        <f t="shared" si="134"/>
        <v>0</v>
      </c>
      <c r="I568" s="39"/>
      <c r="J568" s="56">
        <f t="shared" si="135"/>
        <v>0</v>
      </c>
    </row>
    <row r="569" spans="4:10" s="15" customFormat="1" hidden="1" x14ac:dyDescent="0.25">
      <c r="D569" s="15">
        <f t="shared" si="134"/>
        <v>0</v>
      </c>
      <c r="I569" s="39"/>
      <c r="J569" s="56">
        <f t="shared" si="135"/>
        <v>0</v>
      </c>
    </row>
    <row r="570" spans="4:10" s="15" customFormat="1" hidden="1" x14ac:dyDescent="0.25">
      <c r="D570" s="15">
        <f t="shared" si="134"/>
        <v>0</v>
      </c>
      <c r="I570" s="39"/>
      <c r="J570" s="56">
        <f t="shared" si="135"/>
        <v>0</v>
      </c>
    </row>
    <row r="571" spans="4:10" s="15" customFormat="1" hidden="1" x14ac:dyDescent="0.25">
      <c r="D571" s="15">
        <f t="shared" si="134"/>
        <v>0</v>
      </c>
      <c r="I571" s="39"/>
      <c r="J571" s="56">
        <f t="shared" si="135"/>
        <v>0</v>
      </c>
    </row>
    <row r="572" spans="4:10" s="15" customFormat="1" hidden="1" x14ac:dyDescent="0.25">
      <c r="D572" s="15">
        <f t="shared" si="134"/>
        <v>0</v>
      </c>
      <c r="I572" s="39"/>
      <c r="J572" s="56">
        <f t="shared" si="135"/>
        <v>0</v>
      </c>
    </row>
    <row r="573" spans="4:10" s="15" customFormat="1" hidden="1" x14ac:dyDescent="0.25">
      <c r="D573" s="15">
        <f t="shared" si="134"/>
        <v>0</v>
      </c>
      <c r="I573" s="39"/>
      <c r="J573" s="56">
        <f t="shared" si="135"/>
        <v>0</v>
      </c>
    </row>
    <row r="574" spans="4:10" s="15" customFormat="1" hidden="1" x14ac:dyDescent="0.25">
      <c r="D574" s="15">
        <f t="shared" si="134"/>
        <v>0</v>
      </c>
      <c r="I574" s="39"/>
      <c r="J574" s="56">
        <f t="shared" si="135"/>
        <v>0</v>
      </c>
    </row>
    <row r="575" spans="4:10" s="15" customFormat="1" hidden="1" x14ac:dyDescent="0.25">
      <c r="D575" s="15">
        <f t="shared" si="134"/>
        <v>0</v>
      </c>
      <c r="I575" s="39"/>
      <c r="J575" s="56">
        <f t="shared" si="135"/>
        <v>0</v>
      </c>
    </row>
    <row r="576" spans="4:10" s="15" customFormat="1" hidden="1" x14ac:dyDescent="0.25">
      <c r="D576" s="15">
        <f t="shared" si="134"/>
        <v>0</v>
      </c>
      <c r="I576" s="39"/>
      <c r="J576" s="56">
        <f t="shared" si="135"/>
        <v>0</v>
      </c>
    </row>
    <row r="577" spans="4:10" s="15" customFormat="1" hidden="1" x14ac:dyDescent="0.25">
      <c r="D577" s="15">
        <f t="shared" si="134"/>
        <v>0</v>
      </c>
      <c r="I577" s="39"/>
      <c r="J577" s="56">
        <f t="shared" si="135"/>
        <v>0</v>
      </c>
    </row>
    <row r="578" spans="4:10" s="15" customFormat="1" hidden="1" x14ac:dyDescent="0.25">
      <c r="D578" s="15">
        <f t="shared" si="134"/>
        <v>0</v>
      </c>
      <c r="I578" s="39"/>
      <c r="J578" s="56">
        <f t="shared" si="135"/>
        <v>0</v>
      </c>
    </row>
    <row r="579" spans="4:10" s="15" customFormat="1" hidden="1" x14ac:dyDescent="0.25">
      <c r="D579" s="15">
        <f t="shared" si="134"/>
        <v>0</v>
      </c>
      <c r="I579" s="39"/>
      <c r="J579" s="56">
        <f t="shared" si="135"/>
        <v>0</v>
      </c>
    </row>
    <row r="580" spans="4:10" s="15" customFormat="1" hidden="1" x14ac:dyDescent="0.25">
      <c r="D580" s="15">
        <f t="shared" si="134"/>
        <v>0</v>
      </c>
      <c r="I580" s="39"/>
      <c r="J580" s="56">
        <f t="shared" si="135"/>
        <v>0</v>
      </c>
    </row>
    <row r="581" spans="4:10" s="15" customFormat="1" hidden="1" x14ac:dyDescent="0.25">
      <c r="D581" s="15">
        <f t="shared" si="134"/>
        <v>0</v>
      </c>
      <c r="I581" s="39"/>
      <c r="J581" s="56">
        <f t="shared" si="135"/>
        <v>0</v>
      </c>
    </row>
    <row r="582" spans="4:10" s="15" customFormat="1" hidden="1" x14ac:dyDescent="0.25">
      <c r="D582" s="15">
        <f t="shared" si="134"/>
        <v>0</v>
      </c>
      <c r="I582" s="39"/>
      <c r="J582" s="56">
        <f t="shared" si="135"/>
        <v>0</v>
      </c>
    </row>
    <row r="583" spans="4:10" s="15" customFormat="1" hidden="1" x14ac:dyDescent="0.25">
      <c r="D583" s="15">
        <f t="shared" si="134"/>
        <v>0</v>
      </c>
      <c r="I583" s="39"/>
      <c r="J583" s="56">
        <f t="shared" si="135"/>
        <v>0</v>
      </c>
    </row>
    <row r="584" spans="4:10" s="15" customFormat="1" hidden="1" x14ac:dyDescent="0.25">
      <c r="D584" s="15">
        <f t="shared" ref="D584:D647" si="136">J583</f>
        <v>0</v>
      </c>
      <c r="I584" s="39"/>
      <c r="J584" s="56">
        <f t="shared" si="135"/>
        <v>0</v>
      </c>
    </row>
    <row r="585" spans="4:10" s="15" customFormat="1" hidden="1" x14ac:dyDescent="0.25">
      <c r="D585" s="15">
        <f t="shared" si="136"/>
        <v>0</v>
      </c>
      <c r="I585" s="39"/>
      <c r="J585" s="56">
        <f t="shared" si="135"/>
        <v>0</v>
      </c>
    </row>
    <row r="586" spans="4:10" s="15" customFormat="1" hidden="1" x14ac:dyDescent="0.25">
      <c r="D586" s="15">
        <f t="shared" si="136"/>
        <v>0</v>
      </c>
      <c r="I586" s="39"/>
      <c r="J586" s="56">
        <f t="shared" si="135"/>
        <v>0</v>
      </c>
    </row>
    <row r="587" spans="4:10" s="15" customFormat="1" hidden="1" x14ac:dyDescent="0.25">
      <c r="D587" s="15">
        <f t="shared" si="136"/>
        <v>0</v>
      </c>
      <c r="I587" s="39"/>
      <c r="J587" s="56">
        <f t="shared" si="135"/>
        <v>0</v>
      </c>
    </row>
    <row r="588" spans="4:10" s="15" customFormat="1" hidden="1" x14ac:dyDescent="0.25">
      <c r="D588" s="15">
        <f t="shared" si="136"/>
        <v>0</v>
      </c>
      <c r="I588" s="39"/>
      <c r="J588" s="56">
        <f t="shared" si="135"/>
        <v>0</v>
      </c>
    </row>
    <row r="589" spans="4:10" s="15" customFormat="1" hidden="1" x14ac:dyDescent="0.25">
      <c r="D589" s="15">
        <f t="shared" si="136"/>
        <v>0</v>
      </c>
      <c r="I589" s="39"/>
      <c r="J589" s="56">
        <f t="shared" ref="J589:J652" si="137">D589+E589</f>
        <v>0</v>
      </c>
    </row>
    <row r="590" spans="4:10" s="15" customFormat="1" hidden="1" x14ac:dyDescent="0.25">
      <c r="D590" s="15">
        <f t="shared" si="136"/>
        <v>0</v>
      </c>
      <c r="I590" s="39"/>
      <c r="J590" s="56">
        <f t="shared" si="137"/>
        <v>0</v>
      </c>
    </row>
    <row r="591" spans="4:10" s="15" customFormat="1" hidden="1" x14ac:dyDescent="0.25">
      <c r="D591" s="15">
        <f t="shared" si="136"/>
        <v>0</v>
      </c>
      <c r="I591" s="39"/>
      <c r="J591" s="56">
        <f t="shared" si="137"/>
        <v>0</v>
      </c>
    </row>
    <row r="592" spans="4:10" s="15" customFormat="1" hidden="1" x14ac:dyDescent="0.25">
      <c r="D592" s="15">
        <f t="shared" si="136"/>
        <v>0</v>
      </c>
      <c r="I592" s="39"/>
      <c r="J592" s="56">
        <f t="shared" si="137"/>
        <v>0</v>
      </c>
    </row>
    <row r="593" spans="4:10" s="15" customFormat="1" hidden="1" x14ac:dyDescent="0.25">
      <c r="D593" s="15">
        <f t="shared" si="136"/>
        <v>0</v>
      </c>
      <c r="I593" s="39"/>
      <c r="J593" s="56">
        <f t="shared" si="137"/>
        <v>0</v>
      </c>
    </row>
    <row r="594" spans="4:10" s="15" customFormat="1" hidden="1" x14ac:dyDescent="0.25">
      <c r="D594" s="15">
        <f t="shared" si="136"/>
        <v>0</v>
      </c>
      <c r="I594" s="39"/>
      <c r="J594" s="56">
        <f t="shared" si="137"/>
        <v>0</v>
      </c>
    </row>
    <row r="595" spans="4:10" s="15" customFormat="1" hidden="1" x14ac:dyDescent="0.25">
      <c r="D595" s="15">
        <f t="shared" si="136"/>
        <v>0</v>
      </c>
      <c r="I595" s="39"/>
      <c r="J595" s="56">
        <f t="shared" si="137"/>
        <v>0</v>
      </c>
    </row>
    <row r="596" spans="4:10" s="15" customFormat="1" hidden="1" x14ac:dyDescent="0.25">
      <c r="D596" s="15">
        <f t="shared" si="136"/>
        <v>0</v>
      </c>
      <c r="I596" s="39"/>
      <c r="J596" s="56">
        <f t="shared" si="137"/>
        <v>0</v>
      </c>
    </row>
    <row r="597" spans="4:10" s="15" customFormat="1" hidden="1" x14ac:dyDescent="0.25">
      <c r="D597" s="15">
        <f t="shared" si="136"/>
        <v>0</v>
      </c>
      <c r="I597" s="39"/>
      <c r="J597" s="56">
        <f t="shared" si="137"/>
        <v>0</v>
      </c>
    </row>
    <row r="598" spans="4:10" s="15" customFormat="1" hidden="1" x14ac:dyDescent="0.25">
      <c r="D598" s="15">
        <f t="shared" si="136"/>
        <v>0</v>
      </c>
      <c r="I598" s="39"/>
      <c r="J598" s="56">
        <f t="shared" si="137"/>
        <v>0</v>
      </c>
    </row>
    <row r="599" spans="4:10" s="15" customFormat="1" hidden="1" x14ac:dyDescent="0.25">
      <c r="D599" s="15">
        <f t="shared" si="136"/>
        <v>0</v>
      </c>
      <c r="I599" s="39"/>
      <c r="J599" s="56">
        <f t="shared" si="137"/>
        <v>0</v>
      </c>
    </row>
    <row r="600" spans="4:10" s="15" customFormat="1" hidden="1" x14ac:dyDescent="0.25">
      <c r="D600" s="15">
        <f t="shared" si="136"/>
        <v>0</v>
      </c>
      <c r="I600" s="39"/>
      <c r="J600" s="56">
        <f t="shared" si="137"/>
        <v>0</v>
      </c>
    </row>
    <row r="601" spans="4:10" s="15" customFormat="1" hidden="1" x14ac:dyDescent="0.25">
      <c r="D601" s="15">
        <f t="shared" si="136"/>
        <v>0</v>
      </c>
      <c r="I601" s="39"/>
      <c r="J601" s="56">
        <f t="shared" si="137"/>
        <v>0</v>
      </c>
    </row>
    <row r="602" spans="4:10" s="15" customFormat="1" hidden="1" x14ac:dyDescent="0.25">
      <c r="D602" s="15">
        <f t="shared" si="136"/>
        <v>0</v>
      </c>
      <c r="I602" s="39"/>
      <c r="J602" s="56">
        <f t="shared" si="137"/>
        <v>0</v>
      </c>
    </row>
    <row r="603" spans="4:10" s="15" customFormat="1" hidden="1" x14ac:dyDescent="0.25">
      <c r="D603" s="15">
        <f t="shared" si="136"/>
        <v>0</v>
      </c>
      <c r="I603" s="39"/>
      <c r="J603" s="56">
        <f t="shared" si="137"/>
        <v>0</v>
      </c>
    </row>
    <row r="604" spans="4:10" s="15" customFormat="1" hidden="1" x14ac:dyDescent="0.25">
      <c r="D604" s="15">
        <f t="shared" si="136"/>
        <v>0</v>
      </c>
      <c r="I604" s="39"/>
      <c r="J604" s="56">
        <f t="shared" si="137"/>
        <v>0</v>
      </c>
    </row>
    <row r="605" spans="4:10" s="15" customFormat="1" hidden="1" x14ac:dyDescent="0.25">
      <c r="D605" s="15">
        <f t="shared" si="136"/>
        <v>0</v>
      </c>
      <c r="I605" s="39"/>
      <c r="J605" s="56">
        <f t="shared" si="137"/>
        <v>0</v>
      </c>
    </row>
    <row r="606" spans="4:10" s="15" customFormat="1" hidden="1" x14ac:dyDescent="0.25">
      <c r="D606" s="15">
        <f t="shared" si="136"/>
        <v>0</v>
      </c>
      <c r="I606" s="39"/>
      <c r="J606" s="56">
        <f t="shared" si="137"/>
        <v>0</v>
      </c>
    </row>
    <row r="607" spans="4:10" s="15" customFormat="1" hidden="1" x14ac:dyDescent="0.25">
      <c r="D607" s="15">
        <f t="shared" si="136"/>
        <v>0</v>
      </c>
      <c r="I607" s="39"/>
      <c r="J607" s="56">
        <f t="shared" si="137"/>
        <v>0</v>
      </c>
    </row>
    <row r="608" spans="4:10" s="15" customFormat="1" hidden="1" x14ac:dyDescent="0.25">
      <c r="D608" s="15">
        <f t="shared" si="136"/>
        <v>0</v>
      </c>
      <c r="I608" s="39"/>
      <c r="J608" s="56">
        <f t="shared" si="137"/>
        <v>0</v>
      </c>
    </row>
    <row r="609" spans="4:10" s="15" customFormat="1" hidden="1" x14ac:dyDescent="0.25">
      <c r="D609" s="15">
        <f t="shared" si="136"/>
        <v>0</v>
      </c>
      <c r="I609" s="39"/>
      <c r="J609" s="56">
        <f t="shared" si="137"/>
        <v>0</v>
      </c>
    </row>
    <row r="610" spans="4:10" s="15" customFormat="1" hidden="1" x14ac:dyDescent="0.25">
      <c r="D610" s="15">
        <f t="shared" si="136"/>
        <v>0</v>
      </c>
      <c r="I610" s="39"/>
      <c r="J610" s="56">
        <f t="shared" si="137"/>
        <v>0</v>
      </c>
    </row>
    <row r="611" spans="4:10" s="15" customFormat="1" hidden="1" x14ac:dyDescent="0.25">
      <c r="D611" s="15">
        <f t="shared" si="136"/>
        <v>0</v>
      </c>
      <c r="I611" s="39"/>
      <c r="J611" s="56">
        <f t="shared" si="137"/>
        <v>0</v>
      </c>
    </row>
    <row r="612" spans="4:10" s="15" customFormat="1" hidden="1" x14ac:dyDescent="0.25">
      <c r="D612" s="15">
        <f t="shared" si="136"/>
        <v>0</v>
      </c>
      <c r="I612" s="39"/>
      <c r="J612" s="56">
        <f t="shared" si="137"/>
        <v>0</v>
      </c>
    </row>
    <row r="613" spans="4:10" s="15" customFormat="1" hidden="1" x14ac:dyDescent="0.25">
      <c r="D613" s="15">
        <f t="shared" si="136"/>
        <v>0</v>
      </c>
      <c r="I613" s="39"/>
      <c r="J613" s="56">
        <f t="shared" si="137"/>
        <v>0</v>
      </c>
    </row>
    <row r="614" spans="4:10" s="15" customFormat="1" hidden="1" x14ac:dyDescent="0.25">
      <c r="D614" s="15">
        <f t="shared" si="136"/>
        <v>0</v>
      </c>
      <c r="I614" s="39"/>
      <c r="J614" s="56">
        <f t="shared" si="137"/>
        <v>0</v>
      </c>
    </row>
    <row r="615" spans="4:10" s="15" customFormat="1" hidden="1" x14ac:dyDescent="0.25">
      <c r="D615" s="15">
        <f t="shared" si="136"/>
        <v>0</v>
      </c>
      <c r="I615" s="39"/>
      <c r="J615" s="56">
        <f t="shared" si="137"/>
        <v>0</v>
      </c>
    </row>
    <row r="616" spans="4:10" s="15" customFormat="1" hidden="1" x14ac:dyDescent="0.25">
      <c r="D616" s="15">
        <f t="shared" si="136"/>
        <v>0</v>
      </c>
      <c r="I616" s="39"/>
      <c r="J616" s="56">
        <f t="shared" si="137"/>
        <v>0</v>
      </c>
    </row>
    <row r="617" spans="4:10" s="15" customFormat="1" hidden="1" x14ac:dyDescent="0.25">
      <c r="D617" s="15">
        <f t="shared" si="136"/>
        <v>0</v>
      </c>
      <c r="I617" s="39"/>
      <c r="J617" s="56">
        <f t="shared" si="137"/>
        <v>0</v>
      </c>
    </row>
    <row r="618" spans="4:10" s="15" customFormat="1" hidden="1" x14ac:dyDescent="0.25">
      <c r="D618" s="15">
        <f t="shared" si="136"/>
        <v>0</v>
      </c>
      <c r="I618" s="39"/>
      <c r="J618" s="56">
        <f t="shared" si="137"/>
        <v>0</v>
      </c>
    </row>
    <row r="619" spans="4:10" s="15" customFormat="1" hidden="1" x14ac:dyDescent="0.25">
      <c r="D619" s="15">
        <f t="shared" si="136"/>
        <v>0</v>
      </c>
      <c r="I619" s="39"/>
      <c r="J619" s="56">
        <f t="shared" si="137"/>
        <v>0</v>
      </c>
    </row>
    <row r="620" spans="4:10" s="15" customFormat="1" hidden="1" x14ac:dyDescent="0.25">
      <c r="D620" s="15">
        <f t="shared" si="136"/>
        <v>0</v>
      </c>
      <c r="I620" s="39"/>
      <c r="J620" s="56">
        <f t="shared" si="137"/>
        <v>0</v>
      </c>
    </row>
    <row r="621" spans="4:10" s="15" customFormat="1" hidden="1" x14ac:dyDescent="0.25">
      <c r="D621" s="15">
        <f t="shared" si="136"/>
        <v>0</v>
      </c>
      <c r="I621" s="39"/>
      <c r="J621" s="56">
        <f t="shared" si="137"/>
        <v>0</v>
      </c>
    </row>
    <row r="622" spans="4:10" s="15" customFormat="1" hidden="1" x14ac:dyDescent="0.25">
      <c r="D622" s="15">
        <f t="shared" si="136"/>
        <v>0</v>
      </c>
      <c r="I622" s="39"/>
      <c r="J622" s="56">
        <f t="shared" si="137"/>
        <v>0</v>
      </c>
    </row>
    <row r="623" spans="4:10" s="15" customFormat="1" hidden="1" x14ac:dyDescent="0.25">
      <c r="D623" s="15">
        <f t="shared" si="136"/>
        <v>0</v>
      </c>
      <c r="I623" s="39"/>
      <c r="J623" s="56">
        <f t="shared" si="137"/>
        <v>0</v>
      </c>
    </row>
    <row r="624" spans="4:10" s="15" customFormat="1" hidden="1" x14ac:dyDescent="0.25">
      <c r="D624" s="15">
        <f t="shared" si="136"/>
        <v>0</v>
      </c>
      <c r="I624" s="39"/>
      <c r="J624" s="56">
        <f t="shared" si="137"/>
        <v>0</v>
      </c>
    </row>
    <row r="625" spans="4:10" s="15" customFormat="1" hidden="1" x14ac:dyDescent="0.25">
      <c r="D625" s="15">
        <f t="shared" si="136"/>
        <v>0</v>
      </c>
      <c r="I625" s="39"/>
      <c r="J625" s="56">
        <f t="shared" si="137"/>
        <v>0</v>
      </c>
    </row>
    <row r="626" spans="4:10" s="15" customFormat="1" hidden="1" x14ac:dyDescent="0.25">
      <c r="D626" s="15">
        <f t="shared" si="136"/>
        <v>0</v>
      </c>
      <c r="I626" s="39"/>
      <c r="J626" s="56">
        <f t="shared" si="137"/>
        <v>0</v>
      </c>
    </row>
    <row r="627" spans="4:10" s="15" customFormat="1" hidden="1" x14ac:dyDescent="0.25">
      <c r="D627" s="15">
        <f t="shared" si="136"/>
        <v>0</v>
      </c>
      <c r="I627" s="39"/>
      <c r="J627" s="56">
        <f t="shared" si="137"/>
        <v>0</v>
      </c>
    </row>
    <row r="628" spans="4:10" s="15" customFormat="1" hidden="1" x14ac:dyDescent="0.25">
      <c r="D628" s="15">
        <f t="shared" si="136"/>
        <v>0</v>
      </c>
      <c r="I628" s="39"/>
      <c r="J628" s="56">
        <f t="shared" si="137"/>
        <v>0</v>
      </c>
    </row>
    <row r="629" spans="4:10" s="15" customFormat="1" hidden="1" x14ac:dyDescent="0.25">
      <c r="D629" s="15">
        <f t="shared" si="136"/>
        <v>0</v>
      </c>
      <c r="I629" s="39"/>
      <c r="J629" s="56">
        <f t="shared" si="137"/>
        <v>0</v>
      </c>
    </row>
    <row r="630" spans="4:10" s="15" customFormat="1" hidden="1" x14ac:dyDescent="0.25">
      <c r="D630" s="15">
        <f t="shared" si="136"/>
        <v>0</v>
      </c>
      <c r="I630" s="39"/>
      <c r="J630" s="56">
        <f t="shared" si="137"/>
        <v>0</v>
      </c>
    </row>
    <row r="631" spans="4:10" s="15" customFormat="1" hidden="1" x14ac:dyDescent="0.25">
      <c r="D631" s="15">
        <f t="shared" si="136"/>
        <v>0</v>
      </c>
      <c r="I631" s="39"/>
      <c r="J631" s="56">
        <f t="shared" si="137"/>
        <v>0</v>
      </c>
    </row>
    <row r="632" spans="4:10" s="15" customFormat="1" hidden="1" x14ac:dyDescent="0.25">
      <c r="D632" s="15">
        <f t="shared" si="136"/>
        <v>0</v>
      </c>
      <c r="I632" s="39"/>
      <c r="J632" s="56">
        <f t="shared" si="137"/>
        <v>0</v>
      </c>
    </row>
    <row r="633" spans="4:10" s="15" customFormat="1" hidden="1" x14ac:dyDescent="0.25">
      <c r="D633" s="15">
        <f t="shared" si="136"/>
        <v>0</v>
      </c>
      <c r="I633" s="39"/>
      <c r="J633" s="56">
        <f t="shared" si="137"/>
        <v>0</v>
      </c>
    </row>
    <row r="634" spans="4:10" s="15" customFormat="1" hidden="1" x14ac:dyDescent="0.25">
      <c r="D634" s="15">
        <f t="shared" si="136"/>
        <v>0</v>
      </c>
      <c r="I634" s="39"/>
      <c r="J634" s="56">
        <f t="shared" si="137"/>
        <v>0</v>
      </c>
    </row>
    <row r="635" spans="4:10" s="15" customFormat="1" hidden="1" x14ac:dyDescent="0.25">
      <c r="D635" s="15">
        <f t="shared" si="136"/>
        <v>0</v>
      </c>
      <c r="I635" s="39"/>
      <c r="J635" s="56">
        <f t="shared" si="137"/>
        <v>0</v>
      </c>
    </row>
    <row r="636" spans="4:10" s="15" customFormat="1" hidden="1" x14ac:dyDescent="0.25">
      <c r="D636" s="15">
        <f t="shared" si="136"/>
        <v>0</v>
      </c>
      <c r="I636" s="39"/>
      <c r="J636" s="56">
        <f t="shared" si="137"/>
        <v>0</v>
      </c>
    </row>
    <row r="637" spans="4:10" s="15" customFormat="1" hidden="1" x14ac:dyDescent="0.25">
      <c r="D637" s="15">
        <f t="shared" si="136"/>
        <v>0</v>
      </c>
      <c r="I637" s="39"/>
      <c r="J637" s="56">
        <f t="shared" si="137"/>
        <v>0</v>
      </c>
    </row>
    <row r="638" spans="4:10" s="15" customFormat="1" hidden="1" x14ac:dyDescent="0.25">
      <c r="D638" s="15">
        <f t="shared" si="136"/>
        <v>0</v>
      </c>
      <c r="I638" s="39"/>
      <c r="J638" s="56">
        <f t="shared" si="137"/>
        <v>0</v>
      </c>
    </row>
    <row r="639" spans="4:10" s="15" customFormat="1" hidden="1" x14ac:dyDescent="0.25">
      <c r="D639" s="15">
        <f t="shared" si="136"/>
        <v>0</v>
      </c>
      <c r="I639" s="39"/>
      <c r="J639" s="56">
        <f t="shared" si="137"/>
        <v>0</v>
      </c>
    </row>
    <row r="640" spans="4:10" s="15" customFormat="1" hidden="1" x14ac:dyDescent="0.25">
      <c r="D640" s="15">
        <f t="shared" si="136"/>
        <v>0</v>
      </c>
      <c r="I640" s="39"/>
      <c r="J640" s="56">
        <f t="shared" si="137"/>
        <v>0</v>
      </c>
    </row>
    <row r="641" spans="4:10" s="15" customFormat="1" hidden="1" x14ac:dyDescent="0.25">
      <c r="D641" s="15">
        <f t="shared" si="136"/>
        <v>0</v>
      </c>
      <c r="I641" s="39"/>
      <c r="J641" s="56">
        <f t="shared" si="137"/>
        <v>0</v>
      </c>
    </row>
    <row r="642" spans="4:10" s="15" customFormat="1" hidden="1" x14ac:dyDescent="0.25">
      <c r="D642" s="15">
        <f t="shared" si="136"/>
        <v>0</v>
      </c>
      <c r="I642" s="39"/>
      <c r="J642" s="56">
        <f t="shared" si="137"/>
        <v>0</v>
      </c>
    </row>
    <row r="643" spans="4:10" s="15" customFormat="1" hidden="1" x14ac:dyDescent="0.25">
      <c r="D643" s="15">
        <f t="shared" si="136"/>
        <v>0</v>
      </c>
      <c r="I643" s="39"/>
      <c r="J643" s="56">
        <f t="shared" si="137"/>
        <v>0</v>
      </c>
    </row>
    <row r="644" spans="4:10" s="15" customFormat="1" hidden="1" x14ac:dyDescent="0.25">
      <c r="D644" s="15">
        <f t="shared" si="136"/>
        <v>0</v>
      </c>
      <c r="I644" s="39"/>
      <c r="J644" s="56">
        <f t="shared" si="137"/>
        <v>0</v>
      </c>
    </row>
    <row r="645" spans="4:10" s="15" customFormat="1" hidden="1" x14ac:dyDescent="0.25">
      <c r="D645" s="15">
        <f t="shared" si="136"/>
        <v>0</v>
      </c>
      <c r="I645" s="39"/>
      <c r="J645" s="56">
        <f t="shared" si="137"/>
        <v>0</v>
      </c>
    </row>
    <row r="646" spans="4:10" s="15" customFormat="1" hidden="1" x14ac:dyDescent="0.25">
      <c r="D646" s="15">
        <f t="shared" si="136"/>
        <v>0</v>
      </c>
      <c r="I646" s="39"/>
      <c r="J646" s="56">
        <f t="shared" si="137"/>
        <v>0</v>
      </c>
    </row>
    <row r="647" spans="4:10" s="15" customFormat="1" hidden="1" x14ac:dyDescent="0.25">
      <c r="D647" s="15">
        <f t="shared" si="136"/>
        <v>0</v>
      </c>
      <c r="I647" s="39"/>
      <c r="J647" s="56">
        <f t="shared" si="137"/>
        <v>0</v>
      </c>
    </row>
    <row r="648" spans="4:10" s="15" customFormat="1" hidden="1" x14ac:dyDescent="0.25">
      <c r="D648" s="15">
        <f t="shared" ref="D648:D711" si="138">J647</f>
        <v>0</v>
      </c>
      <c r="I648" s="39"/>
      <c r="J648" s="56">
        <f t="shared" si="137"/>
        <v>0</v>
      </c>
    </row>
    <row r="649" spans="4:10" s="15" customFormat="1" hidden="1" x14ac:dyDescent="0.25">
      <c r="D649" s="15">
        <f t="shared" si="138"/>
        <v>0</v>
      </c>
      <c r="I649" s="39"/>
      <c r="J649" s="56">
        <f t="shared" si="137"/>
        <v>0</v>
      </c>
    </row>
    <row r="650" spans="4:10" s="15" customFormat="1" hidden="1" x14ac:dyDescent="0.25">
      <c r="D650" s="15">
        <f t="shared" si="138"/>
        <v>0</v>
      </c>
      <c r="I650" s="39"/>
      <c r="J650" s="56">
        <f t="shared" si="137"/>
        <v>0</v>
      </c>
    </row>
    <row r="651" spans="4:10" s="15" customFormat="1" hidden="1" x14ac:dyDescent="0.25">
      <c r="D651" s="15">
        <f t="shared" si="138"/>
        <v>0</v>
      </c>
      <c r="I651" s="39"/>
      <c r="J651" s="56">
        <f t="shared" si="137"/>
        <v>0</v>
      </c>
    </row>
    <row r="652" spans="4:10" s="15" customFormat="1" hidden="1" x14ac:dyDescent="0.25">
      <c r="D652" s="15">
        <f t="shared" si="138"/>
        <v>0</v>
      </c>
      <c r="I652" s="39"/>
      <c r="J652" s="56">
        <f t="shared" si="137"/>
        <v>0</v>
      </c>
    </row>
    <row r="653" spans="4:10" s="15" customFormat="1" hidden="1" x14ac:dyDescent="0.25">
      <c r="D653" s="15">
        <f t="shared" si="138"/>
        <v>0</v>
      </c>
      <c r="I653" s="39"/>
      <c r="J653" s="56">
        <f t="shared" ref="J653:J716" si="139">D653+E653</f>
        <v>0</v>
      </c>
    </row>
    <row r="654" spans="4:10" s="15" customFormat="1" hidden="1" x14ac:dyDescent="0.25">
      <c r="D654" s="15">
        <f t="shared" si="138"/>
        <v>0</v>
      </c>
      <c r="I654" s="39"/>
      <c r="J654" s="56">
        <f t="shared" si="139"/>
        <v>0</v>
      </c>
    </row>
    <row r="655" spans="4:10" s="15" customFormat="1" hidden="1" x14ac:dyDescent="0.25">
      <c r="D655" s="15">
        <f t="shared" si="138"/>
        <v>0</v>
      </c>
      <c r="I655" s="39"/>
      <c r="J655" s="56">
        <f t="shared" si="139"/>
        <v>0</v>
      </c>
    </row>
    <row r="656" spans="4:10" s="15" customFormat="1" hidden="1" x14ac:dyDescent="0.25">
      <c r="D656" s="15">
        <f t="shared" si="138"/>
        <v>0</v>
      </c>
      <c r="I656" s="39"/>
      <c r="J656" s="56">
        <f t="shared" si="139"/>
        <v>0</v>
      </c>
    </row>
    <row r="657" spans="4:10" s="15" customFormat="1" hidden="1" x14ac:dyDescent="0.25">
      <c r="D657" s="15">
        <f t="shared" si="138"/>
        <v>0</v>
      </c>
      <c r="I657" s="39"/>
      <c r="J657" s="56">
        <f t="shared" si="139"/>
        <v>0</v>
      </c>
    </row>
    <row r="658" spans="4:10" s="15" customFormat="1" hidden="1" x14ac:dyDescent="0.25">
      <c r="D658" s="15">
        <f t="shared" si="138"/>
        <v>0</v>
      </c>
      <c r="I658" s="39"/>
      <c r="J658" s="56">
        <f t="shared" si="139"/>
        <v>0</v>
      </c>
    </row>
    <row r="659" spans="4:10" s="15" customFormat="1" hidden="1" x14ac:dyDescent="0.25">
      <c r="D659" s="15">
        <f t="shared" si="138"/>
        <v>0</v>
      </c>
      <c r="I659" s="39"/>
      <c r="J659" s="56">
        <f t="shared" si="139"/>
        <v>0</v>
      </c>
    </row>
    <row r="660" spans="4:10" s="15" customFormat="1" hidden="1" x14ac:dyDescent="0.25">
      <c r="D660" s="15">
        <f t="shared" si="138"/>
        <v>0</v>
      </c>
      <c r="I660" s="39"/>
      <c r="J660" s="56">
        <f t="shared" si="139"/>
        <v>0</v>
      </c>
    </row>
    <row r="661" spans="4:10" s="15" customFormat="1" hidden="1" x14ac:dyDescent="0.25">
      <c r="D661" s="15">
        <f t="shared" si="138"/>
        <v>0</v>
      </c>
      <c r="I661" s="39"/>
      <c r="J661" s="56">
        <f t="shared" si="139"/>
        <v>0</v>
      </c>
    </row>
    <row r="662" spans="4:10" s="15" customFormat="1" hidden="1" x14ac:dyDescent="0.25">
      <c r="D662" s="15">
        <f t="shared" si="138"/>
        <v>0</v>
      </c>
      <c r="I662" s="39"/>
      <c r="J662" s="56">
        <f t="shared" si="139"/>
        <v>0</v>
      </c>
    </row>
    <row r="663" spans="4:10" s="15" customFormat="1" hidden="1" x14ac:dyDescent="0.25">
      <c r="D663" s="15">
        <f t="shared" si="138"/>
        <v>0</v>
      </c>
      <c r="I663" s="39"/>
      <c r="J663" s="56">
        <f t="shared" si="139"/>
        <v>0</v>
      </c>
    </row>
    <row r="664" spans="4:10" s="15" customFormat="1" hidden="1" x14ac:dyDescent="0.25">
      <c r="D664" s="15">
        <f t="shared" si="138"/>
        <v>0</v>
      </c>
      <c r="I664" s="39"/>
      <c r="J664" s="56">
        <f t="shared" si="139"/>
        <v>0</v>
      </c>
    </row>
    <row r="665" spans="4:10" s="15" customFormat="1" hidden="1" x14ac:dyDescent="0.25">
      <c r="D665" s="15">
        <f t="shared" si="138"/>
        <v>0</v>
      </c>
      <c r="I665" s="39"/>
      <c r="J665" s="56">
        <f t="shared" si="139"/>
        <v>0</v>
      </c>
    </row>
    <row r="666" spans="4:10" s="15" customFormat="1" hidden="1" x14ac:dyDescent="0.25">
      <c r="D666" s="15">
        <f t="shared" si="138"/>
        <v>0</v>
      </c>
      <c r="I666" s="39"/>
      <c r="J666" s="56">
        <f t="shared" si="139"/>
        <v>0</v>
      </c>
    </row>
    <row r="667" spans="4:10" s="15" customFormat="1" hidden="1" x14ac:dyDescent="0.25">
      <c r="D667" s="15">
        <f t="shared" si="138"/>
        <v>0</v>
      </c>
      <c r="I667" s="39"/>
      <c r="J667" s="56">
        <f t="shared" si="139"/>
        <v>0</v>
      </c>
    </row>
    <row r="668" spans="4:10" s="15" customFormat="1" hidden="1" x14ac:dyDescent="0.25">
      <c r="D668" s="15">
        <f t="shared" si="138"/>
        <v>0</v>
      </c>
      <c r="I668" s="39"/>
      <c r="J668" s="56">
        <f t="shared" si="139"/>
        <v>0</v>
      </c>
    </row>
    <row r="669" spans="4:10" s="15" customFormat="1" hidden="1" x14ac:dyDescent="0.25">
      <c r="D669" s="15">
        <f t="shared" si="138"/>
        <v>0</v>
      </c>
      <c r="I669" s="39"/>
      <c r="J669" s="56">
        <f t="shared" si="139"/>
        <v>0</v>
      </c>
    </row>
    <row r="670" spans="4:10" s="15" customFormat="1" hidden="1" x14ac:dyDescent="0.25">
      <c r="D670" s="15">
        <f t="shared" si="138"/>
        <v>0</v>
      </c>
      <c r="I670" s="39"/>
      <c r="J670" s="56">
        <f t="shared" si="139"/>
        <v>0</v>
      </c>
    </row>
    <row r="671" spans="4:10" s="15" customFormat="1" hidden="1" x14ac:dyDescent="0.25">
      <c r="D671" s="15">
        <f t="shared" si="138"/>
        <v>0</v>
      </c>
      <c r="I671" s="39"/>
      <c r="J671" s="56">
        <f t="shared" si="139"/>
        <v>0</v>
      </c>
    </row>
    <row r="672" spans="4:10" s="15" customFormat="1" hidden="1" x14ac:dyDescent="0.25">
      <c r="D672" s="15">
        <f t="shared" si="138"/>
        <v>0</v>
      </c>
      <c r="I672" s="39"/>
      <c r="J672" s="56">
        <f t="shared" si="139"/>
        <v>0</v>
      </c>
    </row>
    <row r="673" spans="4:10" s="15" customFormat="1" hidden="1" x14ac:dyDescent="0.25">
      <c r="D673" s="15">
        <f t="shared" si="138"/>
        <v>0</v>
      </c>
      <c r="I673" s="39"/>
      <c r="J673" s="56">
        <f t="shared" si="139"/>
        <v>0</v>
      </c>
    </row>
    <row r="674" spans="4:10" s="15" customFormat="1" hidden="1" x14ac:dyDescent="0.25">
      <c r="D674" s="15">
        <f t="shared" si="138"/>
        <v>0</v>
      </c>
      <c r="I674" s="39"/>
      <c r="J674" s="56">
        <f t="shared" si="139"/>
        <v>0</v>
      </c>
    </row>
    <row r="675" spans="4:10" s="15" customFormat="1" hidden="1" x14ac:dyDescent="0.25">
      <c r="D675" s="15">
        <f t="shared" si="138"/>
        <v>0</v>
      </c>
      <c r="I675" s="39"/>
      <c r="J675" s="56">
        <f t="shared" si="139"/>
        <v>0</v>
      </c>
    </row>
    <row r="676" spans="4:10" s="15" customFormat="1" hidden="1" x14ac:dyDescent="0.25">
      <c r="D676" s="15">
        <f t="shared" si="138"/>
        <v>0</v>
      </c>
      <c r="I676" s="39"/>
      <c r="J676" s="56">
        <f t="shared" si="139"/>
        <v>0</v>
      </c>
    </row>
    <row r="677" spans="4:10" s="15" customFormat="1" hidden="1" x14ac:dyDescent="0.25">
      <c r="D677" s="15">
        <f t="shared" si="138"/>
        <v>0</v>
      </c>
      <c r="I677" s="39"/>
      <c r="J677" s="56">
        <f t="shared" si="139"/>
        <v>0</v>
      </c>
    </row>
    <row r="678" spans="4:10" s="15" customFormat="1" hidden="1" x14ac:dyDescent="0.25">
      <c r="D678" s="15">
        <f t="shared" si="138"/>
        <v>0</v>
      </c>
      <c r="I678" s="39"/>
      <c r="J678" s="56">
        <f t="shared" si="139"/>
        <v>0</v>
      </c>
    </row>
    <row r="679" spans="4:10" s="15" customFormat="1" hidden="1" x14ac:dyDescent="0.25">
      <c r="D679" s="15">
        <f t="shared" si="138"/>
        <v>0</v>
      </c>
      <c r="I679" s="39"/>
      <c r="J679" s="56">
        <f t="shared" si="139"/>
        <v>0</v>
      </c>
    </row>
    <row r="680" spans="4:10" s="15" customFormat="1" hidden="1" x14ac:dyDescent="0.25">
      <c r="D680" s="15">
        <f t="shared" si="138"/>
        <v>0</v>
      </c>
      <c r="I680" s="39"/>
      <c r="J680" s="56">
        <f t="shared" si="139"/>
        <v>0</v>
      </c>
    </row>
    <row r="681" spans="4:10" s="15" customFormat="1" hidden="1" x14ac:dyDescent="0.25">
      <c r="D681" s="15">
        <f t="shared" si="138"/>
        <v>0</v>
      </c>
      <c r="I681" s="39"/>
      <c r="J681" s="56">
        <f t="shared" si="139"/>
        <v>0</v>
      </c>
    </row>
    <row r="682" spans="4:10" s="15" customFormat="1" hidden="1" x14ac:dyDescent="0.25">
      <c r="D682" s="15">
        <f t="shared" si="138"/>
        <v>0</v>
      </c>
      <c r="I682" s="39"/>
      <c r="J682" s="56">
        <f t="shared" si="139"/>
        <v>0</v>
      </c>
    </row>
    <row r="683" spans="4:10" s="15" customFormat="1" hidden="1" x14ac:dyDescent="0.25">
      <c r="D683" s="15">
        <f t="shared" si="138"/>
        <v>0</v>
      </c>
      <c r="I683" s="39"/>
      <c r="J683" s="56">
        <f t="shared" si="139"/>
        <v>0</v>
      </c>
    </row>
    <row r="684" spans="4:10" s="15" customFormat="1" hidden="1" x14ac:dyDescent="0.25">
      <c r="D684" s="15">
        <f t="shared" si="138"/>
        <v>0</v>
      </c>
      <c r="I684" s="39"/>
      <c r="J684" s="56">
        <f t="shared" si="139"/>
        <v>0</v>
      </c>
    </row>
    <row r="685" spans="4:10" s="15" customFormat="1" hidden="1" x14ac:dyDescent="0.25">
      <c r="D685" s="15">
        <f t="shared" si="138"/>
        <v>0</v>
      </c>
      <c r="I685" s="39"/>
      <c r="J685" s="56">
        <f t="shared" si="139"/>
        <v>0</v>
      </c>
    </row>
    <row r="686" spans="4:10" s="15" customFormat="1" hidden="1" x14ac:dyDescent="0.25">
      <c r="D686" s="15">
        <f t="shared" si="138"/>
        <v>0</v>
      </c>
      <c r="I686" s="39"/>
      <c r="J686" s="56">
        <f t="shared" si="139"/>
        <v>0</v>
      </c>
    </row>
    <row r="687" spans="4:10" s="15" customFormat="1" hidden="1" x14ac:dyDescent="0.25">
      <c r="D687" s="15">
        <f t="shared" si="138"/>
        <v>0</v>
      </c>
      <c r="I687" s="39"/>
      <c r="J687" s="56">
        <f t="shared" si="139"/>
        <v>0</v>
      </c>
    </row>
    <row r="688" spans="4:10" s="15" customFormat="1" hidden="1" x14ac:dyDescent="0.25">
      <c r="D688" s="15">
        <f t="shared" si="138"/>
        <v>0</v>
      </c>
      <c r="I688" s="39"/>
      <c r="J688" s="56">
        <f t="shared" si="139"/>
        <v>0</v>
      </c>
    </row>
    <row r="689" spans="4:10" s="15" customFormat="1" hidden="1" x14ac:dyDescent="0.25">
      <c r="D689" s="15">
        <f t="shared" si="138"/>
        <v>0</v>
      </c>
      <c r="I689" s="39"/>
      <c r="J689" s="56">
        <f t="shared" si="139"/>
        <v>0</v>
      </c>
    </row>
    <row r="690" spans="4:10" s="15" customFormat="1" hidden="1" x14ac:dyDescent="0.25">
      <c r="D690" s="15">
        <f t="shared" si="138"/>
        <v>0</v>
      </c>
      <c r="I690" s="39"/>
      <c r="J690" s="56">
        <f t="shared" si="139"/>
        <v>0</v>
      </c>
    </row>
    <row r="691" spans="4:10" s="15" customFormat="1" hidden="1" x14ac:dyDescent="0.25">
      <c r="D691" s="15">
        <f t="shared" si="138"/>
        <v>0</v>
      </c>
      <c r="I691" s="39"/>
      <c r="J691" s="56">
        <f t="shared" si="139"/>
        <v>0</v>
      </c>
    </row>
    <row r="692" spans="4:10" s="15" customFormat="1" hidden="1" x14ac:dyDescent="0.25">
      <c r="D692" s="15">
        <f t="shared" si="138"/>
        <v>0</v>
      </c>
      <c r="I692" s="39"/>
      <c r="J692" s="56">
        <f t="shared" si="139"/>
        <v>0</v>
      </c>
    </row>
    <row r="693" spans="4:10" s="15" customFormat="1" hidden="1" x14ac:dyDescent="0.25">
      <c r="D693" s="15">
        <f t="shared" si="138"/>
        <v>0</v>
      </c>
      <c r="I693" s="39"/>
      <c r="J693" s="56">
        <f t="shared" si="139"/>
        <v>0</v>
      </c>
    </row>
    <row r="694" spans="4:10" s="15" customFormat="1" hidden="1" x14ac:dyDescent="0.25">
      <c r="D694" s="15">
        <f t="shared" si="138"/>
        <v>0</v>
      </c>
      <c r="I694" s="39"/>
      <c r="J694" s="56">
        <f t="shared" si="139"/>
        <v>0</v>
      </c>
    </row>
    <row r="695" spans="4:10" s="15" customFormat="1" hidden="1" x14ac:dyDescent="0.25">
      <c r="D695" s="15">
        <f t="shared" si="138"/>
        <v>0</v>
      </c>
      <c r="I695" s="39"/>
      <c r="J695" s="56">
        <f t="shared" si="139"/>
        <v>0</v>
      </c>
    </row>
    <row r="696" spans="4:10" s="15" customFormat="1" hidden="1" x14ac:dyDescent="0.25">
      <c r="D696" s="15">
        <f t="shared" si="138"/>
        <v>0</v>
      </c>
      <c r="I696" s="39"/>
      <c r="J696" s="56">
        <f t="shared" si="139"/>
        <v>0</v>
      </c>
    </row>
    <row r="697" spans="4:10" s="15" customFormat="1" hidden="1" x14ac:dyDescent="0.25">
      <c r="D697" s="15">
        <f t="shared" si="138"/>
        <v>0</v>
      </c>
      <c r="I697" s="39"/>
      <c r="J697" s="56">
        <f t="shared" si="139"/>
        <v>0</v>
      </c>
    </row>
    <row r="698" spans="4:10" s="15" customFormat="1" hidden="1" x14ac:dyDescent="0.25">
      <c r="D698" s="15">
        <f t="shared" si="138"/>
        <v>0</v>
      </c>
      <c r="I698" s="39"/>
      <c r="J698" s="56">
        <f t="shared" si="139"/>
        <v>0</v>
      </c>
    </row>
    <row r="699" spans="4:10" s="15" customFormat="1" hidden="1" x14ac:dyDescent="0.25">
      <c r="D699" s="15">
        <f t="shared" si="138"/>
        <v>0</v>
      </c>
      <c r="I699" s="39"/>
      <c r="J699" s="56">
        <f t="shared" si="139"/>
        <v>0</v>
      </c>
    </row>
    <row r="700" spans="4:10" s="15" customFormat="1" hidden="1" x14ac:dyDescent="0.25">
      <c r="D700" s="15">
        <f t="shared" si="138"/>
        <v>0</v>
      </c>
      <c r="I700" s="39"/>
      <c r="J700" s="56">
        <f t="shared" si="139"/>
        <v>0</v>
      </c>
    </row>
    <row r="701" spans="4:10" s="15" customFormat="1" hidden="1" x14ac:dyDescent="0.25">
      <c r="D701" s="15">
        <f t="shared" si="138"/>
        <v>0</v>
      </c>
      <c r="I701" s="39"/>
      <c r="J701" s="56">
        <f t="shared" si="139"/>
        <v>0</v>
      </c>
    </row>
    <row r="702" spans="4:10" s="15" customFormat="1" hidden="1" x14ac:dyDescent="0.25">
      <c r="D702" s="15">
        <f t="shared" si="138"/>
        <v>0</v>
      </c>
      <c r="I702" s="39"/>
      <c r="J702" s="56">
        <f t="shared" si="139"/>
        <v>0</v>
      </c>
    </row>
    <row r="703" spans="4:10" s="15" customFormat="1" hidden="1" x14ac:dyDescent="0.25">
      <c r="D703" s="15">
        <f t="shared" si="138"/>
        <v>0</v>
      </c>
      <c r="I703" s="39"/>
      <c r="J703" s="56">
        <f t="shared" si="139"/>
        <v>0</v>
      </c>
    </row>
    <row r="704" spans="4:10" s="15" customFormat="1" hidden="1" x14ac:dyDescent="0.25">
      <c r="D704" s="15">
        <f t="shared" si="138"/>
        <v>0</v>
      </c>
      <c r="I704" s="39"/>
      <c r="J704" s="56">
        <f t="shared" si="139"/>
        <v>0</v>
      </c>
    </row>
    <row r="705" spans="4:10" s="15" customFormat="1" hidden="1" x14ac:dyDescent="0.25">
      <c r="D705" s="15">
        <f t="shared" si="138"/>
        <v>0</v>
      </c>
      <c r="I705" s="39"/>
      <c r="J705" s="56">
        <f t="shared" si="139"/>
        <v>0</v>
      </c>
    </row>
    <row r="706" spans="4:10" s="15" customFormat="1" hidden="1" x14ac:dyDescent="0.25">
      <c r="D706" s="15">
        <f t="shared" si="138"/>
        <v>0</v>
      </c>
      <c r="I706" s="39"/>
      <c r="J706" s="56">
        <f t="shared" si="139"/>
        <v>0</v>
      </c>
    </row>
    <row r="707" spans="4:10" s="15" customFormat="1" hidden="1" x14ac:dyDescent="0.25">
      <c r="D707" s="15">
        <f t="shared" si="138"/>
        <v>0</v>
      </c>
      <c r="I707" s="39"/>
      <c r="J707" s="56">
        <f t="shared" si="139"/>
        <v>0</v>
      </c>
    </row>
    <row r="708" spans="4:10" s="15" customFormat="1" hidden="1" x14ac:dyDescent="0.25">
      <c r="D708" s="15">
        <f t="shared" si="138"/>
        <v>0</v>
      </c>
      <c r="I708" s="39"/>
      <c r="J708" s="56">
        <f t="shared" si="139"/>
        <v>0</v>
      </c>
    </row>
    <row r="709" spans="4:10" s="15" customFormat="1" hidden="1" x14ac:dyDescent="0.25">
      <c r="D709" s="15">
        <f t="shared" si="138"/>
        <v>0</v>
      </c>
      <c r="I709" s="39"/>
      <c r="J709" s="56">
        <f t="shared" si="139"/>
        <v>0</v>
      </c>
    </row>
    <row r="710" spans="4:10" s="15" customFormat="1" hidden="1" x14ac:dyDescent="0.25">
      <c r="D710" s="15">
        <f t="shared" si="138"/>
        <v>0</v>
      </c>
      <c r="I710" s="39"/>
      <c r="J710" s="56">
        <f t="shared" si="139"/>
        <v>0</v>
      </c>
    </row>
    <row r="711" spans="4:10" s="15" customFormat="1" hidden="1" x14ac:dyDescent="0.25">
      <c r="D711" s="15">
        <f t="shared" si="138"/>
        <v>0</v>
      </c>
      <c r="I711" s="39"/>
      <c r="J711" s="56">
        <f t="shared" si="139"/>
        <v>0</v>
      </c>
    </row>
    <row r="712" spans="4:10" s="15" customFormat="1" hidden="1" x14ac:dyDescent="0.25">
      <c r="D712" s="15">
        <f t="shared" ref="D712:D775" si="140">J711</f>
        <v>0</v>
      </c>
      <c r="I712" s="39"/>
      <c r="J712" s="56">
        <f t="shared" si="139"/>
        <v>0</v>
      </c>
    </row>
    <row r="713" spans="4:10" s="15" customFormat="1" hidden="1" x14ac:dyDescent="0.25">
      <c r="D713" s="15">
        <f t="shared" si="140"/>
        <v>0</v>
      </c>
      <c r="I713" s="39"/>
      <c r="J713" s="56">
        <f t="shared" si="139"/>
        <v>0</v>
      </c>
    </row>
    <row r="714" spans="4:10" s="15" customFormat="1" hidden="1" x14ac:dyDescent="0.25">
      <c r="D714" s="15">
        <f t="shared" si="140"/>
        <v>0</v>
      </c>
      <c r="I714" s="39"/>
      <c r="J714" s="56">
        <f t="shared" si="139"/>
        <v>0</v>
      </c>
    </row>
    <row r="715" spans="4:10" s="15" customFormat="1" hidden="1" x14ac:dyDescent="0.25">
      <c r="D715" s="15">
        <f t="shared" si="140"/>
        <v>0</v>
      </c>
      <c r="I715" s="39"/>
      <c r="J715" s="56">
        <f t="shared" si="139"/>
        <v>0</v>
      </c>
    </row>
    <row r="716" spans="4:10" s="15" customFormat="1" hidden="1" x14ac:dyDescent="0.25">
      <c r="D716" s="15">
        <f t="shared" si="140"/>
        <v>0</v>
      </c>
      <c r="I716" s="39"/>
      <c r="J716" s="56">
        <f t="shared" si="139"/>
        <v>0</v>
      </c>
    </row>
    <row r="717" spans="4:10" s="15" customFormat="1" hidden="1" x14ac:dyDescent="0.25">
      <c r="D717" s="15">
        <f t="shared" si="140"/>
        <v>0</v>
      </c>
      <c r="I717" s="39"/>
      <c r="J717" s="56">
        <f t="shared" ref="J717:J780" si="141">D717+E717</f>
        <v>0</v>
      </c>
    </row>
    <row r="718" spans="4:10" s="15" customFormat="1" hidden="1" x14ac:dyDescent="0.25">
      <c r="D718" s="15">
        <f t="shared" si="140"/>
        <v>0</v>
      </c>
      <c r="I718" s="39"/>
      <c r="J718" s="56">
        <f t="shared" si="141"/>
        <v>0</v>
      </c>
    </row>
    <row r="719" spans="4:10" s="15" customFormat="1" hidden="1" x14ac:dyDescent="0.25">
      <c r="D719" s="15">
        <f t="shared" si="140"/>
        <v>0</v>
      </c>
      <c r="I719" s="39"/>
      <c r="J719" s="56">
        <f t="shared" si="141"/>
        <v>0</v>
      </c>
    </row>
    <row r="720" spans="4:10" s="15" customFormat="1" hidden="1" x14ac:dyDescent="0.25">
      <c r="D720" s="15">
        <f t="shared" si="140"/>
        <v>0</v>
      </c>
      <c r="I720" s="39"/>
      <c r="J720" s="56">
        <f t="shared" si="141"/>
        <v>0</v>
      </c>
    </row>
    <row r="721" spans="4:10" s="15" customFormat="1" hidden="1" x14ac:dyDescent="0.25">
      <c r="D721" s="15">
        <f t="shared" si="140"/>
        <v>0</v>
      </c>
      <c r="I721" s="39"/>
      <c r="J721" s="56">
        <f t="shared" si="141"/>
        <v>0</v>
      </c>
    </row>
    <row r="722" spans="4:10" s="15" customFormat="1" hidden="1" x14ac:dyDescent="0.25">
      <c r="D722" s="15">
        <f t="shared" si="140"/>
        <v>0</v>
      </c>
      <c r="I722" s="39"/>
      <c r="J722" s="56">
        <f t="shared" si="141"/>
        <v>0</v>
      </c>
    </row>
    <row r="723" spans="4:10" s="15" customFormat="1" hidden="1" x14ac:dyDescent="0.25">
      <c r="D723" s="15">
        <f t="shared" si="140"/>
        <v>0</v>
      </c>
      <c r="I723" s="39"/>
      <c r="J723" s="56">
        <f t="shared" si="141"/>
        <v>0</v>
      </c>
    </row>
    <row r="724" spans="4:10" s="15" customFormat="1" hidden="1" x14ac:dyDescent="0.25">
      <c r="D724" s="15">
        <f t="shared" si="140"/>
        <v>0</v>
      </c>
      <c r="I724" s="39"/>
      <c r="J724" s="56">
        <f t="shared" si="141"/>
        <v>0</v>
      </c>
    </row>
    <row r="725" spans="4:10" s="15" customFormat="1" hidden="1" x14ac:dyDescent="0.25">
      <c r="D725" s="15">
        <f t="shared" si="140"/>
        <v>0</v>
      </c>
      <c r="I725" s="39"/>
      <c r="J725" s="56">
        <f t="shared" si="141"/>
        <v>0</v>
      </c>
    </row>
    <row r="726" spans="4:10" s="15" customFormat="1" hidden="1" x14ac:dyDescent="0.25">
      <c r="D726" s="15">
        <f t="shared" si="140"/>
        <v>0</v>
      </c>
      <c r="I726" s="39"/>
      <c r="J726" s="56">
        <f t="shared" si="141"/>
        <v>0</v>
      </c>
    </row>
    <row r="727" spans="4:10" s="15" customFormat="1" hidden="1" x14ac:dyDescent="0.25">
      <c r="D727" s="15">
        <f t="shared" si="140"/>
        <v>0</v>
      </c>
      <c r="I727" s="39"/>
      <c r="J727" s="56">
        <f t="shared" si="141"/>
        <v>0</v>
      </c>
    </row>
    <row r="728" spans="4:10" s="15" customFormat="1" hidden="1" x14ac:dyDescent="0.25">
      <c r="D728" s="15">
        <f t="shared" si="140"/>
        <v>0</v>
      </c>
      <c r="I728" s="39"/>
      <c r="J728" s="56">
        <f t="shared" si="141"/>
        <v>0</v>
      </c>
    </row>
    <row r="729" spans="4:10" s="15" customFormat="1" hidden="1" x14ac:dyDescent="0.25">
      <c r="D729" s="15">
        <f t="shared" si="140"/>
        <v>0</v>
      </c>
      <c r="I729" s="39"/>
      <c r="J729" s="56">
        <f t="shared" si="141"/>
        <v>0</v>
      </c>
    </row>
    <row r="730" spans="4:10" s="15" customFormat="1" hidden="1" x14ac:dyDescent="0.25">
      <c r="D730" s="15">
        <f t="shared" si="140"/>
        <v>0</v>
      </c>
      <c r="I730" s="39"/>
      <c r="J730" s="56">
        <f t="shared" si="141"/>
        <v>0</v>
      </c>
    </row>
    <row r="731" spans="4:10" s="15" customFormat="1" hidden="1" x14ac:dyDescent="0.25">
      <c r="D731" s="15">
        <f t="shared" si="140"/>
        <v>0</v>
      </c>
      <c r="I731" s="39"/>
      <c r="J731" s="56">
        <f t="shared" si="141"/>
        <v>0</v>
      </c>
    </row>
    <row r="732" spans="4:10" s="15" customFormat="1" hidden="1" x14ac:dyDescent="0.25">
      <c r="D732" s="15">
        <f t="shared" si="140"/>
        <v>0</v>
      </c>
      <c r="I732" s="39"/>
      <c r="J732" s="56">
        <f t="shared" si="141"/>
        <v>0</v>
      </c>
    </row>
    <row r="733" spans="4:10" s="15" customFormat="1" hidden="1" x14ac:dyDescent="0.25">
      <c r="D733" s="15">
        <f t="shared" si="140"/>
        <v>0</v>
      </c>
      <c r="I733" s="39"/>
      <c r="J733" s="56">
        <f t="shared" si="141"/>
        <v>0</v>
      </c>
    </row>
    <row r="734" spans="4:10" s="15" customFormat="1" hidden="1" x14ac:dyDescent="0.25">
      <c r="D734" s="15">
        <f t="shared" si="140"/>
        <v>0</v>
      </c>
      <c r="I734" s="39"/>
      <c r="J734" s="56">
        <f t="shared" si="141"/>
        <v>0</v>
      </c>
    </row>
    <row r="735" spans="4:10" s="15" customFormat="1" hidden="1" x14ac:dyDescent="0.25">
      <c r="D735" s="15">
        <f t="shared" si="140"/>
        <v>0</v>
      </c>
      <c r="I735" s="39"/>
      <c r="J735" s="56">
        <f t="shared" si="141"/>
        <v>0</v>
      </c>
    </row>
    <row r="736" spans="4:10" s="15" customFormat="1" hidden="1" x14ac:dyDescent="0.25">
      <c r="D736" s="15">
        <f t="shared" si="140"/>
        <v>0</v>
      </c>
      <c r="I736" s="39"/>
      <c r="J736" s="56">
        <f t="shared" si="141"/>
        <v>0</v>
      </c>
    </row>
    <row r="737" spans="4:10" s="15" customFormat="1" hidden="1" x14ac:dyDescent="0.25">
      <c r="D737" s="15">
        <f t="shared" si="140"/>
        <v>0</v>
      </c>
      <c r="I737" s="39"/>
      <c r="J737" s="56">
        <f t="shared" si="141"/>
        <v>0</v>
      </c>
    </row>
    <row r="738" spans="4:10" s="15" customFormat="1" hidden="1" x14ac:dyDescent="0.25">
      <c r="D738" s="15">
        <f t="shared" si="140"/>
        <v>0</v>
      </c>
      <c r="I738" s="39"/>
      <c r="J738" s="56">
        <f t="shared" si="141"/>
        <v>0</v>
      </c>
    </row>
    <row r="739" spans="4:10" s="15" customFormat="1" hidden="1" x14ac:dyDescent="0.25">
      <c r="D739" s="15">
        <f t="shared" si="140"/>
        <v>0</v>
      </c>
      <c r="I739" s="39"/>
      <c r="J739" s="56">
        <f t="shared" si="141"/>
        <v>0</v>
      </c>
    </row>
    <row r="740" spans="4:10" s="15" customFormat="1" hidden="1" x14ac:dyDescent="0.25">
      <c r="D740" s="15">
        <f t="shared" si="140"/>
        <v>0</v>
      </c>
      <c r="I740" s="39"/>
      <c r="J740" s="56">
        <f t="shared" si="141"/>
        <v>0</v>
      </c>
    </row>
    <row r="741" spans="4:10" s="15" customFormat="1" hidden="1" x14ac:dyDescent="0.25">
      <c r="D741" s="15">
        <f t="shared" si="140"/>
        <v>0</v>
      </c>
      <c r="I741" s="39"/>
      <c r="J741" s="56">
        <f t="shared" si="141"/>
        <v>0</v>
      </c>
    </row>
    <row r="742" spans="4:10" s="15" customFormat="1" hidden="1" x14ac:dyDescent="0.25">
      <c r="D742" s="15">
        <f t="shared" si="140"/>
        <v>0</v>
      </c>
      <c r="I742" s="39"/>
      <c r="J742" s="56">
        <f t="shared" si="141"/>
        <v>0</v>
      </c>
    </row>
    <row r="743" spans="4:10" s="15" customFormat="1" hidden="1" x14ac:dyDescent="0.25">
      <c r="D743" s="15">
        <f t="shared" si="140"/>
        <v>0</v>
      </c>
      <c r="I743" s="39"/>
      <c r="J743" s="56">
        <f t="shared" si="141"/>
        <v>0</v>
      </c>
    </row>
    <row r="744" spans="4:10" s="15" customFormat="1" hidden="1" x14ac:dyDescent="0.25">
      <c r="D744" s="15">
        <f t="shared" si="140"/>
        <v>0</v>
      </c>
      <c r="I744" s="39"/>
      <c r="J744" s="56">
        <f t="shared" si="141"/>
        <v>0</v>
      </c>
    </row>
    <row r="745" spans="4:10" s="15" customFormat="1" hidden="1" x14ac:dyDescent="0.25">
      <c r="D745" s="15">
        <f t="shared" si="140"/>
        <v>0</v>
      </c>
      <c r="I745" s="39"/>
      <c r="J745" s="56">
        <f t="shared" si="141"/>
        <v>0</v>
      </c>
    </row>
    <row r="746" spans="4:10" s="15" customFormat="1" hidden="1" x14ac:dyDescent="0.25">
      <c r="D746" s="15">
        <f t="shared" si="140"/>
        <v>0</v>
      </c>
      <c r="I746" s="39"/>
      <c r="J746" s="56">
        <f t="shared" si="141"/>
        <v>0</v>
      </c>
    </row>
    <row r="747" spans="4:10" s="15" customFormat="1" hidden="1" x14ac:dyDescent="0.25">
      <c r="D747" s="15">
        <f t="shared" si="140"/>
        <v>0</v>
      </c>
      <c r="I747" s="39"/>
      <c r="J747" s="56">
        <f t="shared" si="141"/>
        <v>0</v>
      </c>
    </row>
    <row r="748" spans="4:10" s="15" customFormat="1" hidden="1" x14ac:dyDescent="0.25">
      <c r="D748" s="15">
        <f t="shared" si="140"/>
        <v>0</v>
      </c>
      <c r="I748" s="39"/>
      <c r="J748" s="56">
        <f t="shared" si="141"/>
        <v>0</v>
      </c>
    </row>
    <row r="749" spans="4:10" s="15" customFormat="1" hidden="1" x14ac:dyDescent="0.25">
      <c r="D749" s="15">
        <f t="shared" si="140"/>
        <v>0</v>
      </c>
      <c r="I749" s="39"/>
      <c r="J749" s="56">
        <f t="shared" si="141"/>
        <v>0</v>
      </c>
    </row>
    <row r="750" spans="4:10" s="15" customFormat="1" hidden="1" x14ac:dyDescent="0.25">
      <c r="D750" s="15">
        <f t="shared" si="140"/>
        <v>0</v>
      </c>
      <c r="I750" s="39"/>
      <c r="J750" s="56">
        <f t="shared" si="141"/>
        <v>0</v>
      </c>
    </row>
    <row r="751" spans="4:10" s="15" customFormat="1" hidden="1" x14ac:dyDescent="0.25">
      <c r="D751" s="15">
        <f t="shared" si="140"/>
        <v>0</v>
      </c>
      <c r="I751" s="39"/>
      <c r="J751" s="56">
        <f t="shared" si="141"/>
        <v>0</v>
      </c>
    </row>
    <row r="752" spans="4:10" s="15" customFormat="1" hidden="1" x14ac:dyDescent="0.25">
      <c r="D752" s="15">
        <f t="shared" si="140"/>
        <v>0</v>
      </c>
      <c r="I752" s="39"/>
      <c r="J752" s="56">
        <f t="shared" si="141"/>
        <v>0</v>
      </c>
    </row>
    <row r="753" spans="4:10" s="15" customFormat="1" hidden="1" x14ac:dyDescent="0.25">
      <c r="D753" s="15">
        <f t="shared" si="140"/>
        <v>0</v>
      </c>
      <c r="I753" s="39"/>
      <c r="J753" s="56">
        <f t="shared" si="141"/>
        <v>0</v>
      </c>
    </row>
    <row r="754" spans="4:10" s="15" customFormat="1" hidden="1" x14ac:dyDescent="0.25">
      <c r="D754" s="15">
        <f t="shared" si="140"/>
        <v>0</v>
      </c>
      <c r="I754" s="39"/>
      <c r="J754" s="56">
        <f t="shared" si="141"/>
        <v>0</v>
      </c>
    </row>
    <row r="755" spans="4:10" s="15" customFormat="1" hidden="1" x14ac:dyDescent="0.25">
      <c r="D755" s="15">
        <f t="shared" si="140"/>
        <v>0</v>
      </c>
      <c r="I755" s="39"/>
      <c r="J755" s="56">
        <f t="shared" si="141"/>
        <v>0</v>
      </c>
    </row>
    <row r="756" spans="4:10" s="15" customFormat="1" hidden="1" x14ac:dyDescent="0.25">
      <c r="D756" s="15">
        <f t="shared" si="140"/>
        <v>0</v>
      </c>
      <c r="I756" s="39"/>
      <c r="J756" s="56">
        <f t="shared" si="141"/>
        <v>0</v>
      </c>
    </row>
    <row r="757" spans="4:10" s="15" customFormat="1" hidden="1" x14ac:dyDescent="0.25">
      <c r="D757" s="15">
        <f t="shared" si="140"/>
        <v>0</v>
      </c>
      <c r="I757" s="39"/>
      <c r="J757" s="56">
        <f t="shared" si="141"/>
        <v>0</v>
      </c>
    </row>
    <row r="758" spans="4:10" s="15" customFormat="1" hidden="1" x14ac:dyDescent="0.25">
      <c r="D758" s="15">
        <f t="shared" si="140"/>
        <v>0</v>
      </c>
      <c r="I758" s="39"/>
      <c r="J758" s="56">
        <f t="shared" si="141"/>
        <v>0</v>
      </c>
    </row>
    <row r="759" spans="4:10" s="15" customFormat="1" hidden="1" x14ac:dyDescent="0.25">
      <c r="D759" s="15">
        <f t="shared" si="140"/>
        <v>0</v>
      </c>
      <c r="I759" s="39"/>
      <c r="J759" s="56">
        <f t="shared" si="141"/>
        <v>0</v>
      </c>
    </row>
    <row r="760" spans="4:10" s="15" customFormat="1" hidden="1" x14ac:dyDescent="0.25">
      <c r="D760" s="15">
        <f t="shared" si="140"/>
        <v>0</v>
      </c>
      <c r="I760" s="39"/>
      <c r="J760" s="56">
        <f t="shared" si="141"/>
        <v>0</v>
      </c>
    </row>
    <row r="761" spans="4:10" s="15" customFormat="1" hidden="1" x14ac:dyDescent="0.25">
      <c r="D761" s="15">
        <f t="shared" si="140"/>
        <v>0</v>
      </c>
      <c r="I761" s="39"/>
      <c r="J761" s="56">
        <f t="shared" si="141"/>
        <v>0</v>
      </c>
    </row>
    <row r="762" spans="4:10" s="15" customFormat="1" hidden="1" x14ac:dyDescent="0.25">
      <c r="D762" s="15">
        <f t="shared" si="140"/>
        <v>0</v>
      </c>
      <c r="I762" s="39"/>
      <c r="J762" s="56">
        <f t="shared" si="141"/>
        <v>0</v>
      </c>
    </row>
    <row r="763" spans="4:10" s="15" customFormat="1" hidden="1" x14ac:dyDescent="0.25">
      <c r="D763" s="15">
        <f t="shared" si="140"/>
        <v>0</v>
      </c>
      <c r="I763" s="39"/>
      <c r="J763" s="56">
        <f t="shared" si="141"/>
        <v>0</v>
      </c>
    </row>
    <row r="764" spans="4:10" s="15" customFormat="1" hidden="1" x14ac:dyDescent="0.25">
      <c r="D764" s="15">
        <f t="shared" si="140"/>
        <v>0</v>
      </c>
      <c r="I764" s="39"/>
      <c r="J764" s="56">
        <f t="shared" si="141"/>
        <v>0</v>
      </c>
    </row>
    <row r="765" spans="4:10" s="15" customFormat="1" hidden="1" x14ac:dyDescent="0.25">
      <c r="D765" s="15">
        <f t="shared" si="140"/>
        <v>0</v>
      </c>
      <c r="I765" s="39"/>
      <c r="J765" s="56">
        <f t="shared" si="141"/>
        <v>0</v>
      </c>
    </row>
    <row r="766" spans="4:10" s="15" customFormat="1" hidden="1" x14ac:dyDescent="0.25">
      <c r="D766" s="15">
        <f t="shared" si="140"/>
        <v>0</v>
      </c>
      <c r="I766" s="39"/>
      <c r="J766" s="56">
        <f t="shared" si="141"/>
        <v>0</v>
      </c>
    </row>
    <row r="767" spans="4:10" s="15" customFormat="1" hidden="1" x14ac:dyDescent="0.25">
      <c r="D767" s="15">
        <f t="shared" si="140"/>
        <v>0</v>
      </c>
      <c r="I767" s="39"/>
      <c r="J767" s="56">
        <f t="shared" si="141"/>
        <v>0</v>
      </c>
    </row>
    <row r="768" spans="4:10" s="15" customFormat="1" hidden="1" x14ac:dyDescent="0.25">
      <c r="D768" s="15">
        <f t="shared" si="140"/>
        <v>0</v>
      </c>
      <c r="I768" s="39"/>
      <c r="J768" s="56">
        <f t="shared" si="141"/>
        <v>0</v>
      </c>
    </row>
    <row r="769" spans="4:10" s="15" customFormat="1" hidden="1" x14ac:dyDescent="0.25">
      <c r="D769" s="15">
        <f t="shared" si="140"/>
        <v>0</v>
      </c>
      <c r="I769" s="39"/>
      <c r="J769" s="56">
        <f t="shared" si="141"/>
        <v>0</v>
      </c>
    </row>
    <row r="770" spans="4:10" s="15" customFormat="1" hidden="1" x14ac:dyDescent="0.25">
      <c r="D770" s="15">
        <f t="shared" si="140"/>
        <v>0</v>
      </c>
      <c r="I770" s="39"/>
      <c r="J770" s="56">
        <f t="shared" si="141"/>
        <v>0</v>
      </c>
    </row>
    <row r="771" spans="4:10" s="15" customFormat="1" hidden="1" x14ac:dyDescent="0.25">
      <c r="D771" s="15">
        <f t="shared" si="140"/>
        <v>0</v>
      </c>
      <c r="I771" s="39"/>
      <c r="J771" s="56">
        <f t="shared" si="141"/>
        <v>0</v>
      </c>
    </row>
    <row r="772" spans="4:10" s="15" customFormat="1" hidden="1" x14ac:dyDescent="0.25">
      <c r="D772" s="15">
        <f t="shared" si="140"/>
        <v>0</v>
      </c>
      <c r="I772" s="39"/>
      <c r="J772" s="56">
        <f t="shared" si="141"/>
        <v>0</v>
      </c>
    </row>
    <row r="773" spans="4:10" s="15" customFormat="1" hidden="1" x14ac:dyDescent="0.25">
      <c r="D773" s="15">
        <f t="shared" si="140"/>
        <v>0</v>
      </c>
      <c r="I773" s="39"/>
      <c r="J773" s="56">
        <f t="shared" si="141"/>
        <v>0</v>
      </c>
    </row>
    <row r="774" spans="4:10" s="15" customFormat="1" hidden="1" x14ac:dyDescent="0.25">
      <c r="D774" s="15">
        <f t="shared" si="140"/>
        <v>0</v>
      </c>
      <c r="I774" s="39"/>
      <c r="J774" s="56">
        <f t="shared" si="141"/>
        <v>0</v>
      </c>
    </row>
    <row r="775" spans="4:10" s="15" customFormat="1" hidden="1" x14ac:dyDescent="0.25">
      <c r="D775" s="15">
        <f t="shared" si="140"/>
        <v>0</v>
      </c>
      <c r="I775" s="39"/>
      <c r="J775" s="56">
        <f t="shared" si="141"/>
        <v>0</v>
      </c>
    </row>
    <row r="776" spans="4:10" s="15" customFormat="1" hidden="1" x14ac:dyDescent="0.25">
      <c r="D776" s="15">
        <f t="shared" ref="D776:D839" si="142">J775</f>
        <v>0</v>
      </c>
      <c r="I776" s="39"/>
      <c r="J776" s="56">
        <f t="shared" si="141"/>
        <v>0</v>
      </c>
    </row>
    <row r="777" spans="4:10" s="15" customFormat="1" hidden="1" x14ac:dyDescent="0.25">
      <c r="D777" s="15">
        <f t="shared" si="142"/>
        <v>0</v>
      </c>
      <c r="I777" s="39"/>
      <c r="J777" s="56">
        <f t="shared" si="141"/>
        <v>0</v>
      </c>
    </row>
    <row r="778" spans="4:10" s="15" customFormat="1" hidden="1" x14ac:dyDescent="0.25">
      <c r="D778" s="15">
        <f t="shared" si="142"/>
        <v>0</v>
      </c>
      <c r="I778" s="39"/>
      <c r="J778" s="56">
        <f t="shared" si="141"/>
        <v>0</v>
      </c>
    </row>
    <row r="779" spans="4:10" s="15" customFormat="1" hidden="1" x14ac:dyDescent="0.25">
      <c r="D779" s="15">
        <f t="shared" si="142"/>
        <v>0</v>
      </c>
      <c r="I779" s="39"/>
      <c r="J779" s="56">
        <f t="shared" si="141"/>
        <v>0</v>
      </c>
    </row>
    <row r="780" spans="4:10" s="15" customFormat="1" hidden="1" x14ac:dyDescent="0.25">
      <c r="D780" s="15">
        <f t="shared" si="142"/>
        <v>0</v>
      </c>
      <c r="I780" s="39"/>
      <c r="J780" s="56">
        <f t="shared" si="141"/>
        <v>0</v>
      </c>
    </row>
    <row r="781" spans="4:10" s="15" customFormat="1" hidden="1" x14ac:dyDescent="0.25">
      <c r="D781" s="15">
        <f t="shared" si="142"/>
        <v>0</v>
      </c>
      <c r="I781" s="39"/>
      <c r="J781" s="56">
        <f t="shared" ref="J781:J844" si="143">D781+E781</f>
        <v>0</v>
      </c>
    </row>
    <row r="782" spans="4:10" s="15" customFormat="1" hidden="1" x14ac:dyDescent="0.25">
      <c r="D782" s="15">
        <f t="shared" si="142"/>
        <v>0</v>
      </c>
      <c r="I782" s="39"/>
      <c r="J782" s="56">
        <f t="shared" si="143"/>
        <v>0</v>
      </c>
    </row>
    <row r="783" spans="4:10" s="15" customFormat="1" hidden="1" x14ac:dyDescent="0.25">
      <c r="D783" s="15">
        <f t="shared" si="142"/>
        <v>0</v>
      </c>
      <c r="I783" s="39"/>
      <c r="J783" s="56">
        <f t="shared" si="143"/>
        <v>0</v>
      </c>
    </row>
    <row r="784" spans="4:10" s="15" customFormat="1" hidden="1" x14ac:dyDescent="0.25">
      <c r="D784" s="15">
        <f t="shared" si="142"/>
        <v>0</v>
      </c>
      <c r="I784" s="39"/>
      <c r="J784" s="56">
        <f t="shared" si="143"/>
        <v>0</v>
      </c>
    </row>
    <row r="785" spans="4:10" s="15" customFormat="1" hidden="1" x14ac:dyDescent="0.25">
      <c r="D785" s="15">
        <f t="shared" si="142"/>
        <v>0</v>
      </c>
      <c r="I785" s="39"/>
      <c r="J785" s="56">
        <f t="shared" si="143"/>
        <v>0</v>
      </c>
    </row>
    <row r="786" spans="4:10" s="15" customFormat="1" hidden="1" x14ac:dyDescent="0.25">
      <c r="D786" s="15">
        <f t="shared" si="142"/>
        <v>0</v>
      </c>
      <c r="I786" s="39"/>
      <c r="J786" s="56">
        <f t="shared" si="143"/>
        <v>0</v>
      </c>
    </row>
    <row r="787" spans="4:10" s="15" customFormat="1" hidden="1" x14ac:dyDescent="0.25">
      <c r="D787" s="15">
        <f t="shared" si="142"/>
        <v>0</v>
      </c>
      <c r="I787" s="39"/>
      <c r="J787" s="56">
        <f t="shared" si="143"/>
        <v>0</v>
      </c>
    </row>
    <row r="788" spans="4:10" s="15" customFormat="1" hidden="1" x14ac:dyDescent="0.25">
      <c r="D788" s="15">
        <f t="shared" si="142"/>
        <v>0</v>
      </c>
      <c r="I788" s="39"/>
      <c r="J788" s="56">
        <f t="shared" si="143"/>
        <v>0</v>
      </c>
    </row>
    <row r="789" spans="4:10" s="15" customFormat="1" hidden="1" x14ac:dyDescent="0.25">
      <c r="D789" s="15">
        <f t="shared" si="142"/>
        <v>0</v>
      </c>
      <c r="I789" s="39"/>
      <c r="J789" s="56">
        <f t="shared" si="143"/>
        <v>0</v>
      </c>
    </row>
    <row r="790" spans="4:10" s="15" customFormat="1" hidden="1" x14ac:dyDescent="0.25">
      <c r="D790" s="15">
        <f t="shared" si="142"/>
        <v>0</v>
      </c>
      <c r="I790" s="39"/>
      <c r="J790" s="56">
        <f t="shared" si="143"/>
        <v>0</v>
      </c>
    </row>
    <row r="791" spans="4:10" s="15" customFormat="1" hidden="1" x14ac:dyDescent="0.25">
      <c r="D791" s="15">
        <f t="shared" si="142"/>
        <v>0</v>
      </c>
      <c r="I791" s="39"/>
      <c r="J791" s="56">
        <f t="shared" si="143"/>
        <v>0</v>
      </c>
    </row>
    <row r="792" spans="4:10" s="15" customFormat="1" hidden="1" x14ac:dyDescent="0.25">
      <c r="D792" s="15">
        <f t="shared" si="142"/>
        <v>0</v>
      </c>
      <c r="I792" s="39"/>
      <c r="J792" s="56">
        <f t="shared" si="143"/>
        <v>0</v>
      </c>
    </row>
    <row r="793" spans="4:10" s="15" customFormat="1" hidden="1" x14ac:dyDescent="0.25">
      <c r="D793" s="15">
        <f t="shared" si="142"/>
        <v>0</v>
      </c>
      <c r="I793" s="39"/>
      <c r="J793" s="56">
        <f t="shared" si="143"/>
        <v>0</v>
      </c>
    </row>
    <row r="794" spans="4:10" s="15" customFormat="1" hidden="1" x14ac:dyDescent="0.25">
      <c r="D794" s="15">
        <f t="shared" si="142"/>
        <v>0</v>
      </c>
      <c r="I794" s="39"/>
      <c r="J794" s="56">
        <f t="shared" si="143"/>
        <v>0</v>
      </c>
    </row>
    <row r="795" spans="4:10" s="15" customFormat="1" hidden="1" x14ac:dyDescent="0.25">
      <c r="D795" s="15">
        <f t="shared" si="142"/>
        <v>0</v>
      </c>
      <c r="I795" s="39"/>
      <c r="J795" s="56">
        <f t="shared" si="143"/>
        <v>0</v>
      </c>
    </row>
    <row r="796" spans="4:10" s="15" customFormat="1" hidden="1" x14ac:dyDescent="0.25">
      <c r="D796" s="15">
        <f t="shared" si="142"/>
        <v>0</v>
      </c>
      <c r="I796" s="39"/>
      <c r="J796" s="56">
        <f t="shared" si="143"/>
        <v>0</v>
      </c>
    </row>
    <row r="797" spans="4:10" s="15" customFormat="1" hidden="1" x14ac:dyDescent="0.25">
      <c r="D797" s="15">
        <f t="shared" si="142"/>
        <v>0</v>
      </c>
      <c r="I797" s="39"/>
      <c r="J797" s="56">
        <f t="shared" si="143"/>
        <v>0</v>
      </c>
    </row>
    <row r="798" spans="4:10" s="15" customFormat="1" hidden="1" x14ac:dyDescent="0.25">
      <c r="D798" s="15">
        <f t="shared" si="142"/>
        <v>0</v>
      </c>
      <c r="I798" s="39"/>
      <c r="J798" s="56">
        <f t="shared" si="143"/>
        <v>0</v>
      </c>
    </row>
    <row r="799" spans="4:10" s="15" customFormat="1" hidden="1" x14ac:dyDescent="0.25">
      <c r="D799" s="15">
        <f t="shared" si="142"/>
        <v>0</v>
      </c>
      <c r="I799" s="39"/>
      <c r="J799" s="56">
        <f t="shared" si="143"/>
        <v>0</v>
      </c>
    </row>
    <row r="800" spans="4:10" s="15" customFormat="1" hidden="1" x14ac:dyDescent="0.25">
      <c r="D800" s="15">
        <f t="shared" si="142"/>
        <v>0</v>
      </c>
      <c r="I800" s="39"/>
      <c r="J800" s="56">
        <f t="shared" si="143"/>
        <v>0</v>
      </c>
    </row>
    <row r="801" spans="4:10" s="15" customFormat="1" hidden="1" x14ac:dyDescent="0.25">
      <c r="D801" s="15">
        <f t="shared" si="142"/>
        <v>0</v>
      </c>
      <c r="I801" s="39"/>
      <c r="J801" s="56">
        <f t="shared" si="143"/>
        <v>0</v>
      </c>
    </row>
    <row r="802" spans="4:10" s="15" customFormat="1" hidden="1" x14ac:dyDescent="0.25">
      <c r="D802" s="15">
        <f t="shared" si="142"/>
        <v>0</v>
      </c>
      <c r="I802" s="39"/>
      <c r="J802" s="56">
        <f t="shared" si="143"/>
        <v>0</v>
      </c>
    </row>
    <row r="803" spans="4:10" s="15" customFormat="1" hidden="1" x14ac:dyDescent="0.25">
      <c r="D803" s="15">
        <f t="shared" si="142"/>
        <v>0</v>
      </c>
      <c r="I803" s="39"/>
      <c r="J803" s="56">
        <f t="shared" si="143"/>
        <v>0</v>
      </c>
    </row>
    <row r="804" spans="4:10" s="15" customFormat="1" hidden="1" x14ac:dyDescent="0.25">
      <c r="D804" s="15">
        <f t="shared" si="142"/>
        <v>0</v>
      </c>
      <c r="I804" s="39"/>
      <c r="J804" s="56">
        <f t="shared" si="143"/>
        <v>0</v>
      </c>
    </row>
    <row r="805" spans="4:10" s="15" customFormat="1" hidden="1" x14ac:dyDescent="0.25">
      <c r="D805" s="15">
        <f t="shared" si="142"/>
        <v>0</v>
      </c>
      <c r="I805" s="39"/>
      <c r="J805" s="56">
        <f t="shared" si="143"/>
        <v>0</v>
      </c>
    </row>
    <row r="806" spans="4:10" s="15" customFormat="1" hidden="1" x14ac:dyDescent="0.25">
      <c r="D806" s="15">
        <f t="shared" si="142"/>
        <v>0</v>
      </c>
      <c r="I806" s="39"/>
      <c r="J806" s="56">
        <f t="shared" si="143"/>
        <v>0</v>
      </c>
    </row>
    <row r="807" spans="4:10" s="15" customFormat="1" hidden="1" x14ac:dyDescent="0.25">
      <c r="D807" s="15">
        <f t="shared" si="142"/>
        <v>0</v>
      </c>
      <c r="I807" s="39"/>
      <c r="J807" s="56">
        <f t="shared" si="143"/>
        <v>0</v>
      </c>
    </row>
    <row r="808" spans="4:10" s="15" customFormat="1" hidden="1" x14ac:dyDescent="0.25">
      <c r="D808" s="15">
        <f t="shared" si="142"/>
        <v>0</v>
      </c>
      <c r="I808" s="39"/>
      <c r="J808" s="56">
        <f t="shared" si="143"/>
        <v>0</v>
      </c>
    </row>
    <row r="809" spans="4:10" s="15" customFormat="1" hidden="1" x14ac:dyDescent="0.25">
      <c r="D809" s="15">
        <f t="shared" si="142"/>
        <v>0</v>
      </c>
      <c r="I809" s="39"/>
      <c r="J809" s="56">
        <f t="shared" si="143"/>
        <v>0</v>
      </c>
    </row>
    <row r="810" spans="4:10" s="15" customFormat="1" hidden="1" x14ac:dyDescent="0.25">
      <c r="D810" s="15">
        <f t="shared" si="142"/>
        <v>0</v>
      </c>
      <c r="I810" s="39"/>
      <c r="J810" s="56">
        <f t="shared" si="143"/>
        <v>0</v>
      </c>
    </row>
    <row r="811" spans="4:10" s="15" customFormat="1" hidden="1" x14ac:dyDescent="0.25">
      <c r="D811" s="15">
        <f t="shared" si="142"/>
        <v>0</v>
      </c>
      <c r="I811" s="39"/>
      <c r="J811" s="56">
        <f t="shared" si="143"/>
        <v>0</v>
      </c>
    </row>
    <row r="812" spans="4:10" s="15" customFormat="1" hidden="1" x14ac:dyDescent="0.25">
      <c r="D812" s="15">
        <f t="shared" si="142"/>
        <v>0</v>
      </c>
      <c r="I812" s="39"/>
      <c r="J812" s="56">
        <f t="shared" si="143"/>
        <v>0</v>
      </c>
    </row>
    <row r="813" spans="4:10" s="15" customFormat="1" hidden="1" x14ac:dyDescent="0.25">
      <c r="D813" s="15">
        <f t="shared" si="142"/>
        <v>0</v>
      </c>
      <c r="I813" s="39"/>
      <c r="J813" s="56">
        <f t="shared" si="143"/>
        <v>0</v>
      </c>
    </row>
    <row r="814" spans="4:10" s="15" customFormat="1" hidden="1" x14ac:dyDescent="0.25">
      <c r="D814" s="15">
        <f t="shared" si="142"/>
        <v>0</v>
      </c>
      <c r="I814" s="39"/>
      <c r="J814" s="56">
        <f t="shared" si="143"/>
        <v>0</v>
      </c>
    </row>
    <row r="815" spans="4:10" s="15" customFormat="1" hidden="1" x14ac:dyDescent="0.25">
      <c r="D815" s="15">
        <f t="shared" si="142"/>
        <v>0</v>
      </c>
      <c r="I815" s="39"/>
      <c r="J815" s="56">
        <f t="shared" si="143"/>
        <v>0</v>
      </c>
    </row>
    <row r="816" spans="4:10" s="15" customFormat="1" hidden="1" x14ac:dyDescent="0.25">
      <c r="D816" s="15">
        <f t="shared" si="142"/>
        <v>0</v>
      </c>
      <c r="I816" s="39"/>
      <c r="J816" s="56">
        <f t="shared" si="143"/>
        <v>0</v>
      </c>
    </row>
    <row r="817" spans="4:10" s="15" customFormat="1" hidden="1" x14ac:dyDescent="0.25">
      <c r="D817" s="15">
        <f t="shared" si="142"/>
        <v>0</v>
      </c>
      <c r="I817" s="39"/>
      <c r="J817" s="56">
        <f t="shared" si="143"/>
        <v>0</v>
      </c>
    </row>
    <row r="818" spans="4:10" s="15" customFormat="1" hidden="1" x14ac:dyDescent="0.25">
      <c r="D818" s="15">
        <f t="shared" si="142"/>
        <v>0</v>
      </c>
      <c r="I818" s="39"/>
      <c r="J818" s="56">
        <f t="shared" si="143"/>
        <v>0</v>
      </c>
    </row>
    <row r="819" spans="4:10" s="15" customFormat="1" hidden="1" x14ac:dyDescent="0.25">
      <c r="D819" s="15">
        <f t="shared" si="142"/>
        <v>0</v>
      </c>
      <c r="I819" s="39"/>
      <c r="J819" s="56">
        <f t="shared" si="143"/>
        <v>0</v>
      </c>
    </row>
    <row r="820" spans="4:10" s="15" customFormat="1" hidden="1" x14ac:dyDescent="0.25">
      <c r="D820" s="15">
        <f t="shared" si="142"/>
        <v>0</v>
      </c>
      <c r="I820" s="39"/>
      <c r="J820" s="56">
        <f t="shared" si="143"/>
        <v>0</v>
      </c>
    </row>
    <row r="821" spans="4:10" s="15" customFormat="1" hidden="1" x14ac:dyDescent="0.25">
      <c r="D821" s="15">
        <f t="shared" si="142"/>
        <v>0</v>
      </c>
      <c r="I821" s="39"/>
      <c r="J821" s="56">
        <f t="shared" si="143"/>
        <v>0</v>
      </c>
    </row>
    <row r="822" spans="4:10" s="15" customFormat="1" hidden="1" x14ac:dyDescent="0.25">
      <c r="D822" s="15">
        <f t="shared" si="142"/>
        <v>0</v>
      </c>
      <c r="I822" s="39"/>
      <c r="J822" s="56">
        <f t="shared" si="143"/>
        <v>0</v>
      </c>
    </row>
    <row r="823" spans="4:10" s="15" customFormat="1" hidden="1" x14ac:dyDescent="0.25">
      <c r="D823" s="15">
        <f t="shared" si="142"/>
        <v>0</v>
      </c>
      <c r="I823" s="39"/>
      <c r="J823" s="56">
        <f t="shared" si="143"/>
        <v>0</v>
      </c>
    </row>
    <row r="824" spans="4:10" s="15" customFormat="1" hidden="1" x14ac:dyDescent="0.25">
      <c r="D824" s="15">
        <f t="shared" si="142"/>
        <v>0</v>
      </c>
      <c r="I824" s="39"/>
      <c r="J824" s="56">
        <f t="shared" si="143"/>
        <v>0</v>
      </c>
    </row>
    <row r="825" spans="4:10" s="15" customFormat="1" hidden="1" x14ac:dyDescent="0.25">
      <c r="D825" s="15">
        <f t="shared" si="142"/>
        <v>0</v>
      </c>
      <c r="I825" s="39"/>
      <c r="J825" s="56">
        <f t="shared" si="143"/>
        <v>0</v>
      </c>
    </row>
    <row r="826" spans="4:10" s="15" customFormat="1" hidden="1" x14ac:dyDescent="0.25">
      <c r="D826" s="15">
        <f t="shared" si="142"/>
        <v>0</v>
      </c>
      <c r="I826" s="39"/>
      <c r="J826" s="56">
        <f t="shared" si="143"/>
        <v>0</v>
      </c>
    </row>
    <row r="827" spans="4:10" s="15" customFormat="1" hidden="1" x14ac:dyDescent="0.25">
      <c r="D827" s="15">
        <f t="shared" si="142"/>
        <v>0</v>
      </c>
      <c r="I827" s="39"/>
      <c r="J827" s="56">
        <f t="shared" si="143"/>
        <v>0</v>
      </c>
    </row>
    <row r="828" spans="4:10" s="15" customFormat="1" hidden="1" x14ac:dyDescent="0.25">
      <c r="D828" s="15">
        <f t="shared" si="142"/>
        <v>0</v>
      </c>
      <c r="I828" s="39"/>
      <c r="J828" s="56">
        <f t="shared" si="143"/>
        <v>0</v>
      </c>
    </row>
    <row r="829" spans="4:10" s="15" customFormat="1" hidden="1" x14ac:dyDescent="0.25">
      <c r="D829" s="15">
        <f t="shared" si="142"/>
        <v>0</v>
      </c>
      <c r="I829" s="39"/>
      <c r="J829" s="56">
        <f t="shared" si="143"/>
        <v>0</v>
      </c>
    </row>
    <row r="830" spans="4:10" s="15" customFormat="1" hidden="1" x14ac:dyDescent="0.25">
      <c r="D830" s="15">
        <f t="shared" si="142"/>
        <v>0</v>
      </c>
      <c r="I830" s="39"/>
      <c r="J830" s="56">
        <f t="shared" si="143"/>
        <v>0</v>
      </c>
    </row>
    <row r="831" spans="4:10" s="15" customFormat="1" hidden="1" x14ac:dyDescent="0.25">
      <c r="D831" s="15">
        <f t="shared" si="142"/>
        <v>0</v>
      </c>
      <c r="I831" s="39"/>
      <c r="J831" s="56">
        <f t="shared" si="143"/>
        <v>0</v>
      </c>
    </row>
    <row r="832" spans="4:10" s="15" customFormat="1" hidden="1" x14ac:dyDescent="0.25">
      <c r="D832" s="15">
        <f t="shared" si="142"/>
        <v>0</v>
      </c>
      <c r="I832" s="39"/>
      <c r="J832" s="56">
        <f t="shared" si="143"/>
        <v>0</v>
      </c>
    </row>
    <row r="833" spans="4:10" s="15" customFormat="1" hidden="1" x14ac:dyDescent="0.25">
      <c r="D833" s="15">
        <f t="shared" si="142"/>
        <v>0</v>
      </c>
      <c r="I833" s="39"/>
      <c r="J833" s="56">
        <f t="shared" si="143"/>
        <v>0</v>
      </c>
    </row>
    <row r="834" spans="4:10" s="15" customFormat="1" hidden="1" x14ac:dyDescent="0.25">
      <c r="D834" s="15">
        <f t="shared" si="142"/>
        <v>0</v>
      </c>
      <c r="I834" s="39"/>
      <c r="J834" s="56">
        <f t="shared" si="143"/>
        <v>0</v>
      </c>
    </row>
    <row r="835" spans="4:10" s="15" customFormat="1" hidden="1" x14ac:dyDescent="0.25">
      <c r="D835" s="15">
        <f t="shared" si="142"/>
        <v>0</v>
      </c>
      <c r="I835" s="39"/>
      <c r="J835" s="56">
        <f t="shared" si="143"/>
        <v>0</v>
      </c>
    </row>
    <row r="836" spans="4:10" s="15" customFormat="1" hidden="1" x14ac:dyDescent="0.25">
      <c r="D836" s="15">
        <f t="shared" si="142"/>
        <v>0</v>
      </c>
      <c r="I836" s="39"/>
      <c r="J836" s="56">
        <f t="shared" si="143"/>
        <v>0</v>
      </c>
    </row>
    <row r="837" spans="4:10" s="15" customFormat="1" hidden="1" x14ac:dyDescent="0.25">
      <c r="D837" s="15">
        <f t="shared" si="142"/>
        <v>0</v>
      </c>
      <c r="I837" s="39"/>
      <c r="J837" s="56">
        <f t="shared" si="143"/>
        <v>0</v>
      </c>
    </row>
    <row r="838" spans="4:10" s="15" customFormat="1" hidden="1" x14ac:dyDescent="0.25">
      <c r="D838" s="15">
        <f t="shared" si="142"/>
        <v>0</v>
      </c>
      <c r="I838" s="39"/>
      <c r="J838" s="56">
        <f t="shared" si="143"/>
        <v>0</v>
      </c>
    </row>
    <row r="839" spans="4:10" s="15" customFormat="1" hidden="1" x14ac:dyDescent="0.25">
      <c r="D839" s="15">
        <f t="shared" si="142"/>
        <v>0</v>
      </c>
      <c r="I839" s="39"/>
      <c r="J839" s="56">
        <f t="shared" si="143"/>
        <v>0</v>
      </c>
    </row>
    <row r="840" spans="4:10" s="15" customFormat="1" hidden="1" x14ac:dyDescent="0.25">
      <c r="D840" s="15">
        <f t="shared" ref="D840:D903" si="144">J839</f>
        <v>0</v>
      </c>
      <c r="I840" s="39"/>
      <c r="J840" s="56">
        <f t="shared" si="143"/>
        <v>0</v>
      </c>
    </row>
    <row r="841" spans="4:10" s="15" customFormat="1" hidden="1" x14ac:dyDescent="0.25">
      <c r="D841" s="15">
        <f t="shared" si="144"/>
        <v>0</v>
      </c>
      <c r="I841" s="39"/>
      <c r="J841" s="56">
        <f t="shared" si="143"/>
        <v>0</v>
      </c>
    </row>
    <row r="842" spans="4:10" s="15" customFormat="1" hidden="1" x14ac:dyDescent="0.25">
      <c r="D842" s="15">
        <f t="shared" si="144"/>
        <v>0</v>
      </c>
      <c r="I842" s="39"/>
      <c r="J842" s="56">
        <f t="shared" si="143"/>
        <v>0</v>
      </c>
    </row>
    <row r="843" spans="4:10" s="15" customFormat="1" hidden="1" x14ac:dyDescent="0.25">
      <c r="D843" s="15">
        <f t="shared" si="144"/>
        <v>0</v>
      </c>
      <c r="I843" s="39"/>
      <c r="J843" s="56">
        <f t="shared" si="143"/>
        <v>0</v>
      </c>
    </row>
    <row r="844" spans="4:10" s="15" customFormat="1" hidden="1" x14ac:dyDescent="0.25">
      <c r="D844" s="15">
        <f t="shared" si="144"/>
        <v>0</v>
      </c>
      <c r="I844" s="39"/>
      <c r="J844" s="56">
        <f t="shared" si="143"/>
        <v>0</v>
      </c>
    </row>
    <row r="845" spans="4:10" s="15" customFormat="1" hidden="1" x14ac:dyDescent="0.25">
      <c r="D845" s="15">
        <f t="shared" si="144"/>
        <v>0</v>
      </c>
      <c r="I845" s="39"/>
      <c r="J845" s="56">
        <f t="shared" ref="J845:J908" si="145">D845+E845</f>
        <v>0</v>
      </c>
    </row>
    <row r="846" spans="4:10" s="15" customFormat="1" hidden="1" x14ac:dyDescent="0.25">
      <c r="D846" s="15">
        <f t="shared" si="144"/>
        <v>0</v>
      </c>
      <c r="I846" s="39"/>
      <c r="J846" s="56">
        <f t="shared" si="145"/>
        <v>0</v>
      </c>
    </row>
    <row r="847" spans="4:10" s="15" customFormat="1" hidden="1" x14ac:dyDescent="0.25">
      <c r="D847" s="15">
        <f t="shared" si="144"/>
        <v>0</v>
      </c>
      <c r="I847" s="39"/>
      <c r="J847" s="56">
        <f t="shared" si="145"/>
        <v>0</v>
      </c>
    </row>
    <row r="848" spans="4:10" s="15" customFormat="1" hidden="1" x14ac:dyDescent="0.25">
      <c r="D848" s="15">
        <f t="shared" si="144"/>
        <v>0</v>
      </c>
      <c r="I848" s="39"/>
      <c r="J848" s="56">
        <f t="shared" si="145"/>
        <v>0</v>
      </c>
    </row>
    <row r="849" spans="4:10" s="15" customFormat="1" hidden="1" x14ac:dyDescent="0.25">
      <c r="D849" s="15">
        <f t="shared" si="144"/>
        <v>0</v>
      </c>
      <c r="I849" s="39"/>
      <c r="J849" s="56">
        <f t="shared" si="145"/>
        <v>0</v>
      </c>
    </row>
    <row r="850" spans="4:10" s="15" customFormat="1" hidden="1" x14ac:dyDescent="0.25">
      <c r="D850" s="15">
        <f t="shared" si="144"/>
        <v>0</v>
      </c>
      <c r="I850" s="39"/>
      <c r="J850" s="56">
        <f t="shared" si="145"/>
        <v>0</v>
      </c>
    </row>
    <row r="851" spans="4:10" s="15" customFormat="1" hidden="1" x14ac:dyDescent="0.25">
      <c r="D851" s="15">
        <f t="shared" si="144"/>
        <v>0</v>
      </c>
      <c r="I851" s="39"/>
      <c r="J851" s="56">
        <f t="shared" si="145"/>
        <v>0</v>
      </c>
    </row>
    <row r="852" spans="4:10" s="15" customFormat="1" hidden="1" x14ac:dyDescent="0.25">
      <c r="D852" s="15">
        <f t="shared" si="144"/>
        <v>0</v>
      </c>
      <c r="I852" s="39"/>
      <c r="J852" s="56">
        <f t="shared" si="145"/>
        <v>0</v>
      </c>
    </row>
    <row r="853" spans="4:10" s="15" customFormat="1" hidden="1" x14ac:dyDescent="0.25">
      <c r="D853" s="15">
        <f t="shared" si="144"/>
        <v>0</v>
      </c>
      <c r="I853" s="39"/>
      <c r="J853" s="56">
        <f t="shared" si="145"/>
        <v>0</v>
      </c>
    </row>
    <row r="854" spans="4:10" s="15" customFormat="1" hidden="1" x14ac:dyDescent="0.25">
      <c r="D854" s="15">
        <f t="shared" si="144"/>
        <v>0</v>
      </c>
      <c r="I854" s="39"/>
      <c r="J854" s="56">
        <f t="shared" si="145"/>
        <v>0</v>
      </c>
    </row>
    <row r="855" spans="4:10" s="15" customFormat="1" hidden="1" x14ac:dyDescent="0.25">
      <c r="D855" s="15">
        <f t="shared" si="144"/>
        <v>0</v>
      </c>
      <c r="I855" s="39"/>
      <c r="J855" s="56">
        <f t="shared" si="145"/>
        <v>0</v>
      </c>
    </row>
    <row r="856" spans="4:10" s="15" customFormat="1" hidden="1" x14ac:dyDescent="0.25">
      <c r="D856" s="15">
        <f t="shared" si="144"/>
        <v>0</v>
      </c>
      <c r="I856" s="39"/>
      <c r="J856" s="56">
        <f t="shared" si="145"/>
        <v>0</v>
      </c>
    </row>
    <row r="857" spans="4:10" s="15" customFormat="1" hidden="1" x14ac:dyDescent="0.25">
      <c r="D857" s="15">
        <f t="shared" si="144"/>
        <v>0</v>
      </c>
      <c r="I857" s="39"/>
      <c r="J857" s="56">
        <f t="shared" si="145"/>
        <v>0</v>
      </c>
    </row>
    <row r="858" spans="4:10" s="15" customFormat="1" hidden="1" x14ac:dyDescent="0.25">
      <c r="D858" s="15">
        <f t="shared" si="144"/>
        <v>0</v>
      </c>
      <c r="I858" s="39"/>
      <c r="J858" s="56">
        <f t="shared" si="145"/>
        <v>0</v>
      </c>
    </row>
    <row r="859" spans="4:10" s="15" customFormat="1" hidden="1" x14ac:dyDescent="0.25">
      <c r="D859" s="15">
        <f t="shared" si="144"/>
        <v>0</v>
      </c>
      <c r="I859" s="39"/>
      <c r="J859" s="56">
        <f t="shared" si="145"/>
        <v>0</v>
      </c>
    </row>
    <row r="860" spans="4:10" s="15" customFormat="1" hidden="1" x14ac:dyDescent="0.25">
      <c r="D860" s="15">
        <f t="shared" si="144"/>
        <v>0</v>
      </c>
      <c r="I860" s="39"/>
      <c r="J860" s="56">
        <f t="shared" si="145"/>
        <v>0</v>
      </c>
    </row>
    <row r="861" spans="4:10" s="15" customFormat="1" hidden="1" x14ac:dyDescent="0.25">
      <c r="D861" s="15">
        <f t="shared" si="144"/>
        <v>0</v>
      </c>
      <c r="I861" s="39"/>
      <c r="J861" s="56">
        <f t="shared" si="145"/>
        <v>0</v>
      </c>
    </row>
    <row r="862" spans="4:10" s="15" customFormat="1" hidden="1" x14ac:dyDescent="0.25">
      <c r="D862" s="15">
        <f t="shared" si="144"/>
        <v>0</v>
      </c>
      <c r="I862" s="39"/>
      <c r="J862" s="56">
        <f t="shared" si="145"/>
        <v>0</v>
      </c>
    </row>
    <row r="863" spans="4:10" s="15" customFormat="1" hidden="1" x14ac:dyDescent="0.25">
      <c r="D863" s="15">
        <f t="shared" si="144"/>
        <v>0</v>
      </c>
      <c r="I863" s="39"/>
      <c r="J863" s="56">
        <f t="shared" si="145"/>
        <v>0</v>
      </c>
    </row>
    <row r="864" spans="4:10" s="15" customFormat="1" hidden="1" x14ac:dyDescent="0.25">
      <c r="D864" s="15">
        <f t="shared" si="144"/>
        <v>0</v>
      </c>
      <c r="I864" s="39"/>
      <c r="J864" s="56">
        <f t="shared" si="145"/>
        <v>0</v>
      </c>
    </row>
    <row r="865" spans="4:10" s="15" customFormat="1" hidden="1" x14ac:dyDescent="0.25">
      <c r="D865" s="15">
        <f t="shared" si="144"/>
        <v>0</v>
      </c>
      <c r="I865" s="39"/>
      <c r="J865" s="56">
        <f t="shared" si="145"/>
        <v>0</v>
      </c>
    </row>
    <row r="866" spans="4:10" s="15" customFormat="1" hidden="1" x14ac:dyDescent="0.25">
      <c r="D866" s="15">
        <f t="shared" si="144"/>
        <v>0</v>
      </c>
      <c r="I866" s="39"/>
      <c r="J866" s="56">
        <f t="shared" si="145"/>
        <v>0</v>
      </c>
    </row>
    <row r="867" spans="4:10" s="15" customFormat="1" hidden="1" x14ac:dyDescent="0.25">
      <c r="D867" s="15">
        <f t="shared" si="144"/>
        <v>0</v>
      </c>
      <c r="I867" s="39"/>
      <c r="J867" s="56">
        <f t="shared" si="145"/>
        <v>0</v>
      </c>
    </row>
    <row r="868" spans="4:10" s="15" customFormat="1" hidden="1" x14ac:dyDescent="0.25">
      <c r="D868" s="15">
        <f t="shared" si="144"/>
        <v>0</v>
      </c>
      <c r="I868" s="39"/>
      <c r="J868" s="56">
        <f t="shared" si="145"/>
        <v>0</v>
      </c>
    </row>
    <row r="869" spans="4:10" s="15" customFormat="1" hidden="1" x14ac:dyDescent="0.25">
      <c r="D869" s="15">
        <f t="shared" si="144"/>
        <v>0</v>
      </c>
      <c r="I869" s="39"/>
      <c r="J869" s="56">
        <f t="shared" si="145"/>
        <v>0</v>
      </c>
    </row>
    <row r="870" spans="4:10" s="15" customFormat="1" hidden="1" x14ac:dyDescent="0.25">
      <c r="D870" s="15">
        <f t="shared" si="144"/>
        <v>0</v>
      </c>
      <c r="I870" s="39"/>
      <c r="J870" s="56">
        <f t="shared" si="145"/>
        <v>0</v>
      </c>
    </row>
    <row r="871" spans="4:10" s="15" customFormat="1" hidden="1" x14ac:dyDescent="0.25">
      <c r="D871" s="15">
        <f t="shared" si="144"/>
        <v>0</v>
      </c>
      <c r="I871" s="39"/>
      <c r="J871" s="56">
        <f t="shared" si="145"/>
        <v>0</v>
      </c>
    </row>
    <row r="872" spans="4:10" s="15" customFormat="1" hidden="1" x14ac:dyDescent="0.25">
      <c r="D872" s="15">
        <f t="shared" si="144"/>
        <v>0</v>
      </c>
      <c r="I872" s="39"/>
      <c r="J872" s="56">
        <f t="shared" si="145"/>
        <v>0</v>
      </c>
    </row>
    <row r="873" spans="4:10" s="15" customFormat="1" hidden="1" x14ac:dyDescent="0.25">
      <c r="D873" s="15">
        <f t="shared" si="144"/>
        <v>0</v>
      </c>
      <c r="I873" s="39"/>
      <c r="J873" s="56">
        <f t="shared" si="145"/>
        <v>0</v>
      </c>
    </row>
    <row r="874" spans="4:10" s="15" customFormat="1" hidden="1" x14ac:dyDescent="0.25">
      <c r="D874" s="15">
        <f t="shared" si="144"/>
        <v>0</v>
      </c>
      <c r="I874" s="39"/>
      <c r="J874" s="56">
        <f t="shared" si="145"/>
        <v>0</v>
      </c>
    </row>
    <row r="875" spans="4:10" s="15" customFormat="1" hidden="1" x14ac:dyDescent="0.25">
      <c r="D875" s="15">
        <f t="shared" si="144"/>
        <v>0</v>
      </c>
      <c r="I875" s="39"/>
      <c r="J875" s="56">
        <f t="shared" si="145"/>
        <v>0</v>
      </c>
    </row>
    <row r="876" spans="4:10" s="15" customFormat="1" hidden="1" x14ac:dyDescent="0.25">
      <c r="D876" s="15">
        <f t="shared" si="144"/>
        <v>0</v>
      </c>
      <c r="I876" s="39"/>
      <c r="J876" s="56">
        <f t="shared" si="145"/>
        <v>0</v>
      </c>
    </row>
    <row r="877" spans="4:10" s="15" customFormat="1" hidden="1" x14ac:dyDescent="0.25">
      <c r="D877" s="15">
        <f t="shared" si="144"/>
        <v>0</v>
      </c>
      <c r="I877" s="39"/>
      <c r="J877" s="56">
        <f t="shared" si="145"/>
        <v>0</v>
      </c>
    </row>
    <row r="878" spans="4:10" s="15" customFormat="1" hidden="1" x14ac:dyDescent="0.25">
      <c r="D878" s="15">
        <f t="shared" si="144"/>
        <v>0</v>
      </c>
      <c r="I878" s="39"/>
      <c r="J878" s="56">
        <f t="shared" si="145"/>
        <v>0</v>
      </c>
    </row>
    <row r="879" spans="4:10" s="15" customFormat="1" hidden="1" x14ac:dyDescent="0.25">
      <c r="D879" s="15">
        <f t="shared" si="144"/>
        <v>0</v>
      </c>
      <c r="I879" s="39"/>
      <c r="J879" s="56">
        <f t="shared" si="145"/>
        <v>0</v>
      </c>
    </row>
    <row r="880" spans="4:10" s="15" customFormat="1" hidden="1" x14ac:dyDescent="0.25">
      <c r="D880" s="15">
        <f t="shared" si="144"/>
        <v>0</v>
      </c>
      <c r="I880" s="39"/>
      <c r="J880" s="56">
        <f t="shared" si="145"/>
        <v>0</v>
      </c>
    </row>
    <row r="881" spans="4:10" s="15" customFormat="1" hidden="1" x14ac:dyDescent="0.25">
      <c r="D881" s="15">
        <f t="shared" si="144"/>
        <v>0</v>
      </c>
      <c r="I881" s="39"/>
      <c r="J881" s="56">
        <f t="shared" si="145"/>
        <v>0</v>
      </c>
    </row>
    <row r="882" spans="4:10" s="15" customFormat="1" hidden="1" x14ac:dyDescent="0.25">
      <c r="D882" s="15">
        <f t="shared" si="144"/>
        <v>0</v>
      </c>
      <c r="I882" s="39"/>
      <c r="J882" s="56">
        <f t="shared" si="145"/>
        <v>0</v>
      </c>
    </row>
    <row r="883" spans="4:10" s="15" customFormat="1" hidden="1" x14ac:dyDescent="0.25">
      <c r="D883" s="15">
        <f t="shared" si="144"/>
        <v>0</v>
      </c>
      <c r="I883" s="39"/>
      <c r="J883" s="56">
        <f t="shared" si="145"/>
        <v>0</v>
      </c>
    </row>
    <row r="884" spans="4:10" s="15" customFormat="1" hidden="1" x14ac:dyDescent="0.25">
      <c r="D884" s="15">
        <f t="shared" si="144"/>
        <v>0</v>
      </c>
      <c r="I884" s="39"/>
      <c r="J884" s="56">
        <f t="shared" si="145"/>
        <v>0</v>
      </c>
    </row>
    <row r="885" spans="4:10" s="15" customFormat="1" hidden="1" x14ac:dyDescent="0.25">
      <c r="D885" s="15">
        <f t="shared" si="144"/>
        <v>0</v>
      </c>
      <c r="I885" s="39"/>
      <c r="J885" s="56">
        <f t="shared" si="145"/>
        <v>0</v>
      </c>
    </row>
    <row r="886" spans="4:10" s="15" customFormat="1" hidden="1" x14ac:dyDescent="0.25">
      <c r="D886" s="15">
        <f t="shared" si="144"/>
        <v>0</v>
      </c>
      <c r="I886" s="39"/>
      <c r="J886" s="56">
        <f t="shared" si="145"/>
        <v>0</v>
      </c>
    </row>
    <row r="887" spans="4:10" s="15" customFormat="1" hidden="1" x14ac:dyDescent="0.25">
      <c r="D887" s="15">
        <f t="shared" si="144"/>
        <v>0</v>
      </c>
      <c r="I887" s="39"/>
      <c r="J887" s="56">
        <f t="shared" si="145"/>
        <v>0</v>
      </c>
    </row>
    <row r="888" spans="4:10" s="15" customFormat="1" hidden="1" x14ac:dyDescent="0.25">
      <c r="D888" s="15">
        <f t="shared" si="144"/>
        <v>0</v>
      </c>
      <c r="I888" s="39"/>
      <c r="J888" s="56">
        <f t="shared" si="145"/>
        <v>0</v>
      </c>
    </row>
    <row r="889" spans="4:10" s="15" customFormat="1" hidden="1" x14ac:dyDescent="0.25">
      <c r="D889" s="15">
        <f t="shared" si="144"/>
        <v>0</v>
      </c>
      <c r="I889" s="39"/>
      <c r="J889" s="56">
        <f t="shared" si="145"/>
        <v>0</v>
      </c>
    </row>
    <row r="890" spans="4:10" s="15" customFormat="1" hidden="1" x14ac:dyDescent="0.25">
      <c r="D890" s="15">
        <f t="shared" si="144"/>
        <v>0</v>
      </c>
      <c r="I890" s="39"/>
      <c r="J890" s="56">
        <f t="shared" si="145"/>
        <v>0</v>
      </c>
    </row>
    <row r="891" spans="4:10" s="15" customFormat="1" hidden="1" x14ac:dyDescent="0.25">
      <c r="D891" s="15">
        <f t="shared" si="144"/>
        <v>0</v>
      </c>
      <c r="I891" s="39"/>
      <c r="J891" s="56">
        <f t="shared" si="145"/>
        <v>0</v>
      </c>
    </row>
    <row r="892" spans="4:10" s="15" customFormat="1" hidden="1" x14ac:dyDescent="0.25">
      <c r="D892" s="15">
        <f t="shared" si="144"/>
        <v>0</v>
      </c>
      <c r="I892" s="39"/>
      <c r="J892" s="56">
        <f t="shared" si="145"/>
        <v>0</v>
      </c>
    </row>
    <row r="893" spans="4:10" s="15" customFormat="1" hidden="1" x14ac:dyDescent="0.25">
      <c r="D893" s="15">
        <f t="shared" si="144"/>
        <v>0</v>
      </c>
      <c r="I893" s="39"/>
      <c r="J893" s="56">
        <f t="shared" si="145"/>
        <v>0</v>
      </c>
    </row>
    <row r="894" spans="4:10" s="15" customFormat="1" hidden="1" x14ac:dyDescent="0.25">
      <c r="D894" s="15">
        <f t="shared" si="144"/>
        <v>0</v>
      </c>
      <c r="I894" s="39"/>
      <c r="J894" s="56">
        <f t="shared" si="145"/>
        <v>0</v>
      </c>
    </row>
    <row r="895" spans="4:10" s="15" customFormat="1" hidden="1" x14ac:dyDescent="0.25">
      <c r="D895" s="15">
        <f t="shared" si="144"/>
        <v>0</v>
      </c>
      <c r="I895" s="39"/>
      <c r="J895" s="56">
        <f t="shared" si="145"/>
        <v>0</v>
      </c>
    </row>
    <row r="896" spans="4:10" s="15" customFormat="1" hidden="1" x14ac:dyDescent="0.25">
      <c r="D896" s="15">
        <f t="shared" si="144"/>
        <v>0</v>
      </c>
      <c r="I896" s="39"/>
      <c r="J896" s="56">
        <f t="shared" si="145"/>
        <v>0</v>
      </c>
    </row>
    <row r="897" spans="4:10" s="15" customFormat="1" hidden="1" x14ac:dyDescent="0.25">
      <c r="D897" s="15">
        <f t="shared" si="144"/>
        <v>0</v>
      </c>
      <c r="I897" s="39"/>
      <c r="J897" s="56">
        <f t="shared" si="145"/>
        <v>0</v>
      </c>
    </row>
    <row r="898" spans="4:10" s="15" customFormat="1" hidden="1" x14ac:dyDescent="0.25">
      <c r="D898" s="15">
        <f t="shared" si="144"/>
        <v>0</v>
      </c>
      <c r="I898" s="39"/>
      <c r="J898" s="56">
        <f t="shared" si="145"/>
        <v>0</v>
      </c>
    </row>
    <row r="899" spans="4:10" s="15" customFormat="1" hidden="1" x14ac:dyDescent="0.25">
      <c r="D899" s="15">
        <f t="shared" si="144"/>
        <v>0</v>
      </c>
      <c r="I899" s="39"/>
      <c r="J899" s="56">
        <f t="shared" si="145"/>
        <v>0</v>
      </c>
    </row>
    <row r="900" spans="4:10" s="15" customFormat="1" hidden="1" x14ac:dyDescent="0.25">
      <c r="D900" s="15">
        <f t="shared" si="144"/>
        <v>0</v>
      </c>
      <c r="I900" s="39"/>
      <c r="J900" s="56">
        <f t="shared" si="145"/>
        <v>0</v>
      </c>
    </row>
    <row r="901" spans="4:10" s="15" customFormat="1" hidden="1" x14ac:dyDescent="0.25">
      <c r="D901" s="15">
        <f t="shared" si="144"/>
        <v>0</v>
      </c>
      <c r="I901" s="39"/>
      <c r="J901" s="56">
        <f t="shared" si="145"/>
        <v>0</v>
      </c>
    </row>
    <row r="902" spans="4:10" s="15" customFormat="1" hidden="1" x14ac:dyDescent="0.25">
      <c r="D902" s="15">
        <f t="shared" si="144"/>
        <v>0</v>
      </c>
      <c r="I902" s="39"/>
      <c r="J902" s="56">
        <f t="shared" si="145"/>
        <v>0</v>
      </c>
    </row>
    <row r="903" spans="4:10" s="15" customFormat="1" hidden="1" x14ac:dyDescent="0.25">
      <c r="D903" s="15">
        <f t="shared" si="144"/>
        <v>0</v>
      </c>
      <c r="I903" s="39"/>
      <c r="J903" s="56">
        <f t="shared" si="145"/>
        <v>0</v>
      </c>
    </row>
    <row r="904" spans="4:10" s="15" customFormat="1" hidden="1" x14ac:dyDescent="0.25">
      <c r="D904" s="15">
        <f t="shared" ref="D904:D966" si="146">J903</f>
        <v>0</v>
      </c>
      <c r="I904" s="39"/>
      <c r="J904" s="56">
        <f t="shared" si="145"/>
        <v>0</v>
      </c>
    </row>
    <row r="905" spans="4:10" s="15" customFormat="1" hidden="1" x14ac:dyDescent="0.25">
      <c r="D905" s="15">
        <f t="shared" si="146"/>
        <v>0</v>
      </c>
      <c r="I905" s="39"/>
      <c r="J905" s="56">
        <f t="shared" si="145"/>
        <v>0</v>
      </c>
    </row>
    <row r="906" spans="4:10" s="15" customFormat="1" hidden="1" x14ac:dyDescent="0.25">
      <c r="D906" s="15">
        <f t="shared" si="146"/>
        <v>0</v>
      </c>
      <c r="I906" s="39"/>
      <c r="J906" s="56">
        <f t="shared" si="145"/>
        <v>0</v>
      </c>
    </row>
    <row r="907" spans="4:10" s="15" customFormat="1" hidden="1" x14ac:dyDescent="0.25">
      <c r="D907" s="15">
        <f t="shared" si="146"/>
        <v>0</v>
      </c>
      <c r="I907" s="39"/>
      <c r="J907" s="56">
        <f t="shared" si="145"/>
        <v>0</v>
      </c>
    </row>
    <row r="908" spans="4:10" s="15" customFormat="1" hidden="1" x14ac:dyDescent="0.25">
      <c r="D908" s="15">
        <f t="shared" si="146"/>
        <v>0</v>
      </c>
      <c r="I908" s="39"/>
      <c r="J908" s="56">
        <f t="shared" si="145"/>
        <v>0</v>
      </c>
    </row>
    <row r="909" spans="4:10" s="15" customFormat="1" hidden="1" x14ac:dyDescent="0.25">
      <c r="D909" s="15">
        <f t="shared" si="146"/>
        <v>0</v>
      </c>
      <c r="I909" s="39"/>
      <c r="J909" s="56">
        <f t="shared" ref="J909:J966" si="147">D909+E909</f>
        <v>0</v>
      </c>
    </row>
    <row r="910" spans="4:10" s="15" customFormat="1" hidden="1" x14ac:dyDescent="0.25">
      <c r="D910" s="15">
        <f t="shared" si="146"/>
        <v>0</v>
      </c>
      <c r="I910" s="39"/>
      <c r="J910" s="56">
        <f t="shared" si="147"/>
        <v>0</v>
      </c>
    </row>
    <row r="911" spans="4:10" s="15" customFormat="1" hidden="1" x14ac:dyDescent="0.25">
      <c r="D911" s="15">
        <f t="shared" si="146"/>
        <v>0</v>
      </c>
      <c r="I911" s="39"/>
      <c r="J911" s="56">
        <f t="shared" si="147"/>
        <v>0</v>
      </c>
    </row>
    <row r="912" spans="4:10" s="15" customFormat="1" hidden="1" x14ac:dyDescent="0.25">
      <c r="D912" s="15">
        <f t="shared" si="146"/>
        <v>0</v>
      </c>
      <c r="I912" s="39"/>
      <c r="J912" s="56">
        <f t="shared" si="147"/>
        <v>0</v>
      </c>
    </row>
    <row r="913" spans="4:10" s="15" customFormat="1" hidden="1" x14ac:dyDescent="0.25">
      <c r="D913" s="15">
        <f t="shared" si="146"/>
        <v>0</v>
      </c>
      <c r="I913" s="39"/>
      <c r="J913" s="56">
        <f t="shared" si="147"/>
        <v>0</v>
      </c>
    </row>
    <row r="914" spans="4:10" s="15" customFormat="1" hidden="1" x14ac:dyDescent="0.25">
      <c r="D914" s="15">
        <f t="shared" si="146"/>
        <v>0</v>
      </c>
      <c r="I914" s="39"/>
      <c r="J914" s="56">
        <f t="shared" si="147"/>
        <v>0</v>
      </c>
    </row>
    <row r="915" spans="4:10" s="15" customFormat="1" hidden="1" x14ac:dyDescent="0.25">
      <c r="D915" s="15">
        <f t="shared" si="146"/>
        <v>0</v>
      </c>
      <c r="I915" s="39"/>
      <c r="J915" s="56">
        <f t="shared" si="147"/>
        <v>0</v>
      </c>
    </row>
    <row r="916" spans="4:10" s="15" customFormat="1" hidden="1" x14ac:dyDescent="0.25">
      <c r="D916" s="15">
        <f t="shared" si="146"/>
        <v>0</v>
      </c>
      <c r="I916" s="39"/>
      <c r="J916" s="56">
        <f t="shared" si="147"/>
        <v>0</v>
      </c>
    </row>
    <row r="917" spans="4:10" s="15" customFormat="1" hidden="1" x14ac:dyDescent="0.25">
      <c r="D917" s="15">
        <f t="shared" si="146"/>
        <v>0</v>
      </c>
      <c r="I917" s="39"/>
      <c r="J917" s="56">
        <f t="shared" si="147"/>
        <v>0</v>
      </c>
    </row>
    <row r="918" spans="4:10" s="15" customFormat="1" hidden="1" x14ac:dyDescent="0.25">
      <c r="D918" s="15">
        <f t="shared" si="146"/>
        <v>0</v>
      </c>
      <c r="I918" s="39"/>
      <c r="J918" s="56">
        <f t="shared" si="147"/>
        <v>0</v>
      </c>
    </row>
    <row r="919" spans="4:10" s="15" customFormat="1" hidden="1" x14ac:dyDescent="0.25">
      <c r="D919" s="15">
        <f t="shared" si="146"/>
        <v>0</v>
      </c>
      <c r="I919" s="39"/>
      <c r="J919" s="56">
        <f t="shared" si="147"/>
        <v>0</v>
      </c>
    </row>
    <row r="920" spans="4:10" s="15" customFormat="1" hidden="1" x14ac:dyDescent="0.25">
      <c r="D920" s="15">
        <f t="shared" si="146"/>
        <v>0</v>
      </c>
      <c r="I920" s="39"/>
      <c r="J920" s="56">
        <f t="shared" si="147"/>
        <v>0</v>
      </c>
    </row>
    <row r="921" spans="4:10" s="15" customFormat="1" hidden="1" x14ac:dyDescent="0.25">
      <c r="D921" s="15">
        <f t="shared" si="146"/>
        <v>0</v>
      </c>
      <c r="I921" s="39"/>
      <c r="J921" s="56">
        <f t="shared" si="147"/>
        <v>0</v>
      </c>
    </row>
    <row r="922" spans="4:10" s="15" customFormat="1" hidden="1" x14ac:dyDescent="0.25">
      <c r="D922" s="15">
        <f t="shared" si="146"/>
        <v>0</v>
      </c>
      <c r="I922" s="39"/>
      <c r="J922" s="56">
        <f t="shared" si="147"/>
        <v>0</v>
      </c>
    </row>
    <row r="923" spans="4:10" s="15" customFormat="1" hidden="1" x14ac:dyDescent="0.25">
      <c r="D923" s="15">
        <f t="shared" si="146"/>
        <v>0</v>
      </c>
      <c r="I923" s="39"/>
      <c r="J923" s="56">
        <f t="shared" si="147"/>
        <v>0</v>
      </c>
    </row>
    <row r="924" spans="4:10" s="15" customFormat="1" hidden="1" x14ac:dyDescent="0.25">
      <c r="D924" s="15">
        <f t="shared" si="146"/>
        <v>0</v>
      </c>
      <c r="I924" s="39"/>
      <c r="J924" s="56">
        <f t="shared" si="147"/>
        <v>0</v>
      </c>
    </row>
    <row r="925" spans="4:10" s="15" customFormat="1" hidden="1" x14ac:dyDescent="0.25">
      <c r="D925" s="15">
        <f t="shared" si="146"/>
        <v>0</v>
      </c>
      <c r="I925" s="39"/>
      <c r="J925" s="56">
        <f t="shared" si="147"/>
        <v>0</v>
      </c>
    </row>
    <row r="926" spans="4:10" s="15" customFormat="1" hidden="1" x14ac:dyDescent="0.25">
      <c r="D926" s="15">
        <f t="shared" si="146"/>
        <v>0</v>
      </c>
      <c r="I926" s="39"/>
      <c r="J926" s="56">
        <f t="shared" si="147"/>
        <v>0</v>
      </c>
    </row>
    <row r="927" spans="4:10" s="15" customFormat="1" hidden="1" x14ac:dyDescent="0.25">
      <c r="D927" s="15">
        <f t="shared" si="146"/>
        <v>0</v>
      </c>
      <c r="I927" s="39"/>
      <c r="J927" s="56">
        <f t="shared" si="147"/>
        <v>0</v>
      </c>
    </row>
    <row r="928" spans="4:10" s="15" customFormat="1" hidden="1" x14ac:dyDescent="0.25">
      <c r="D928" s="15">
        <f t="shared" si="146"/>
        <v>0</v>
      </c>
      <c r="I928" s="39"/>
      <c r="J928" s="56">
        <f t="shared" si="147"/>
        <v>0</v>
      </c>
    </row>
    <row r="929" spans="4:10" s="15" customFormat="1" hidden="1" x14ac:dyDescent="0.25">
      <c r="D929" s="15">
        <f t="shared" si="146"/>
        <v>0</v>
      </c>
      <c r="I929" s="39"/>
      <c r="J929" s="56">
        <f t="shared" si="147"/>
        <v>0</v>
      </c>
    </row>
    <row r="930" spans="4:10" s="15" customFormat="1" hidden="1" x14ac:dyDescent="0.25">
      <c r="D930" s="15">
        <f t="shared" si="146"/>
        <v>0</v>
      </c>
      <c r="I930" s="39"/>
      <c r="J930" s="56">
        <f t="shared" si="147"/>
        <v>0</v>
      </c>
    </row>
    <row r="931" spans="4:10" s="15" customFormat="1" hidden="1" x14ac:dyDescent="0.25">
      <c r="D931" s="15">
        <f t="shared" si="146"/>
        <v>0</v>
      </c>
      <c r="I931" s="39"/>
      <c r="J931" s="56">
        <f t="shared" si="147"/>
        <v>0</v>
      </c>
    </row>
    <row r="932" spans="4:10" s="15" customFormat="1" hidden="1" x14ac:dyDescent="0.25">
      <c r="D932" s="15">
        <f t="shared" si="146"/>
        <v>0</v>
      </c>
      <c r="I932" s="39"/>
      <c r="J932" s="56">
        <f t="shared" si="147"/>
        <v>0</v>
      </c>
    </row>
    <row r="933" spans="4:10" s="15" customFormat="1" hidden="1" x14ac:dyDescent="0.25">
      <c r="D933" s="15">
        <f t="shared" si="146"/>
        <v>0</v>
      </c>
      <c r="I933" s="39"/>
      <c r="J933" s="56">
        <f t="shared" si="147"/>
        <v>0</v>
      </c>
    </row>
    <row r="934" spans="4:10" s="15" customFormat="1" hidden="1" x14ac:dyDescent="0.25">
      <c r="D934" s="15">
        <f t="shared" si="146"/>
        <v>0</v>
      </c>
      <c r="I934" s="39"/>
      <c r="J934" s="56">
        <f t="shared" si="147"/>
        <v>0</v>
      </c>
    </row>
    <row r="935" spans="4:10" s="15" customFormat="1" hidden="1" x14ac:dyDescent="0.25">
      <c r="D935" s="15">
        <f t="shared" si="146"/>
        <v>0</v>
      </c>
      <c r="I935" s="39"/>
      <c r="J935" s="56">
        <f t="shared" si="147"/>
        <v>0</v>
      </c>
    </row>
    <row r="936" spans="4:10" s="15" customFormat="1" hidden="1" x14ac:dyDescent="0.25">
      <c r="D936" s="15">
        <f t="shared" si="146"/>
        <v>0</v>
      </c>
      <c r="I936" s="39"/>
      <c r="J936" s="56">
        <f t="shared" si="147"/>
        <v>0</v>
      </c>
    </row>
    <row r="937" spans="4:10" s="15" customFormat="1" hidden="1" x14ac:dyDescent="0.25">
      <c r="D937" s="15">
        <f t="shared" si="146"/>
        <v>0</v>
      </c>
      <c r="I937" s="39"/>
      <c r="J937" s="56">
        <f t="shared" si="147"/>
        <v>0</v>
      </c>
    </row>
    <row r="938" spans="4:10" s="15" customFormat="1" hidden="1" x14ac:dyDescent="0.25">
      <c r="D938" s="15">
        <f t="shared" si="146"/>
        <v>0</v>
      </c>
      <c r="I938" s="39"/>
      <c r="J938" s="56">
        <f t="shared" si="147"/>
        <v>0</v>
      </c>
    </row>
    <row r="939" spans="4:10" s="15" customFormat="1" hidden="1" x14ac:dyDescent="0.25">
      <c r="D939" s="15">
        <f t="shared" si="146"/>
        <v>0</v>
      </c>
      <c r="I939" s="39"/>
      <c r="J939" s="56">
        <f t="shared" si="147"/>
        <v>0</v>
      </c>
    </row>
    <row r="940" spans="4:10" s="15" customFormat="1" hidden="1" x14ac:dyDescent="0.25">
      <c r="D940" s="15">
        <f t="shared" si="146"/>
        <v>0</v>
      </c>
      <c r="I940" s="39"/>
      <c r="J940" s="56">
        <f t="shared" si="147"/>
        <v>0</v>
      </c>
    </row>
    <row r="941" spans="4:10" s="15" customFormat="1" hidden="1" x14ac:dyDescent="0.25">
      <c r="D941" s="15">
        <f t="shared" si="146"/>
        <v>0</v>
      </c>
      <c r="I941" s="39"/>
      <c r="J941" s="56">
        <f t="shared" si="147"/>
        <v>0</v>
      </c>
    </row>
    <row r="942" spans="4:10" s="15" customFormat="1" hidden="1" x14ac:dyDescent="0.25">
      <c r="D942" s="15">
        <f t="shared" si="146"/>
        <v>0</v>
      </c>
      <c r="I942" s="39"/>
      <c r="J942" s="56">
        <f t="shared" si="147"/>
        <v>0</v>
      </c>
    </row>
    <row r="943" spans="4:10" s="15" customFormat="1" hidden="1" x14ac:dyDescent="0.25">
      <c r="D943" s="15">
        <f t="shared" si="146"/>
        <v>0</v>
      </c>
      <c r="I943" s="39"/>
      <c r="J943" s="56">
        <f t="shared" si="147"/>
        <v>0</v>
      </c>
    </row>
    <row r="944" spans="4:10" s="15" customFormat="1" hidden="1" x14ac:dyDescent="0.25">
      <c r="D944" s="15">
        <f t="shared" si="146"/>
        <v>0</v>
      </c>
      <c r="I944" s="39"/>
      <c r="J944" s="56">
        <f t="shared" si="147"/>
        <v>0</v>
      </c>
    </row>
    <row r="945" spans="4:10" s="15" customFormat="1" hidden="1" x14ac:dyDescent="0.25">
      <c r="D945" s="15">
        <f t="shared" si="146"/>
        <v>0</v>
      </c>
      <c r="I945" s="39"/>
      <c r="J945" s="56">
        <f t="shared" si="147"/>
        <v>0</v>
      </c>
    </row>
    <row r="946" spans="4:10" s="15" customFormat="1" hidden="1" x14ac:dyDescent="0.25">
      <c r="D946" s="15">
        <f t="shared" si="146"/>
        <v>0</v>
      </c>
      <c r="I946" s="39"/>
      <c r="J946" s="56">
        <f t="shared" si="147"/>
        <v>0</v>
      </c>
    </row>
    <row r="947" spans="4:10" s="15" customFormat="1" hidden="1" x14ac:dyDescent="0.25">
      <c r="D947" s="15">
        <f t="shared" si="146"/>
        <v>0</v>
      </c>
      <c r="I947" s="39"/>
      <c r="J947" s="56">
        <f t="shared" si="147"/>
        <v>0</v>
      </c>
    </row>
    <row r="948" spans="4:10" s="15" customFormat="1" hidden="1" x14ac:dyDescent="0.25">
      <c r="D948" s="15">
        <f t="shared" si="146"/>
        <v>0</v>
      </c>
      <c r="I948" s="39"/>
      <c r="J948" s="56">
        <f t="shared" si="147"/>
        <v>0</v>
      </c>
    </row>
    <row r="949" spans="4:10" s="15" customFormat="1" hidden="1" x14ac:dyDescent="0.25">
      <c r="D949" s="15">
        <f t="shared" si="146"/>
        <v>0</v>
      </c>
      <c r="I949" s="39"/>
      <c r="J949" s="56">
        <f t="shared" si="147"/>
        <v>0</v>
      </c>
    </row>
    <row r="950" spans="4:10" s="15" customFormat="1" hidden="1" x14ac:dyDescent="0.25">
      <c r="D950" s="15">
        <f t="shared" si="146"/>
        <v>0</v>
      </c>
      <c r="I950" s="39"/>
      <c r="J950" s="56">
        <f t="shared" si="147"/>
        <v>0</v>
      </c>
    </row>
    <row r="951" spans="4:10" s="15" customFormat="1" hidden="1" x14ac:dyDescent="0.25">
      <c r="D951" s="15">
        <f t="shared" si="146"/>
        <v>0</v>
      </c>
      <c r="I951" s="39"/>
      <c r="J951" s="56">
        <f t="shared" si="147"/>
        <v>0</v>
      </c>
    </row>
    <row r="952" spans="4:10" s="15" customFormat="1" hidden="1" x14ac:dyDescent="0.25">
      <c r="D952" s="15">
        <f t="shared" si="146"/>
        <v>0</v>
      </c>
      <c r="I952" s="39"/>
      <c r="J952" s="56">
        <f t="shared" si="147"/>
        <v>0</v>
      </c>
    </row>
    <row r="953" spans="4:10" s="15" customFormat="1" hidden="1" x14ac:dyDescent="0.25">
      <c r="D953" s="15">
        <f t="shared" si="146"/>
        <v>0</v>
      </c>
      <c r="I953" s="39"/>
      <c r="J953" s="56">
        <f t="shared" si="147"/>
        <v>0</v>
      </c>
    </row>
    <row r="954" spans="4:10" s="15" customFormat="1" hidden="1" x14ac:dyDescent="0.25">
      <c r="D954" s="15">
        <f t="shared" si="146"/>
        <v>0</v>
      </c>
      <c r="I954" s="39"/>
      <c r="J954" s="56">
        <f t="shared" si="147"/>
        <v>0</v>
      </c>
    </row>
    <row r="955" spans="4:10" s="15" customFormat="1" hidden="1" x14ac:dyDescent="0.25">
      <c r="D955" s="15">
        <f t="shared" si="146"/>
        <v>0</v>
      </c>
      <c r="I955" s="39"/>
      <c r="J955" s="56">
        <f t="shared" si="147"/>
        <v>0</v>
      </c>
    </row>
    <row r="956" spans="4:10" s="15" customFormat="1" hidden="1" x14ac:dyDescent="0.25">
      <c r="D956" s="15">
        <f t="shared" si="146"/>
        <v>0</v>
      </c>
      <c r="I956" s="39"/>
      <c r="J956" s="56">
        <f t="shared" si="147"/>
        <v>0</v>
      </c>
    </row>
    <row r="957" spans="4:10" s="15" customFormat="1" hidden="1" x14ac:dyDescent="0.25">
      <c r="D957" s="15">
        <f t="shared" si="146"/>
        <v>0</v>
      </c>
      <c r="I957" s="39"/>
      <c r="J957" s="56">
        <f t="shared" si="147"/>
        <v>0</v>
      </c>
    </row>
    <row r="958" spans="4:10" s="15" customFormat="1" hidden="1" x14ac:dyDescent="0.25">
      <c r="D958" s="15">
        <f t="shared" si="146"/>
        <v>0</v>
      </c>
      <c r="I958" s="39"/>
      <c r="J958" s="56">
        <f t="shared" si="147"/>
        <v>0</v>
      </c>
    </row>
    <row r="959" spans="4:10" s="15" customFormat="1" hidden="1" x14ac:dyDescent="0.25">
      <c r="D959" s="15">
        <f t="shared" si="146"/>
        <v>0</v>
      </c>
      <c r="I959" s="39"/>
      <c r="J959" s="56">
        <f t="shared" si="147"/>
        <v>0</v>
      </c>
    </row>
    <row r="960" spans="4:10" s="15" customFormat="1" hidden="1" x14ac:dyDescent="0.25">
      <c r="D960" s="15">
        <f t="shared" si="146"/>
        <v>0</v>
      </c>
      <c r="I960" s="39"/>
      <c r="J960" s="56">
        <f t="shared" si="147"/>
        <v>0</v>
      </c>
    </row>
    <row r="961" spans="4:10" s="15" customFormat="1" hidden="1" x14ac:dyDescent="0.25">
      <c r="D961" s="15">
        <f t="shared" si="146"/>
        <v>0</v>
      </c>
      <c r="I961" s="39"/>
      <c r="J961" s="56">
        <f t="shared" si="147"/>
        <v>0</v>
      </c>
    </row>
    <row r="962" spans="4:10" s="15" customFormat="1" hidden="1" x14ac:dyDescent="0.25">
      <c r="D962" s="15">
        <f t="shared" si="146"/>
        <v>0</v>
      </c>
      <c r="I962" s="39"/>
      <c r="J962" s="56">
        <f t="shared" si="147"/>
        <v>0</v>
      </c>
    </row>
    <row r="963" spans="4:10" s="15" customFormat="1" hidden="1" x14ac:dyDescent="0.25">
      <c r="D963" s="15">
        <f t="shared" si="146"/>
        <v>0</v>
      </c>
      <c r="I963" s="39"/>
      <c r="J963" s="56">
        <f t="shared" si="147"/>
        <v>0</v>
      </c>
    </row>
    <row r="964" spans="4:10" s="15" customFormat="1" hidden="1" x14ac:dyDescent="0.25">
      <c r="D964" s="15">
        <f t="shared" si="146"/>
        <v>0</v>
      </c>
      <c r="I964" s="39"/>
      <c r="J964" s="56">
        <f t="shared" si="147"/>
        <v>0</v>
      </c>
    </row>
    <row r="965" spans="4:10" s="15" customFormat="1" hidden="1" x14ac:dyDescent="0.25">
      <c r="D965" s="15">
        <f t="shared" si="146"/>
        <v>0</v>
      </c>
      <c r="I965" s="39"/>
      <c r="J965" s="56">
        <f t="shared" si="147"/>
        <v>0</v>
      </c>
    </row>
    <row r="966" spans="4:10" s="15" customFormat="1" hidden="1" x14ac:dyDescent="0.25">
      <c r="D966" s="15">
        <f t="shared" si="146"/>
        <v>0</v>
      </c>
      <c r="I966" s="39"/>
      <c r="J966" s="56">
        <f t="shared" si="147"/>
        <v>0</v>
      </c>
    </row>
  </sheetData>
  <autoFilter ref="A1:M966">
    <filterColumn colId="5">
      <filters>
        <filter val="TRAN"/>
      </filters>
    </filterColumn>
  </autoFilter>
  <sortState ref="A4:M28">
    <sortCondition ref="I4:I2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CATHEDRAL</vt:lpstr>
      <vt:lpstr>ENTOMO</vt:lpstr>
      <vt:lpstr>MOLE. GEN. </vt:lpstr>
      <vt:lpstr>REPROD.</vt:lpstr>
      <vt:lpstr>AGR. MICRO.</vt:lpstr>
      <vt:lpstr>ANIM. MICRO.</vt:lpstr>
      <vt:lpstr>VEGETAL</vt:lpstr>
      <vt:lpstr>ANALI. CHEM.</vt:lpstr>
      <vt:lpstr>COVID</vt:lpstr>
      <vt:lpstr>BIOPRODUCTS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</dc:creator>
  <cp:lastModifiedBy>2506</cp:lastModifiedBy>
  <dcterms:created xsi:type="dcterms:W3CDTF">2020-12-05T06:40:11Z</dcterms:created>
  <dcterms:modified xsi:type="dcterms:W3CDTF">2021-05-02T12:37:46Z</dcterms:modified>
</cp:coreProperties>
</file>