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Desktop\"/>
    </mc:Choice>
  </mc:AlternateContent>
  <xr:revisionPtr revIDLastSave="0" documentId="13_ncr:1_{190FC38B-DD36-4DD3-8F80-45519B0AF0E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Ejercicio sugerido Asalariado" sheetId="2" r:id="rId1"/>
    <sheet name="Ejercicio sugerido Independi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" l="1"/>
  <c r="F21" i="2"/>
  <c r="H12" i="2"/>
  <c r="H10" i="2"/>
  <c r="N16" i="2" l="1"/>
  <c r="M16" i="2"/>
  <c r="M15" i="2"/>
  <c r="N15" i="2" s="1"/>
  <c r="G16" i="2" l="1"/>
  <c r="F12" i="3" l="1"/>
  <c r="H6" i="3"/>
  <c r="H10" i="3" s="1"/>
  <c r="H12" i="3" s="1"/>
  <c r="D22" i="2"/>
  <c r="F12" i="2"/>
  <c r="F16" i="2" s="1"/>
  <c r="H6" i="2"/>
  <c r="H16" i="2" s="1"/>
  <c r="H16" i="3" l="1"/>
  <c r="H17" i="3"/>
  <c r="H15" i="3"/>
  <c r="H18" i="3"/>
  <c r="F16" i="3"/>
  <c r="F17" i="3"/>
  <c r="F15" i="3"/>
  <c r="F18" i="3"/>
  <c r="H15" i="2"/>
  <c r="F22" i="2"/>
  <c r="F15" i="2"/>
  <c r="F18" i="2" s="1"/>
  <c r="H22" i="2"/>
  <c r="H20" i="3" l="1"/>
  <c r="F23" i="2"/>
  <c r="F25" i="2" s="1"/>
  <c r="H18" i="2"/>
  <c r="F20" i="3"/>
  <c r="H23" i="2"/>
  <c r="H23" i="3" l="1"/>
  <c r="H25" i="2"/>
  <c r="H27" i="2" s="1"/>
  <c r="H28" i="2" s="1"/>
</calcChain>
</file>

<file path=xl/sharedStrings.xml><?xml version="1.0" encoding="utf-8"?>
<sst xmlns="http://schemas.openxmlformats.org/spreadsheetml/2006/main" count="36" uniqueCount="32">
  <si>
    <t>Ejemplo de cómo se calcula el beneficio por exención de cargas sociales e impuesto sobre la renta en un plan voluntario de pensión complementaria</t>
  </si>
  <si>
    <t>Paso a paso trabajador asalariado</t>
  </si>
  <si>
    <t>Sin plan voluntario</t>
  </si>
  <si>
    <t>Con plan voluntario</t>
  </si>
  <si>
    <r>
      <rPr>
        <b/>
        <sz val="11"/>
        <rFont val="Arial"/>
        <family val="2"/>
      </rPr>
      <t>Primero:</t>
    </r>
    <r>
      <rPr>
        <sz val="10"/>
        <rFont val="Arial"/>
        <family val="2"/>
      </rPr>
      <t xml:space="preserve"> debe conocer su salario bruto mensual</t>
    </r>
  </si>
  <si>
    <r>
      <rPr>
        <b/>
        <sz val="11"/>
        <rFont val="Arial"/>
        <family val="2"/>
      </rPr>
      <t>Segundo:</t>
    </r>
    <r>
      <rPr>
        <sz val="10"/>
        <rFont val="Arial"/>
        <family val="2"/>
      </rPr>
      <t xml:space="preserve"> elija el monto mensual que desea aportar a su plan</t>
    </r>
  </si>
  <si>
    <r>
      <rPr>
        <b/>
        <sz val="11"/>
        <rFont val="Arial"/>
        <family val="2"/>
      </rPr>
      <t>Tercero:</t>
    </r>
    <r>
      <rPr>
        <sz val="10"/>
        <rFont val="Arial"/>
        <family val="2"/>
      </rPr>
      <t xml:space="preserve"> determine el monto máximo permitido que puede exonerar. Este no debe superar el 10% del salario bruto</t>
    </r>
  </si>
  <si>
    <r>
      <rPr>
        <b/>
        <sz val="11"/>
        <rFont val="Arial"/>
        <family val="2"/>
      </rPr>
      <t>Cuarto:</t>
    </r>
    <r>
      <rPr>
        <sz val="10"/>
        <rFont val="Arial"/>
        <family val="2"/>
      </rPr>
      <t xml:space="preserve"> calcule el salario sobre el que se determinará el impuesto sobre la renta y las cargas sociales. Si el aporte es menor o igual al 10% del salario bruto, entonces puede exonerar la totalidad del aporte. Si no, solo puede exonerar el 10% del salario bruto.</t>
    </r>
  </si>
  <si>
    <r>
      <rPr>
        <b/>
        <sz val="11"/>
        <rFont val="Arial"/>
        <family val="2"/>
      </rPr>
      <t>Quinto:</t>
    </r>
    <r>
      <rPr>
        <sz val="10"/>
        <rFont val="Arial"/>
        <family val="2"/>
      </rPr>
      <t xml:space="preserve"> calcule el monto del impuesto sobre la renta (tramos de renta fijados por la administración tributaria)</t>
    </r>
  </si>
  <si>
    <t xml:space="preserve">15% sobre el exceso de ¢1,199,000.00 </t>
  </si>
  <si>
    <t>10% sobre el exceso de ¢799,000.01 y hasta ¢1,199,000.00</t>
  </si>
  <si>
    <t>0% hasta ¢799,000.00</t>
  </si>
  <si>
    <t>Total Impuesto sobre la Renta</t>
  </si>
  <si>
    <r>
      <rPr>
        <b/>
        <sz val="11"/>
        <rFont val="Arial"/>
        <family val="2"/>
      </rPr>
      <t>Sexto:</t>
    </r>
    <r>
      <rPr>
        <sz val="10"/>
        <rFont val="Arial"/>
        <family val="2"/>
      </rPr>
      <t xml:space="preserve"> calcule el monto de las cargas sociales.</t>
    </r>
  </si>
  <si>
    <t xml:space="preserve">   Régimen de Enfermedad y Maternidad</t>
  </si>
  <si>
    <t xml:space="preserve">   Régimen de Invalidez, Vejez y Muerte</t>
  </si>
  <si>
    <t>Total cargas sociales</t>
  </si>
  <si>
    <r>
      <rPr>
        <b/>
        <sz val="11"/>
        <rFont val="Arial"/>
        <family val="2"/>
      </rPr>
      <t>Sétimo:</t>
    </r>
    <r>
      <rPr>
        <sz val="10"/>
        <rFont val="Arial"/>
        <family val="2"/>
      </rPr>
      <t xml:space="preserve"> sume el total que debes pagar del impuesto sobre la renta y cargas sociales.</t>
    </r>
  </si>
  <si>
    <t>Como puede observar, la persona que aporta a un plan voluntario paga menos impuestos y cargas sociales que aquellas que no cuentan con un plan voluntario.</t>
  </si>
  <si>
    <r>
      <t xml:space="preserve">En conclusión, del aporte definido para el plan voluntario, sólo tuvo que sacar del salario la suma de: 
</t>
    </r>
    <r>
      <rPr>
        <b/>
        <i/>
        <sz val="10"/>
        <rFont val="Arial"/>
        <family val="2"/>
      </rPr>
      <t>(monto producto de la resta del aporte y el pago de menos del impuestos y cargas sociales)</t>
    </r>
    <r>
      <rPr>
        <sz val="10"/>
        <rFont val="Arial"/>
        <family val="2"/>
      </rPr>
      <t xml:space="preserve"> </t>
    </r>
  </si>
  <si>
    <t>Ejemplo de cómo se calcula el beneficio por exención del impuesto sobre la renta en un plan voluntario de pensión complementaria para trabajador indepediente</t>
  </si>
  <si>
    <t>Paso a paso trabajador independiente</t>
  </si>
  <si>
    <r>
      <rPr>
        <b/>
        <sz val="11"/>
        <rFont val="Arial"/>
        <family val="2"/>
      </rPr>
      <t>Primero:</t>
    </r>
    <r>
      <rPr>
        <sz val="10"/>
        <rFont val="Arial"/>
        <family val="2"/>
      </rPr>
      <t xml:space="preserve"> debe conocer su ingreso</t>
    </r>
  </si>
  <si>
    <r>
      <rPr>
        <b/>
        <sz val="11"/>
        <rFont val="Arial"/>
        <family val="2"/>
      </rPr>
      <t>Segundo:</t>
    </r>
    <r>
      <rPr>
        <sz val="10"/>
        <rFont val="Arial"/>
        <family val="2"/>
      </rPr>
      <t xml:space="preserve"> elija el monto anual que desea aportar a su plan</t>
    </r>
  </si>
  <si>
    <r>
      <rPr>
        <b/>
        <sz val="11"/>
        <rFont val="Arial"/>
        <family val="2"/>
      </rPr>
      <t>Tercero:</t>
    </r>
    <r>
      <rPr>
        <sz val="10"/>
        <rFont val="Arial"/>
        <family val="2"/>
      </rPr>
      <t xml:space="preserve"> determine el monto máximo permitido que puede exonerar. Este no debe superar el 10% del ingreso bruto anual. Art. 71 Ley 7983</t>
    </r>
  </si>
  <si>
    <r>
      <rPr>
        <b/>
        <sz val="11"/>
        <rFont val="Arial"/>
        <family val="2"/>
      </rPr>
      <t>Cuarto:</t>
    </r>
    <r>
      <rPr>
        <sz val="10"/>
        <rFont val="Arial"/>
        <family val="2"/>
      </rPr>
      <t xml:space="preserve"> calcule el ingreso sobre el que se determinará el impuesto sobre la renta. Si el aporte es menor o igual al 10% del ingreso, entonces puede exonerar la totalidad del aporte. Si no, solo puede exonerar el 10% del ingreso.</t>
    </r>
  </si>
  <si>
    <t>25% sobre el exceso de¢17.556.000,00</t>
  </si>
  <si>
    <t>20% sobre el exceso de ¢8.760.000,00 y hasta ¢17.556.000,00</t>
  </si>
  <si>
    <t>15% sobre el exceso de ¢5.251.000,00 y hasta ¢8.760.000,00</t>
  </si>
  <si>
    <t>10% sobre el exceso de ¢3.517.000,00 y hasta ¢5.251.000,00</t>
  </si>
  <si>
    <t>0% hasta ¢3.517.000,00</t>
  </si>
  <si>
    <t>Como puede observar, la persona que aporta a un plan voluntario paga menos impuestos que aquellas que no cuentan con un plan voluntario.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</si>
</sst>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_-;\-* #,##0_-;_-* &quot;-&quot;_-;_-@_-"/>
    <numFmt numFmtId="165" formatCode="&quot;¢&quot;#,##0.00"/>
    <numFmt numFmtId="166" formatCode="_-* #,##0.00_-;\-* #,##0.00_-;_-* &quot;-&quot;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6"/>
      <color theme="0"/>
      <name val="Yu Mincho Demibold"/>
      <family val="1"/>
    </font>
    <font>
      <b/>
      <sz val="16"/>
      <name val="Yu Mincho Demibold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E4DFE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1"/>
    <xf numFmtId="0" fontId="4" fillId="3" borderId="0" xfId="1" applyFont="1" applyFill="1" applyAlignment="1">
      <alignment horizontal="center"/>
    </xf>
    <xf numFmtId="0" fontId="1" fillId="0" borderId="0" xfId="1" applyAlignment="1">
      <alignment horizontal="right"/>
    </xf>
    <xf numFmtId="0" fontId="1" fillId="3" borderId="0" xfId="1" applyFill="1" applyAlignment="1">
      <alignment horizontal="right"/>
    </xf>
    <xf numFmtId="0" fontId="5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5" fontId="1" fillId="3" borderId="0" xfId="1" applyNumberFormat="1" applyFill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/>
    </xf>
    <xf numFmtId="165" fontId="1" fillId="0" borderId="0" xfId="1" applyNumberFormat="1" applyAlignment="1">
      <alignment vertical="center"/>
    </xf>
    <xf numFmtId="0" fontId="1" fillId="3" borderId="0" xfId="1" applyFill="1" applyAlignment="1">
      <alignment vertical="center"/>
    </xf>
    <xf numFmtId="43" fontId="0" fillId="0" borderId="0" xfId="2" applyFont="1"/>
    <xf numFmtId="0" fontId="1" fillId="0" borderId="0" xfId="1" applyAlignment="1">
      <alignment vertical="center"/>
    </xf>
    <xf numFmtId="0" fontId="1" fillId="0" borderId="1" xfId="1" applyBorder="1" applyAlignment="1">
      <alignment vertical="center"/>
    </xf>
    <xf numFmtId="165" fontId="1" fillId="0" borderId="1" xfId="1" applyNumberFormat="1" applyBorder="1" applyAlignment="1">
      <alignment vertical="center"/>
    </xf>
    <xf numFmtId="0" fontId="5" fillId="2" borderId="0" xfId="1" applyFont="1" applyFill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165" fontId="4" fillId="3" borderId="0" xfId="1" applyNumberFormat="1" applyFont="1" applyFill="1" applyAlignment="1">
      <alignment horizontal="right" vertical="center"/>
    </xf>
    <xf numFmtId="4" fontId="1" fillId="0" borderId="0" xfId="1" applyNumberFormat="1"/>
    <xf numFmtId="0" fontId="7" fillId="2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164" fontId="0" fillId="0" borderId="0" xfId="3" applyFont="1"/>
    <xf numFmtId="0" fontId="5" fillId="2" borderId="0" xfId="1" applyFont="1" applyFill="1" applyAlignment="1">
      <alignment horizontal="left" vertical="center" wrapText="1"/>
    </xf>
    <xf numFmtId="9" fontId="5" fillId="2" borderId="0" xfId="1" applyNumberFormat="1" applyFont="1" applyFill="1" applyAlignment="1">
      <alignment horizontal="center" vertical="center"/>
    </xf>
    <xf numFmtId="9" fontId="5" fillId="3" borderId="0" xfId="1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left" vertical="center" wrapText="1"/>
    </xf>
    <xf numFmtId="0" fontId="4" fillId="2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165" fontId="4" fillId="3" borderId="0" xfId="1" applyNumberFormat="1" applyFont="1" applyFill="1" applyAlignment="1">
      <alignment vertical="center"/>
    </xf>
    <xf numFmtId="0" fontId="7" fillId="0" borderId="0" xfId="1" applyFont="1" applyAlignment="1">
      <alignment vertical="center"/>
    </xf>
    <xf numFmtId="10" fontId="5" fillId="2" borderId="0" xfId="1" applyNumberFormat="1" applyFont="1" applyFill="1" applyAlignment="1">
      <alignment horizontal="center" vertical="center"/>
    </xf>
    <xf numFmtId="10" fontId="5" fillId="3" borderId="0" xfId="1" applyNumberFormat="1" applyFont="1" applyFill="1" applyAlignment="1">
      <alignment horizontal="center" vertical="center"/>
    </xf>
    <xf numFmtId="165" fontId="1" fillId="3" borderId="0" xfId="1" applyNumberFormat="1" applyFill="1" applyAlignment="1">
      <alignment horizontal="right" vertical="center"/>
    </xf>
    <xf numFmtId="0" fontId="5" fillId="2" borderId="0" xfId="1" applyFont="1" applyFill="1" applyAlignment="1">
      <alignment vertical="center"/>
    </xf>
    <xf numFmtId="0" fontId="5" fillId="3" borderId="0" xfId="1" applyFont="1" applyFill="1" applyAlignment="1">
      <alignment vertical="center"/>
    </xf>
    <xf numFmtId="0" fontId="1" fillId="3" borderId="0" xfId="1" applyFill="1"/>
    <xf numFmtId="9" fontId="0" fillId="0" borderId="0" xfId="4" applyFont="1"/>
    <xf numFmtId="165" fontId="7" fillId="4" borderId="0" xfId="1" applyNumberFormat="1" applyFont="1" applyFill="1" applyAlignment="1">
      <alignment horizontal="right" vertical="center"/>
    </xf>
    <xf numFmtId="0" fontId="3" fillId="5" borderId="0" xfId="1" applyFont="1" applyFill="1" applyAlignment="1">
      <alignment horizontal="center" wrapText="1"/>
    </xf>
    <xf numFmtId="165" fontId="1" fillId="5" borderId="0" xfId="1" applyNumberFormat="1" applyFill="1" applyAlignment="1">
      <alignment vertical="center"/>
    </xf>
    <xf numFmtId="0" fontId="1" fillId="5" borderId="0" xfId="1" applyFill="1" applyAlignment="1">
      <alignment vertical="center"/>
    </xf>
    <xf numFmtId="165" fontId="4" fillId="5" borderId="0" xfId="1" applyNumberFormat="1" applyFont="1" applyFill="1" applyAlignment="1">
      <alignment horizontal="right" vertical="center"/>
    </xf>
    <xf numFmtId="0" fontId="1" fillId="5" borderId="1" xfId="1" applyFill="1" applyBorder="1" applyAlignment="1">
      <alignment vertical="center"/>
    </xf>
    <xf numFmtId="165" fontId="4" fillId="5" borderId="0" xfId="1" applyNumberFormat="1" applyFont="1" applyFill="1" applyAlignment="1">
      <alignment vertical="center"/>
    </xf>
    <xf numFmtId="165" fontId="1" fillId="5" borderId="0" xfId="1" applyNumberFormat="1" applyFill="1" applyAlignment="1">
      <alignment horizontal="right" vertical="center"/>
    </xf>
    <xf numFmtId="165" fontId="1" fillId="5" borderId="1" xfId="1" applyNumberFormat="1" applyFill="1" applyBorder="1" applyAlignment="1">
      <alignment horizontal="right" vertical="center"/>
    </xf>
    <xf numFmtId="0" fontId="3" fillId="6" borderId="0" xfId="1" applyFont="1" applyFill="1" applyAlignment="1">
      <alignment horizontal="center" wrapText="1"/>
    </xf>
    <xf numFmtId="165" fontId="1" fillId="6" borderId="0" xfId="1" applyNumberFormat="1" applyFill="1" applyAlignment="1">
      <alignment vertical="center"/>
    </xf>
    <xf numFmtId="165" fontId="4" fillId="6" borderId="0" xfId="1" applyNumberFormat="1" applyFont="1" applyFill="1" applyAlignment="1">
      <alignment horizontal="right" vertical="center"/>
    </xf>
    <xf numFmtId="0" fontId="1" fillId="6" borderId="0" xfId="1" applyFill="1" applyAlignment="1">
      <alignment vertical="center"/>
    </xf>
    <xf numFmtId="0" fontId="1" fillId="6" borderId="1" xfId="1" applyFill="1" applyBorder="1" applyAlignment="1">
      <alignment vertical="center"/>
    </xf>
    <xf numFmtId="165" fontId="4" fillId="6" borderId="0" xfId="1" applyNumberFormat="1" applyFont="1" applyFill="1" applyAlignment="1">
      <alignment vertical="center"/>
    </xf>
    <xf numFmtId="165" fontId="1" fillId="6" borderId="0" xfId="1" applyNumberFormat="1" applyFill="1" applyAlignment="1">
      <alignment horizontal="right" vertical="center"/>
    </xf>
    <xf numFmtId="165" fontId="1" fillId="6" borderId="1" xfId="1" applyNumberFormat="1" applyFill="1" applyBorder="1" applyAlignment="1">
      <alignment horizontal="right" vertical="center"/>
    </xf>
    <xf numFmtId="165" fontId="7" fillId="6" borderId="0" xfId="1" applyNumberFormat="1" applyFont="1" applyFill="1" applyAlignment="1">
      <alignment horizontal="right" vertical="center"/>
    </xf>
    <xf numFmtId="0" fontId="5" fillId="8" borderId="0" xfId="1" applyFont="1" applyFill="1" applyAlignment="1">
      <alignment vertical="center" wrapText="1"/>
    </xf>
    <xf numFmtId="0" fontId="5" fillId="8" borderId="0" xfId="1" applyFont="1" applyFill="1" applyAlignment="1">
      <alignment horizontal="center" vertical="center"/>
    </xf>
    <xf numFmtId="0" fontId="5" fillId="8" borderId="0" xfId="1" applyFont="1" applyFill="1" applyAlignment="1">
      <alignment horizontal="center" vertical="center" wrapText="1"/>
    </xf>
    <xf numFmtId="0" fontId="7" fillId="8" borderId="0" xfId="1" applyFont="1" applyFill="1" applyAlignment="1">
      <alignment vertical="center"/>
    </xf>
    <xf numFmtId="0" fontId="5" fillId="8" borderId="0" xfId="1" applyFont="1" applyFill="1" applyAlignment="1">
      <alignment horizontal="left" vertical="center" wrapText="1"/>
    </xf>
    <xf numFmtId="9" fontId="5" fillId="8" borderId="0" xfId="1" applyNumberFormat="1" applyFont="1" applyFill="1" applyAlignment="1">
      <alignment horizontal="center" vertical="center"/>
    </xf>
    <xf numFmtId="0" fontId="4" fillId="8" borderId="0" xfId="1" applyFont="1" applyFill="1" applyAlignment="1">
      <alignment horizontal="left" vertical="center" wrapText="1"/>
    </xf>
    <xf numFmtId="0" fontId="4" fillId="8" borderId="0" xfId="1" applyFont="1" applyFill="1" applyAlignment="1">
      <alignment horizontal="center" vertical="center"/>
    </xf>
    <xf numFmtId="165" fontId="1" fillId="5" borderId="1" xfId="1" applyNumberFormat="1" applyFill="1" applyBorder="1" applyAlignment="1">
      <alignment vertical="center"/>
    </xf>
    <xf numFmtId="0" fontId="3" fillId="9" borderId="0" xfId="1" applyFont="1" applyFill="1" applyAlignment="1">
      <alignment horizontal="center" wrapText="1"/>
    </xf>
    <xf numFmtId="165" fontId="1" fillId="9" borderId="0" xfId="1" applyNumberFormat="1" applyFill="1" applyAlignment="1">
      <alignment vertical="center"/>
    </xf>
    <xf numFmtId="165" fontId="4" fillId="9" borderId="0" xfId="1" applyNumberFormat="1" applyFont="1" applyFill="1" applyAlignment="1">
      <alignment horizontal="right" vertical="center"/>
    </xf>
    <xf numFmtId="0" fontId="1" fillId="9" borderId="0" xfId="1" applyFill="1" applyAlignment="1">
      <alignment vertical="center"/>
    </xf>
    <xf numFmtId="165" fontId="1" fillId="9" borderId="1" xfId="1" applyNumberFormat="1" applyFill="1" applyBorder="1" applyAlignment="1">
      <alignment vertical="center"/>
    </xf>
    <xf numFmtId="165" fontId="4" fillId="9" borderId="0" xfId="1" applyNumberFormat="1" applyFont="1" applyFill="1" applyAlignment="1">
      <alignment vertical="center"/>
    </xf>
    <xf numFmtId="166" fontId="0" fillId="0" borderId="0" xfId="5" applyNumberFormat="1" applyFont="1"/>
    <xf numFmtId="166" fontId="1" fillId="0" borderId="0" xfId="5" applyNumberFormat="1" applyFont="1"/>
    <xf numFmtId="164" fontId="1" fillId="0" borderId="0" xfId="5" applyFont="1"/>
    <xf numFmtId="0" fontId="10" fillId="4" borderId="0" xfId="0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left" vertical="center" wrapText="1"/>
    </xf>
    <xf numFmtId="0" fontId="5" fillId="5" borderId="0" xfId="1" applyFont="1" applyFill="1" applyAlignment="1">
      <alignment horizontal="left" vertical="center" wrapText="1"/>
    </xf>
    <xf numFmtId="0" fontId="4" fillId="5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9" fillId="7" borderId="0" xfId="1" applyFont="1" applyFill="1" applyAlignment="1">
      <alignment horizontal="center" vertical="center" wrapText="1"/>
    </xf>
    <xf numFmtId="0" fontId="2" fillId="8" borderId="0" xfId="1" applyFont="1" applyFill="1" applyAlignment="1">
      <alignment horizontal="center" vertical="center"/>
    </xf>
  </cellXfs>
  <cellStyles count="6">
    <cellStyle name="Comma [0]" xfId="5" builtinId="6"/>
    <cellStyle name="Millares [0] 2" xfId="3" xr:uid="{00000000-0005-0000-0000-000001000000}"/>
    <cellStyle name="Millares 2" xfId="2" xr:uid="{00000000-0005-0000-0000-000002000000}"/>
    <cellStyle name="Normal" xfId="0" builtinId="0"/>
    <cellStyle name="Normal 2" xfId="1" xr:uid="{00000000-0005-0000-0000-000004000000}"/>
    <cellStyle name="Porcentaje 2" xfId="4" xr:uid="{00000000-0005-0000-0000-000005000000}"/>
  </cellStyles>
  <dxfs count="0"/>
  <tableStyles count="0" defaultTableStyle="TableStyleMedium2" defaultPivotStyle="PivotStyleLight16"/>
  <colors>
    <mruColors>
      <color rgb="FFEEECE1"/>
      <color rgb="FFC4BD97"/>
      <color rgb="FFE4DFEC"/>
      <color rgb="FFDCE6F1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121229</xdr:colOff>
      <xdr:row>1</xdr:row>
      <xdr:rowOff>787976</xdr:rowOff>
    </xdr:from>
    <xdr:to>
      <xdr:col>10</xdr:col>
      <xdr:colOff>406979</xdr:colOff>
      <xdr:row>3</xdr:row>
      <xdr:rowOff>147204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761C49EC-49F8-4310-9AC9-B13548103164}"/>
            </a:ext>
          </a:extLst>
        </xdr:cNvPr>
        <xdr:cNvSpPr/>
      </xdr:nvSpPr>
      <xdr:spPr>
        <a:xfrm>
          <a:off x="8207954" y="949901"/>
          <a:ext cx="1905000" cy="397453"/>
        </a:xfrm>
        <a:prstGeom prst="wedgeRectCallout">
          <a:avLst>
            <a:gd name="adj1" fmla="val -125053"/>
            <a:gd name="adj2" fmla="val 147358"/>
          </a:avLst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en esta</a:t>
          </a:r>
          <a:r>
            <a:rPr lang="es-CR" sz="1100" baseline="0"/>
            <a:t> celda su salario</a:t>
          </a:r>
        </a:p>
        <a:p>
          <a:pPr algn="l"/>
          <a:endParaRPr lang="es-CR" sz="1100"/>
        </a:p>
      </xdr:txBody>
    </xdr:sp>
    <xdr:clientData/>
  </xdr:twoCellAnchor>
  <xdr:twoCellAnchor>
    <xdr:from>
      <xdr:col>8</xdr:col>
      <xdr:colOff>129888</xdr:colOff>
      <xdr:row>5</xdr:row>
      <xdr:rowOff>60613</xdr:rowOff>
    </xdr:from>
    <xdr:to>
      <xdr:col>10</xdr:col>
      <xdr:colOff>415636</xdr:colOff>
      <xdr:row>7</xdr:row>
      <xdr:rowOff>173181</xdr:rowOff>
    </xdr:to>
    <xdr:sp macro="" textlink="">
      <xdr:nvSpPr>
        <xdr:cNvPr id="3" name="Bocadillo: rectángulo 2">
          <a:extLst>
            <a:ext uri="{FF2B5EF4-FFF2-40B4-BE49-F238E27FC236}">
              <a16:creationId xmlns:a16="http://schemas.microsoft.com/office/drawing/2014/main" id="{17962844-6431-4836-8849-70859E52ED9A}"/>
            </a:ext>
          </a:extLst>
        </xdr:cNvPr>
        <xdr:cNvSpPr/>
      </xdr:nvSpPr>
      <xdr:spPr>
        <a:xfrm>
          <a:off x="8216613" y="1708438"/>
          <a:ext cx="1904998" cy="484043"/>
        </a:xfrm>
        <a:prstGeom prst="wedgeRectCallout">
          <a:avLst>
            <a:gd name="adj1" fmla="val -57030"/>
            <a:gd name="adj2" fmla="val 31014"/>
          </a:avLst>
        </a:prstGeom>
        <a:ln w="28575"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aquí su aporte al plan voluntario.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813955</xdr:colOff>
      <xdr:row>11</xdr:row>
      <xdr:rowOff>190500</xdr:rowOff>
    </xdr:from>
    <xdr:to>
      <xdr:col>11</xdr:col>
      <xdr:colOff>329046</xdr:colOff>
      <xdr:row>13</xdr:row>
      <xdr:rowOff>285750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5A826152-4003-42DA-BCB0-A7CB1462FCA6}"/>
            </a:ext>
          </a:extLst>
        </xdr:cNvPr>
        <xdr:cNvSpPr/>
      </xdr:nvSpPr>
      <xdr:spPr>
        <a:xfrm>
          <a:off x="8900680" y="2847975"/>
          <a:ext cx="2010641" cy="828675"/>
        </a:xfrm>
        <a:prstGeom prst="wedgeRectCallout">
          <a:avLst>
            <a:gd name="adj1" fmla="val -271119"/>
            <a:gd name="adj2" fmla="val 27860"/>
          </a:avLst>
        </a:prstGeom>
        <a:noFill/>
        <a:ln w="28575">
          <a:solidFill>
            <a:srgbClr val="FFC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Recuerde que la Renta se calcula sobre el ingreso neto, este ejemplo</a:t>
          </a:r>
          <a:r>
            <a:rPr lang="es-CR" sz="1100" baseline="0"/>
            <a:t> es una guía para ilustrar un posible beneficio.</a:t>
          </a:r>
        </a:p>
        <a:p>
          <a:pPr algn="l"/>
          <a:endParaRPr lang="es-CR" sz="1100" baseline="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11</xdr:col>
      <xdr:colOff>372341</xdr:colOff>
      <xdr:row>11</xdr:row>
      <xdr:rowOff>60614</xdr:rowOff>
    </xdr:to>
    <xdr:sp macro="" textlink="">
      <xdr:nvSpPr>
        <xdr:cNvPr id="5" name="Bocadillo: rectángulo 4">
          <a:extLst>
            <a:ext uri="{FF2B5EF4-FFF2-40B4-BE49-F238E27FC236}">
              <a16:creationId xmlns:a16="http://schemas.microsoft.com/office/drawing/2014/main" id="{4188D97D-A0D5-4100-B9DE-62000ECE3162}"/>
            </a:ext>
          </a:extLst>
        </xdr:cNvPr>
        <xdr:cNvSpPr/>
      </xdr:nvSpPr>
      <xdr:spPr>
        <a:xfrm>
          <a:off x="8943975" y="2257425"/>
          <a:ext cx="2010641" cy="460664"/>
        </a:xfrm>
        <a:prstGeom prst="wedgeRectCallout">
          <a:avLst>
            <a:gd name="adj1" fmla="val -95053"/>
            <a:gd name="adj2" fmla="val -11338"/>
          </a:avLst>
        </a:prstGeom>
        <a:ln w="22225"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Para efectos de este ejemplo se toma 10% del ingreso </a:t>
          </a:r>
          <a:endParaRPr lang="es-CR" sz="1100" baseline="0"/>
        </a:p>
        <a:p>
          <a:pPr algn="l"/>
          <a:endParaRPr lang="es-CR" sz="1100"/>
        </a:p>
      </xdr:txBody>
    </xdr:sp>
    <xdr:clientData/>
  </xdr:twoCellAnchor>
  <xdr:twoCellAnchor>
    <xdr:from>
      <xdr:col>8</xdr:col>
      <xdr:colOff>337705</xdr:colOff>
      <xdr:row>1</xdr:row>
      <xdr:rowOff>787977</xdr:rowOff>
    </xdr:from>
    <xdr:to>
      <xdr:col>10</xdr:col>
      <xdr:colOff>623455</xdr:colOff>
      <xdr:row>3</xdr:row>
      <xdr:rowOff>147205</xdr:rowOff>
    </xdr:to>
    <xdr:sp macro="" textlink="">
      <xdr:nvSpPr>
        <xdr:cNvPr id="6" name="Bocadillo: rectángulo 5">
          <a:extLst>
            <a:ext uri="{FF2B5EF4-FFF2-40B4-BE49-F238E27FC236}">
              <a16:creationId xmlns:a16="http://schemas.microsoft.com/office/drawing/2014/main" id="{A9406EF7-AEEA-4E94-8972-0257998CF2CB}"/>
            </a:ext>
          </a:extLst>
        </xdr:cNvPr>
        <xdr:cNvSpPr/>
      </xdr:nvSpPr>
      <xdr:spPr>
        <a:xfrm>
          <a:off x="8425296" y="952500"/>
          <a:ext cx="1905000" cy="398319"/>
        </a:xfrm>
        <a:prstGeom prst="wedgeRectCallout">
          <a:avLst>
            <a:gd name="adj1" fmla="val -142326"/>
            <a:gd name="adj2" fmla="val 153880"/>
          </a:avLst>
        </a:prstGeom>
        <a:ln w="22225">
          <a:solidFill>
            <a:schemeClr val="accent6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en esta</a:t>
          </a:r>
          <a:r>
            <a:rPr lang="es-CR" sz="1100" baseline="0"/>
            <a:t> celda su ingreso</a:t>
          </a:r>
        </a:p>
        <a:p>
          <a:pPr algn="l"/>
          <a:endParaRPr lang="es-CR" sz="1100"/>
        </a:p>
      </xdr:txBody>
    </xdr:sp>
    <xdr:clientData/>
  </xdr:twoCellAnchor>
  <xdr:twoCellAnchor>
    <xdr:from>
      <xdr:col>8</xdr:col>
      <xdr:colOff>701386</xdr:colOff>
      <xdr:row>3</xdr:row>
      <xdr:rowOff>329045</xdr:rowOff>
    </xdr:from>
    <xdr:to>
      <xdr:col>11</xdr:col>
      <xdr:colOff>216475</xdr:colOff>
      <xdr:row>6</xdr:row>
      <xdr:rowOff>43295</xdr:rowOff>
    </xdr:to>
    <xdr:sp macro="" textlink="">
      <xdr:nvSpPr>
        <xdr:cNvPr id="7" name="Bocadillo: rectángulo 6">
          <a:extLst>
            <a:ext uri="{FF2B5EF4-FFF2-40B4-BE49-F238E27FC236}">
              <a16:creationId xmlns:a16="http://schemas.microsoft.com/office/drawing/2014/main" id="{C3DCE3E9-7A1E-41EE-A323-71909F5C2E0D}"/>
            </a:ext>
          </a:extLst>
        </xdr:cNvPr>
        <xdr:cNvSpPr/>
      </xdr:nvSpPr>
      <xdr:spPr>
        <a:xfrm>
          <a:off x="8788977" y="1532659"/>
          <a:ext cx="2008907" cy="484909"/>
        </a:xfrm>
        <a:prstGeom prst="wedgeRectCallout">
          <a:avLst>
            <a:gd name="adj1" fmla="val -84303"/>
            <a:gd name="adj2" fmla="val 64942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R" sz="1100"/>
            <a:t>Digite aquí su aporte anual al plan voluntario.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28"/>
  <sheetViews>
    <sheetView showGridLines="0" tabSelected="1" zoomScaleNormal="100" workbookViewId="0">
      <selection activeCell="I21" sqref="I21"/>
    </sheetView>
  </sheetViews>
  <sheetFormatPr defaultColWidth="11.42578125" defaultRowHeight="12.75" x14ac:dyDescent="0.2"/>
  <cols>
    <col min="1" max="1" width="6" style="1" customWidth="1"/>
    <col min="2" max="2" width="65" style="1" customWidth="1"/>
    <col min="3" max="3" width="0.85546875" style="1" customWidth="1"/>
    <col min="4" max="4" width="9.140625" style="1" customWidth="1"/>
    <col min="5" max="5" width="0.42578125" style="1" customWidth="1"/>
    <col min="6" max="6" width="19.7109375" style="1" customWidth="1"/>
    <col min="7" max="7" width="0.42578125" style="1" customWidth="1"/>
    <col min="8" max="8" width="19.7109375" style="1" customWidth="1"/>
    <col min="9" max="9" width="12.85546875" style="1" customWidth="1"/>
    <col min="10" max="10" width="11.42578125" style="1"/>
    <col min="11" max="11" width="11.5703125" style="1" customWidth="1"/>
    <col min="12" max="12" width="12.85546875" style="1" customWidth="1"/>
    <col min="13" max="13" width="46.85546875" style="1" customWidth="1"/>
    <col min="14" max="16384" width="11.42578125" style="1"/>
  </cols>
  <sheetData>
    <row r="2" spans="2:14" ht="69" customHeight="1" x14ac:dyDescent="0.2">
      <c r="B2" s="75" t="s">
        <v>0</v>
      </c>
      <c r="C2" s="75"/>
      <c r="D2" s="75"/>
      <c r="E2" s="75"/>
      <c r="F2" s="75"/>
      <c r="G2" s="75"/>
      <c r="H2" s="75"/>
    </row>
    <row r="4" spans="2:14" ht="31.5" x14ac:dyDescent="0.25">
      <c r="B4" s="76" t="s">
        <v>1</v>
      </c>
      <c r="C4" s="76"/>
      <c r="D4" s="76"/>
      <c r="F4" s="40" t="s">
        <v>2</v>
      </c>
      <c r="G4" s="2"/>
      <c r="H4" s="48" t="s">
        <v>3</v>
      </c>
    </row>
    <row r="5" spans="2:14" ht="3.75" customHeight="1" x14ac:dyDescent="0.2">
      <c r="F5" s="3"/>
      <c r="G5" s="4"/>
      <c r="H5" s="3"/>
    </row>
    <row r="6" spans="2:14" ht="25.5" customHeight="1" x14ac:dyDescent="0.2">
      <c r="B6" s="5" t="s">
        <v>4</v>
      </c>
      <c r="C6" s="5"/>
      <c r="D6" s="6"/>
      <c r="E6" s="7"/>
      <c r="F6" s="41">
        <v>600000</v>
      </c>
      <c r="G6" s="8"/>
      <c r="H6" s="49">
        <f>+F6</f>
        <v>600000</v>
      </c>
    </row>
    <row r="7" spans="2:14" ht="3.75" customHeight="1" x14ac:dyDescent="0.2">
      <c r="B7" s="9"/>
      <c r="C7" s="9"/>
      <c r="D7" s="10"/>
      <c r="E7" s="7"/>
      <c r="F7" s="11"/>
      <c r="G7" s="8"/>
      <c r="H7" s="11"/>
    </row>
    <row r="8" spans="2:14" ht="15" x14ac:dyDescent="0.25">
      <c r="B8" s="5" t="s">
        <v>5</v>
      </c>
      <c r="C8" s="5"/>
      <c r="D8" s="6"/>
      <c r="E8" s="7"/>
      <c r="F8" s="42">
        <v>0</v>
      </c>
      <c r="G8" s="12"/>
      <c r="H8" s="49">
        <v>300000</v>
      </c>
      <c r="I8" s="13"/>
    </row>
    <row r="9" spans="2:14" ht="3.75" customHeight="1" x14ac:dyDescent="0.2">
      <c r="B9" s="9"/>
      <c r="C9" s="9"/>
      <c r="D9" s="10"/>
      <c r="E9" s="7"/>
      <c r="F9" s="14"/>
      <c r="G9" s="12"/>
      <c r="H9" s="11"/>
    </row>
    <row r="10" spans="2:14" ht="27.75" x14ac:dyDescent="0.2">
      <c r="B10" s="5" t="s">
        <v>6</v>
      </c>
      <c r="C10" s="5"/>
      <c r="D10" s="6"/>
      <c r="E10" s="7"/>
      <c r="F10" s="42">
        <v>0</v>
      </c>
      <c r="G10" s="12"/>
      <c r="H10" s="49">
        <f>+H6*10%</f>
        <v>60000</v>
      </c>
    </row>
    <row r="11" spans="2:14" ht="3.75" customHeight="1" thickBot="1" x14ac:dyDescent="0.25">
      <c r="B11" s="9"/>
      <c r="C11" s="9"/>
      <c r="D11" s="10"/>
      <c r="E11" s="7"/>
      <c r="F11" s="15"/>
      <c r="G11" s="12"/>
      <c r="H11" s="16"/>
    </row>
    <row r="12" spans="2:14" ht="54" thickTop="1" x14ac:dyDescent="0.2">
      <c r="B12" s="5" t="s">
        <v>7</v>
      </c>
      <c r="C12" s="5"/>
      <c r="D12" s="17"/>
      <c r="E12" s="18"/>
      <c r="F12" s="43">
        <f>+F6-F10</f>
        <v>600000</v>
      </c>
      <c r="G12" s="19"/>
      <c r="H12" s="50">
        <f>IF(H10&gt;H8,H6-H8,H6-H10)</f>
        <v>540000</v>
      </c>
      <c r="I12" s="20"/>
    </row>
    <row r="13" spans="2:14" ht="3.75" customHeight="1" x14ac:dyDescent="0.2">
      <c r="B13" s="14"/>
      <c r="C13" s="14"/>
      <c r="D13" s="14"/>
      <c r="E13" s="12"/>
      <c r="F13" s="14"/>
      <c r="G13" s="12"/>
      <c r="H13" s="14"/>
    </row>
    <row r="14" spans="2:14" ht="27.75" x14ac:dyDescent="0.25">
      <c r="B14" s="5" t="s">
        <v>8</v>
      </c>
      <c r="C14" s="5"/>
      <c r="D14" s="21"/>
      <c r="E14" s="22"/>
      <c r="F14" s="42"/>
      <c r="G14" s="12"/>
      <c r="H14" s="51"/>
      <c r="J14" s="23"/>
      <c r="K14" s="13"/>
      <c r="L14" s="13"/>
    </row>
    <row r="15" spans="2:14" ht="15" x14ac:dyDescent="0.25">
      <c r="B15" s="24" t="s">
        <v>9</v>
      </c>
      <c r="C15" s="24"/>
      <c r="D15" s="25">
        <v>0.15</v>
      </c>
      <c r="E15" s="26"/>
      <c r="F15" s="41">
        <f>IF(F12&gt;1199000,(F12-1199000)*15%,0)</f>
        <v>0</v>
      </c>
      <c r="G15" s="8"/>
      <c r="H15" s="49">
        <f>IF(H12&gt;1199000,(H12-1199000)*15%,0)</f>
        <v>0</v>
      </c>
      <c r="J15" s="23"/>
      <c r="M15" s="74">
        <f>1199000-799000</f>
        <v>400000</v>
      </c>
      <c r="N15" s="1">
        <f>+M15*10%</f>
        <v>40000</v>
      </c>
    </row>
    <row r="16" spans="2:14" x14ac:dyDescent="0.2">
      <c r="B16" s="24" t="s">
        <v>10</v>
      </c>
      <c r="C16" s="24"/>
      <c r="D16" s="25">
        <v>0.1</v>
      </c>
      <c r="E16" s="26"/>
      <c r="F16" s="41">
        <f>IF(F12&gt;=1199000,(1199000-799000)*10%,IF(AND(F12&lt;1199000,F12&gt;799000),(F12-799000)*10%,0))</f>
        <v>0</v>
      </c>
      <c r="G16" s="49">
        <f t="shared" ref="G16" si="0">IF(G12&gt;1199000,(1199000-799000)*10%,IF(AND(G12&lt;1199000,G12&gt;799000),(G12-799000)*10%,0))</f>
        <v>0</v>
      </c>
      <c r="H16" s="49">
        <f>IF(H12&gt;=1199000,(1199000-799000)*10%,IF(AND(H12&lt;1199000,H12&gt;799000),(H12-799000)*10%,0))</f>
        <v>0</v>
      </c>
      <c r="M16" s="74">
        <f>2000000-1199000</f>
        <v>801000</v>
      </c>
      <c r="N16" s="1">
        <f>+M16*15%</f>
        <v>120150</v>
      </c>
    </row>
    <row r="17" spans="2:10" ht="13.5" thickBot="1" x14ac:dyDescent="0.25">
      <c r="B17" s="24" t="s">
        <v>11</v>
      </c>
      <c r="C17" s="24"/>
      <c r="D17" s="6">
        <v>0</v>
      </c>
      <c r="E17" s="7"/>
      <c r="F17" s="44">
        <v>0</v>
      </c>
      <c r="G17" s="12"/>
      <c r="H17" s="52">
        <v>0</v>
      </c>
    </row>
    <row r="18" spans="2:10" ht="13.5" thickTop="1" x14ac:dyDescent="0.2">
      <c r="B18" s="27" t="s">
        <v>12</v>
      </c>
      <c r="C18" s="27"/>
      <c r="D18" s="28"/>
      <c r="E18" s="29"/>
      <c r="F18" s="45">
        <f>+F15+F16+F17</f>
        <v>0</v>
      </c>
      <c r="G18" s="30"/>
      <c r="H18" s="53">
        <f>+H15+H16+H17</f>
        <v>0</v>
      </c>
    </row>
    <row r="19" spans="2:10" ht="3.75" customHeight="1" x14ac:dyDescent="0.2">
      <c r="B19" s="31"/>
      <c r="C19" s="31"/>
      <c r="D19" s="10"/>
      <c r="E19" s="7"/>
      <c r="F19" s="14"/>
      <c r="G19" s="12"/>
      <c r="H19" s="14"/>
    </row>
    <row r="20" spans="2:10" ht="15" x14ac:dyDescent="0.2">
      <c r="B20" s="5" t="s">
        <v>13</v>
      </c>
      <c r="C20" s="5"/>
      <c r="D20" s="6"/>
      <c r="E20" s="7"/>
      <c r="F20" s="42"/>
      <c r="G20" s="12"/>
      <c r="H20" s="51"/>
    </row>
    <row r="21" spans="2:10" x14ac:dyDescent="0.2">
      <c r="B21" s="24" t="s">
        <v>14</v>
      </c>
      <c r="C21" s="24"/>
      <c r="D21" s="32">
        <v>5.5E-2</v>
      </c>
      <c r="E21" s="33"/>
      <c r="F21" s="46">
        <f>+F12*$D$21</f>
        <v>33000</v>
      </c>
      <c r="G21" s="34"/>
      <c r="H21" s="54">
        <f>+H12*$D$21</f>
        <v>29700</v>
      </c>
    </row>
    <row r="22" spans="2:10" ht="13.5" thickBot="1" x14ac:dyDescent="0.25">
      <c r="B22" s="24" t="s">
        <v>15</v>
      </c>
      <c r="C22" s="24"/>
      <c r="D22" s="32">
        <f>2.84%+0.5%</f>
        <v>3.3399999999999999E-2</v>
      </c>
      <c r="E22" s="33"/>
      <c r="F22" s="47">
        <f>+F12*$D$22</f>
        <v>20040</v>
      </c>
      <c r="G22" s="12"/>
      <c r="H22" s="55">
        <f>+H12*$D$22</f>
        <v>18036</v>
      </c>
    </row>
    <row r="23" spans="2:10" ht="13.5" thickTop="1" x14ac:dyDescent="0.2">
      <c r="B23" s="24" t="s">
        <v>16</v>
      </c>
      <c r="C23" s="24"/>
      <c r="D23" s="35"/>
      <c r="E23" s="36"/>
      <c r="F23" s="41">
        <f>F21+F22</f>
        <v>53040</v>
      </c>
      <c r="G23" s="8"/>
      <c r="H23" s="49">
        <f>H21+H22</f>
        <v>47736</v>
      </c>
    </row>
    <row r="24" spans="2:10" ht="3.75" customHeight="1" thickBot="1" x14ac:dyDescent="0.25">
      <c r="B24" s="14"/>
      <c r="C24" s="14"/>
      <c r="D24" s="31"/>
      <c r="E24" s="22"/>
      <c r="F24" s="15"/>
      <c r="G24" s="12"/>
      <c r="H24" s="15"/>
    </row>
    <row r="25" spans="2:10" ht="15.75" customHeight="1" thickTop="1" x14ac:dyDescent="0.2">
      <c r="B25" s="77" t="s">
        <v>17</v>
      </c>
      <c r="C25" s="77"/>
      <c r="D25" s="77"/>
      <c r="E25" s="12"/>
      <c r="F25" s="41">
        <f>+F18+F23</f>
        <v>53040</v>
      </c>
      <c r="G25" s="8"/>
      <c r="H25" s="49">
        <f>+H18+H23</f>
        <v>47736</v>
      </c>
    </row>
    <row r="26" spans="2:10" ht="3.75" customHeight="1" x14ac:dyDescent="0.2">
      <c r="C26" s="37"/>
      <c r="E26" s="37"/>
      <c r="G26" s="37"/>
    </row>
    <row r="27" spans="2:10" ht="39" customHeight="1" x14ac:dyDescent="0.25">
      <c r="B27" s="78" t="s">
        <v>18</v>
      </c>
      <c r="C27" s="79"/>
      <c r="D27" s="79"/>
      <c r="E27" s="79"/>
      <c r="F27" s="79"/>
      <c r="G27" s="37"/>
      <c r="H27" s="56">
        <f>+F25-H25</f>
        <v>5304</v>
      </c>
      <c r="I27" s="13"/>
      <c r="J27" s="38"/>
    </row>
    <row r="28" spans="2:10" ht="41.25" customHeight="1" x14ac:dyDescent="0.2">
      <c r="B28" s="80" t="s">
        <v>19</v>
      </c>
      <c r="C28" s="80"/>
      <c r="D28" s="80"/>
      <c r="E28" s="80"/>
      <c r="F28" s="80"/>
      <c r="H28" s="39">
        <f>+H8-H27</f>
        <v>294696</v>
      </c>
    </row>
  </sheetData>
  <mergeCells count="5">
    <mergeCell ref="B2:H2"/>
    <mergeCell ref="B4:D4"/>
    <mergeCell ref="B25:D25"/>
    <mergeCell ref="B27:F27"/>
    <mergeCell ref="B28:F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B2:L23"/>
  <sheetViews>
    <sheetView showGridLines="0" zoomScale="110" zoomScaleNormal="110" workbookViewId="0">
      <selection activeCell="H23" sqref="H23"/>
    </sheetView>
  </sheetViews>
  <sheetFormatPr defaultColWidth="11.42578125" defaultRowHeight="12.75" x14ac:dyDescent="0.2"/>
  <cols>
    <col min="1" max="1" width="6" style="1" customWidth="1"/>
    <col min="2" max="2" width="65" style="1" customWidth="1"/>
    <col min="3" max="3" width="0.85546875" style="1" customWidth="1"/>
    <col min="4" max="4" width="9.140625" style="1" customWidth="1"/>
    <col min="5" max="5" width="0.42578125" style="1" customWidth="1"/>
    <col min="6" max="6" width="19.7109375" style="1" customWidth="1"/>
    <col min="7" max="7" width="0.42578125" style="1" customWidth="1"/>
    <col min="8" max="8" width="19.7109375" style="1" customWidth="1"/>
    <col min="9" max="9" width="12.85546875" style="1" customWidth="1"/>
    <col min="10" max="10" width="16.28515625" style="1" customWidth="1"/>
    <col min="11" max="11" width="13.140625" style="1" customWidth="1"/>
    <col min="12" max="12" width="12.85546875" style="1" customWidth="1"/>
    <col min="13" max="16384" width="11.42578125" style="1"/>
  </cols>
  <sheetData>
    <row r="2" spans="2:12" ht="69" customHeight="1" x14ac:dyDescent="0.2">
      <c r="B2" s="81" t="s">
        <v>20</v>
      </c>
      <c r="C2" s="81"/>
      <c r="D2" s="81"/>
      <c r="E2" s="81"/>
      <c r="F2" s="81"/>
      <c r="G2" s="81"/>
      <c r="H2" s="81"/>
    </row>
    <row r="4" spans="2:12" ht="31.5" x14ac:dyDescent="0.25">
      <c r="B4" s="82" t="s">
        <v>21</v>
      </c>
      <c r="C4" s="82"/>
      <c r="D4" s="82"/>
      <c r="F4" s="40" t="s">
        <v>2</v>
      </c>
      <c r="G4" s="2"/>
      <c r="H4" s="66" t="s">
        <v>3</v>
      </c>
    </row>
    <row r="5" spans="2:12" ht="3.75" customHeight="1" x14ac:dyDescent="0.2">
      <c r="F5" s="3"/>
      <c r="G5" s="4"/>
      <c r="H5" s="3"/>
    </row>
    <row r="6" spans="2:12" ht="25.5" customHeight="1" x14ac:dyDescent="0.2">
      <c r="B6" s="57" t="s">
        <v>22</v>
      </c>
      <c r="C6" s="57"/>
      <c r="D6" s="58"/>
      <c r="E6" s="7"/>
      <c r="F6" s="41">
        <v>45000000</v>
      </c>
      <c r="G6" s="8"/>
      <c r="H6" s="67">
        <f>+F6</f>
        <v>45000000</v>
      </c>
    </row>
    <row r="7" spans="2:12" ht="3.75" customHeight="1" x14ac:dyDescent="0.2">
      <c r="B7" s="9"/>
      <c r="C7" s="9"/>
      <c r="D7" s="10"/>
      <c r="E7" s="7"/>
      <c r="F7" s="11"/>
      <c r="G7" s="8"/>
      <c r="H7" s="11"/>
    </row>
    <row r="8" spans="2:12" ht="15" x14ac:dyDescent="0.25">
      <c r="B8" s="57" t="s">
        <v>23</v>
      </c>
      <c r="C8" s="57"/>
      <c r="D8" s="58"/>
      <c r="E8" s="7"/>
      <c r="F8" s="42">
        <v>0</v>
      </c>
      <c r="G8" s="12"/>
      <c r="H8" s="67">
        <v>500000</v>
      </c>
      <c r="I8" s="13"/>
    </row>
    <row r="9" spans="2:12" ht="3.75" customHeight="1" x14ac:dyDescent="0.2">
      <c r="B9" s="9"/>
      <c r="C9" s="9"/>
      <c r="D9" s="10"/>
      <c r="E9" s="7"/>
      <c r="F9" s="14"/>
      <c r="G9" s="12"/>
      <c r="H9" s="11"/>
    </row>
    <row r="10" spans="2:12" ht="27.75" x14ac:dyDescent="0.2">
      <c r="B10" s="57" t="s">
        <v>24</v>
      </c>
      <c r="C10" s="57"/>
      <c r="D10" s="58"/>
      <c r="E10" s="7"/>
      <c r="F10" s="42">
        <v>0</v>
      </c>
      <c r="G10" s="12"/>
      <c r="H10" s="67">
        <f>+H6*10%</f>
        <v>4500000</v>
      </c>
    </row>
    <row r="11" spans="2:12" ht="3.75" customHeight="1" thickBot="1" x14ac:dyDescent="0.25">
      <c r="B11" s="9"/>
      <c r="C11" s="9"/>
      <c r="D11" s="10"/>
      <c r="E11" s="7"/>
      <c r="F11" s="15"/>
      <c r="G11" s="12"/>
      <c r="H11" s="16"/>
    </row>
    <row r="12" spans="2:12" ht="54" thickTop="1" x14ac:dyDescent="0.2">
      <c r="B12" s="57" t="s">
        <v>25</v>
      </c>
      <c r="C12" s="57"/>
      <c r="D12" s="59"/>
      <c r="E12" s="18"/>
      <c r="F12" s="43">
        <f>+F6-F10</f>
        <v>45000000</v>
      </c>
      <c r="G12" s="19"/>
      <c r="H12" s="68">
        <f>IF(H10&gt;H8,H6-H8,H6-H10)</f>
        <v>44500000</v>
      </c>
      <c r="I12" s="20"/>
    </row>
    <row r="13" spans="2:12" ht="3.75" customHeight="1" x14ac:dyDescent="0.2">
      <c r="B13" s="14"/>
      <c r="C13" s="14"/>
      <c r="D13" s="14"/>
      <c r="E13" s="12"/>
      <c r="F13" s="14"/>
      <c r="G13" s="12"/>
      <c r="H13" s="14"/>
    </row>
    <row r="14" spans="2:12" ht="27.75" x14ac:dyDescent="0.25">
      <c r="B14" s="57" t="s">
        <v>8</v>
      </c>
      <c r="C14" s="57"/>
      <c r="D14" s="60"/>
      <c r="E14" s="22"/>
      <c r="F14" s="42"/>
      <c r="G14" s="12"/>
      <c r="H14" s="69"/>
      <c r="J14" s="23"/>
      <c r="K14" s="13"/>
      <c r="L14" s="13"/>
    </row>
    <row r="15" spans="2:12" ht="14.25" customHeight="1" x14ac:dyDescent="0.25">
      <c r="B15" s="61" t="s">
        <v>26</v>
      </c>
      <c r="C15" s="57"/>
      <c r="D15" s="62">
        <v>0.25</v>
      </c>
      <c r="E15" s="22"/>
      <c r="F15" s="41">
        <f>IF(F12&gt;17556000,(F12-17556000)*25%,0)</f>
        <v>6861000</v>
      </c>
      <c r="G15" s="8"/>
      <c r="H15" s="67">
        <f>IF(H12&gt;17556000,(H12-17556000)*25%,0)</f>
        <v>6736000</v>
      </c>
      <c r="J15" s="72"/>
      <c r="K15" s="13"/>
      <c r="L15" s="13"/>
    </row>
    <row r="16" spans="2:12" ht="14.25" customHeight="1" x14ac:dyDescent="0.25">
      <c r="B16" s="61" t="s">
        <v>27</v>
      </c>
      <c r="C16" s="57"/>
      <c r="D16" s="62">
        <v>0.2</v>
      </c>
      <c r="E16" s="22"/>
      <c r="F16" s="41">
        <f>IF(F12&gt;17556000,(17556000-8760000)*20%,IF(AND(F12&lt;17556000,F12&gt;8760000),(F12-8760000)*20%,0))</f>
        <v>1759200</v>
      </c>
      <c r="G16" s="8"/>
      <c r="H16" s="67">
        <f>IF(H12&gt;17556000,(17556000-8760000)*20%,IF(AND(H12&lt;17556000,H12&gt;8760000),(H12-8760000)*20%,0))</f>
        <v>1759200</v>
      </c>
      <c r="J16" s="72"/>
      <c r="K16" s="13"/>
      <c r="L16" s="13"/>
    </row>
    <row r="17" spans="2:10" ht="14.25" customHeight="1" x14ac:dyDescent="0.25">
      <c r="B17" s="61" t="s">
        <v>28</v>
      </c>
      <c r="C17" s="61"/>
      <c r="D17" s="62">
        <v>0.15</v>
      </c>
      <c r="E17" s="26"/>
      <c r="F17" s="41">
        <f>IF(F12&gt;8760000,(8760000-5251000)*15%,IF(AND(F12&lt;8760000,F12&gt;52510000),(F12-52510000)*15%,0))</f>
        <v>526350</v>
      </c>
      <c r="G17" s="8"/>
      <c r="H17" s="67">
        <f>IF(H12&gt;8760000,(8760000-5251000)*15%,IF(AND(H12&lt;8760000,H12&gt;52510000),(H12-52510000)*15%,0))</f>
        <v>526350</v>
      </c>
      <c r="J17" s="72"/>
    </row>
    <row r="18" spans="2:10" ht="14.25" customHeight="1" x14ac:dyDescent="0.2">
      <c r="B18" s="61" t="s">
        <v>29</v>
      </c>
      <c r="C18" s="61"/>
      <c r="D18" s="62">
        <v>0.1</v>
      </c>
      <c r="E18" s="26"/>
      <c r="F18" s="41">
        <f>IF(F12&gt;5251000,(5251000-3517000)*10%,IF(AND(F12&lt;5251000,F12&gt;3517000),(F12-3517000)*10%,0))</f>
        <v>173400</v>
      </c>
      <c r="G18" s="8"/>
      <c r="H18" s="67">
        <f>IF(H12&gt;5251000,(5251000-3517000)*10%,IF(AND(H12&lt;5251000,H12&gt;3517000),(H12-3517000)*10%,0))</f>
        <v>173400</v>
      </c>
      <c r="J18" s="73"/>
    </row>
    <row r="19" spans="2:10" ht="14.25" customHeight="1" thickBot="1" x14ac:dyDescent="0.25">
      <c r="B19" s="61" t="s">
        <v>30</v>
      </c>
      <c r="C19" s="61"/>
      <c r="D19" s="58">
        <v>0</v>
      </c>
      <c r="E19" s="7"/>
      <c r="F19" s="65">
        <v>0</v>
      </c>
      <c r="G19" s="12"/>
      <c r="H19" s="70">
        <v>0</v>
      </c>
      <c r="J19" s="73"/>
    </row>
    <row r="20" spans="2:10" ht="13.5" thickTop="1" x14ac:dyDescent="0.2">
      <c r="B20" s="63" t="s">
        <v>12</v>
      </c>
      <c r="C20" s="63"/>
      <c r="D20" s="64"/>
      <c r="E20" s="29"/>
      <c r="F20" s="45">
        <f>SUM(F15:F19)</f>
        <v>9319950</v>
      </c>
      <c r="G20" s="30"/>
      <c r="H20" s="71">
        <f>SUM(H15:H19)</f>
        <v>9194950</v>
      </c>
    </row>
    <row r="21" spans="2:10" ht="3.75" customHeight="1" x14ac:dyDescent="0.2">
      <c r="B21" s="31"/>
      <c r="C21" s="31"/>
      <c r="D21" s="10"/>
      <c r="E21" s="7"/>
      <c r="F21" s="14"/>
      <c r="G21" s="12"/>
      <c r="H21" s="14"/>
    </row>
    <row r="22" spans="2:10" ht="3.75" customHeight="1" x14ac:dyDescent="0.2">
      <c r="C22" s="37"/>
      <c r="E22" s="37"/>
      <c r="G22" s="37"/>
    </row>
    <row r="23" spans="2:10" ht="39" customHeight="1" x14ac:dyDescent="0.25">
      <c r="B23" s="78" t="s">
        <v>31</v>
      </c>
      <c r="C23" s="79"/>
      <c r="D23" s="79"/>
      <c r="E23" s="79"/>
      <c r="F23" s="79"/>
      <c r="G23" s="37"/>
      <c r="H23" s="56">
        <f>+F20-H20</f>
        <v>125000</v>
      </c>
      <c r="I23" s="13"/>
      <c r="J23" s="38"/>
    </row>
  </sheetData>
  <mergeCells count="3">
    <mergeCell ref="B2:H2"/>
    <mergeCell ref="B4:D4"/>
    <mergeCell ref="B23:F23"/>
  </mergeCells>
  <pageMargins left="0.7" right="0.7" top="0.75" bottom="0.75" header="0.3" footer="0.3"/>
  <pageSetup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sugerido Asalariado</vt:lpstr>
      <vt:lpstr>Ejercicio sugerido Independient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BARQUERO ADRIAN</dc:creator>
  <cp:lastModifiedBy>Luis Diego Corrales Fonseca</cp:lastModifiedBy>
  <dcterms:created xsi:type="dcterms:W3CDTF">2017-11-23T17:24:12Z</dcterms:created>
  <dcterms:modified xsi:type="dcterms:W3CDTF">2019-03-19T00:55:52Z</dcterms:modified>
</cp:coreProperties>
</file>