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431C1C93-7F3B-47B6-A173-3DADAA4BF4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A" sheetId="2" r:id="rId1"/>
    <sheet name="Planilha1" sheetId="3" r:id="rId2"/>
  </sheets>
  <definedNames>
    <definedName name="Contribution">TABELA!$D$12:$D$12</definedName>
    <definedName name="Investment_Suggestion">TABELA!$D$9:$D$9</definedName>
    <definedName name="Monthly_Income">TABELA!$D$14:$D$14</definedName>
    <definedName name="No_Years">TABELA!$D$13:$D$13</definedName>
    <definedName name="Patrimony">TABELA!$D$15:$D$15</definedName>
    <definedName name="Portfolio_Income">TABELA!$D$8:$D$8</definedName>
    <definedName name="Salary">TABELA!$D$7:$D$7</definedName>
    <definedName name="Wage">TABELA!$D$7:$D$7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2" l="1"/>
  <c r="C31" i="2"/>
  <c r="C32" i="2"/>
  <c r="C33" i="2"/>
  <c r="C34" i="2"/>
  <c r="C29" i="2"/>
  <c r="A8" i="3"/>
  <c r="A9" i="3"/>
  <c r="A10" i="3"/>
  <c r="A11" i="3"/>
  <c r="A12" i="3"/>
  <c r="A13" i="3"/>
  <c r="A14" i="3"/>
  <c r="A15" i="3"/>
  <c r="A16" i="3"/>
  <c r="A17" i="3"/>
  <c r="A18" i="3"/>
  <c r="A19" i="3"/>
  <c r="A3" i="3"/>
  <c r="A4" i="3"/>
  <c r="A5" i="3"/>
  <c r="A6" i="3"/>
  <c r="A7" i="3"/>
  <c r="A2" i="3"/>
  <c r="C26" i="2" a="1"/>
  <c r="C26" i="2"/>
  <c r="D15" i="2" a="1"/>
  <c r="D15" i="2" s="1"/>
  <c r="D16" i="2" s="1" a="1"/>
  <c r="D16" i="2" s="1"/>
  <c r="D9" i="2"/>
  <c r="C19" i="2"/>
  <c r="D19" i="2" s="1" a="1"/>
  <c r="D19" i="2" s="1"/>
  <c r="C20" i="2"/>
  <c r="D20" i="2" s="1" a="1"/>
  <c r="D20" i="2" s="1"/>
  <c r="C21" i="2"/>
  <c r="D21" i="2" s="1" a="1"/>
  <c r="D21" i="2" s="1"/>
  <c r="C22" i="2"/>
  <c r="D22" i="2" s="1" a="1"/>
  <c r="D22" i="2" s="1"/>
  <c r="C23" i="2"/>
  <c r="D23" i="2" s="1" a="1"/>
  <c r="D23" i="2" s="1"/>
  <c r="D29" i="2" l="1"/>
  <c r="D30" i="2"/>
  <c r="D31" i="2"/>
  <c r="D32" i="2"/>
  <c r="D33" i="2"/>
  <c r="D34" i="2"/>
  <c r="D3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<sst xmlns="http://schemas.openxmlformats.org/spreadsheetml/2006/main" count="69" uniqueCount="33">
  <si>
    <t>Settings</t>
  </si>
  <si>
    <t>Salary</t>
  </si>
  <si>
    <t>Portfolio income</t>
  </si>
  <si>
    <t>investment suggestion (30%)</t>
  </si>
  <si>
    <t>Monthly Investments</t>
  </si>
  <si>
    <t>How much to invest per month?</t>
  </si>
  <si>
    <t>For how many years?</t>
  </si>
  <si>
    <t>What is the monthly income rate?</t>
  </si>
  <si>
    <t>How much accumulated assets wiil I have?</t>
  </si>
  <si>
    <t>How much will the monthly dividens be?</t>
  </si>
  <si>
    <t>Scenarios</t>
  </si>
  <si>
    <t>Dividends</t>
  </si>
  <si>
    <t>How much in 2 years?</t>
  </si>
  <si>
    <t>How much in 5 years?</t>
  </si>
  <si>
    <t>How much in 10 years?</t>
  </si>
  <si>
    <t>How much in 20 years?</t>
  </si>
  <si>
    <t>How much in 30 years?</t>
  </si>
  <si>
    <t>PROFILE</t>
  </si>
  <si>
    <t>Conservative</t>
  </si>
  <si>
    <t>AMOUNT TO BE INVESTED PER MONTH</t>
  </si>
  <si>
    <t>TYPE OF FII</t>
  </si>
  <si>
    <t>SUGGESTED PERCENTAGE</t>
  </si>
  <si>
    <t>VALUES</t>
  </si>
  <si>
    <t>PAPER</t>
  </si>
  <si>
    <t>BRICK</t>
  </si>
  <si>
    <t>HYBRID</t>
  </si>
  <si>
    <t>FOFs</t>
  </si>
  <si>
    <t>DEVELOPMENT</t>
  </si>
  <si>
    <t>HOTELS</t>
  </si>
  <si>
    <t>KEY</t>
  </si>
  <si>
    <t>%</t>
  </si>
  <si>
    <t>Moderate</t>
  </si>
  <si>
    <t>Aggressive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</si>
</sst>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5" formatCode="&quot;R$&quot;\ #,##0.00"/>
  </numFmts>
  <fonts count="1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Segoe UI"/>
    </font>
    <font>
      <sz val="12"/>
      <color theme="1"/>
      <name val="Segoe UI"/>
    </font>
    <font>
      <sz val="11"/>
      <color theme="1"/>
      <name val="Segoe UI"/>
    </font>
    <font>
      <b/>
      <sz val="11"/>
      <color theme="0"/>
      <name val="Segoe UI"/>
    </font>
    <font>
      <b/>
      <sz val="12"/>
      <color theme="1"/>
      <name val="Segoe UI"/>
    </font>
    <font>
      <b/>
      <sz val="11"/>
      <color theme="1"/>
      <name val="Segoe UI"/>
    </font>
    <font>
      <b/>
      <sz val="11"/>
      <color rgb="FF9C5700"/>
      <name val="Segoe UI"/>
    </font>
    <font>
      <sz val="11"/>
      <color rgb="FF9C5700"/>
      <name val="Segoe UI"/>
    </font>
  </fonts>
  <fills count="8">
    <fill>
      <patternFill patternType="none"/>
    </fill>
    <fill>
      <patternFill patternType="gray125"/>
    </fill>
    <fill>
      <patternFill patternType="solid">
        <fgColor rgb="FF629E6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rgb="FFCF9B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0000"/>
      </right>
      <top/>
      <bottom style="thin">
        <color theme="0" tint="-0.249977111117893"/>
      </bottom>
      <diagonal/>
    </border>
    <border>
      <left style="medium">
        <color rgb="FF00000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0000"/>
      </left>
      <right style="thin">
        <color theme="0" tint="-0.249977111117893"/>
      </right>
      <top style="thin">
        <color theme="0" tint="-0.249977111117893"/>
      </top>
      <bottom style="medium">
        <color rgb="FF000000"/>
      </bottom>
      <diagonal/>
    </border>
    <border>
      <left style="thin">
        <color theme="0" tint="-0.249977111117893"/>
      </left>
      <right style="medium">
        <color rgb="FF000000"/>
      </right>
      <top style="thin">
        <color theme="0" tint="-0.249977111117893"/>
      </top>
      <bottom style="medium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0000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0000"/>
      </left>
      <right/>
      <top/>
      <bottom style="thin">
        <color theme="0" tint="-0.249977111117893"/>
      </bottom>
      <diagonal/>
    </border>
    <border>
      <left style="medium">
        <color rgb="FF000000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0000"/>
      </left>
      <right/>
      <top style="thin">
        <color theme="0" tint="-0.249977111117893"/>
      </top>
      <bottom style="medium">
        <color rgb="FF000000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rgb="FF000000"/>
      </bottom>
      <diagonal/>
    </border>
    <border>
      <left style="thin">
        <color theme="0" tint="-0.249977111117893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8" fontId="6" fillId="6" borderId="6" xfId="0" applyNumberFormat="1" applyFont="1" applyFill="1" applyBorder="1" applyAlignment="1">
      <alignment horizontal="center"/>
    </xf>
    <xf numFmtId="10" fontId="6" fillId="6" borderId="6" xfId="0" applyNumberFormat="1" applyFont="1" applyFill="1" applyBorder="1" applyAlignment="1">
      <alignment horizontal="center"/>
    </xf>
    <xf numFmtId="0" fontId="6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left" indent="2"/>
    </xf>
    <xf numFmtId="0" fontId="8" fillId="3" borderId="14" xfId="0" applyFont="1" applyFill="1" applyBorder="1" applyAlignment="1">
      <alignment horizontal="left" indent="2"/>
    </xf>
    <xf numFmtId="8" fontId="9" fillId="3" borderId="6" xfId="0" applyNumberFormat="1" applyFont="1" applyFill="1" applyBorder="1" applyAlignment="1">
      <alignment horizontal="center"/>
    </xf>
    <xf numFmtId="0" fontId="8" fillId="3" borderId="17" xfId="0" applyFont="1" applyFill="1" applyBorder="1" applyAlignment="1">
      <alignment horizontal="left" indent="2"/>
    </xf>
    <xf numFmtId="0" fontId="8" fillId="3" borderId="18" xfId="0" applyFont="1" applyFill="1" applyBorder="1" applyAlignment="1">
      <alignment horizontal="left" indent="2"/>
    </xf>
    <xf numFmtId="8" fontId="9" fillId="3" borderId="9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left" indent="2"/>
    </xf>
    <xf numFmtId="8" fontId="6" fillId="3" borderId="10" xfId="0" applyNumberFormat="1" applyFont="1" applyFill="1" applyBorder="1" applyAlignment="1">
      <alignment horizontal="center"/>
    </xf>
    <xf numFmtId="8" fontId="6" fillId="3" borderId="6" xfId="0" applyNumberFormat="1" applyFont="1" applyFill="1" applyBorder="1" applyAlignment="1">
      <alignment horizontal="center"/>
    </xf>
    <xf numFmtId="0" fontId="5" fillId="3" borderId="7" xfId="0" applyFont="1" applyFill="1" applyBorder="1" applyAlignment="1">
      <alignment horizontal="left" indent="2"/>
    </xf>
    <xf numFmtId="8" fontId="6" fillId="3" borderId="11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left" indent="2"/>
    </xf>
    <xf numFmtId="8" fontId="6" fillId="3" borderId="12" xfId="0" applyNumberFormat="1" applyFont="1" applyFill="1" applyBorder="1" applyAlignment="1">
      <alignment horizontal="center"/>
    </xf>
    <xf numFmtId="8" fontId="6" fillId="3" borderId="9" xfId="0" applyNumberFormat="1" applyFont="1" applyFill="1" applyBorder="1" applyAlignment="1">
      <alignment horizontal="center"/>
    </xf>
    <xf numFmtId="0" fontId="5" fillId="3" borderId="15" xfId="0" applyFont="1" applyFill="1" applyBorder="1" applyAlignment="1">
      <alignment horizontal="left" indent="2"/>
    </xf>
    <xf numFmtId="0" fontId="5" fillId="3" borderId="13" xfId="0" applyFont="1" applyFill="1" applyBorder="1" applyAlignment="1">
      <alignment horizontal="left" indent="2"/>
    </xf>
    <xf numFmtId="0" fontId="5" fillId="3" borderId="16" xfId="0" applyFont="1" applyFill="1" applyBorder="1" applyAlignment="1">
      <alignment horizontal="left" indent="2"/>
    </xf>
    <xf numFmtId="0" fontId="5" fillId="3" borderId="14" xfId="0" applyFont="1" applyFill="1" applyBorder="1" applyAlignment="1">
      <alignment horizontal="left" indent="2"/>
    </xf>
    <xf numFmtId="0" fontId="5" fillId="3" borderId="17" xfId="0" applyFont="1" applyFill="1" applyBorder="1" applyAlignment="1">
      <alignment horizontal="left" indent="2"/>
    </xf>
    <xf numFmtId="0" fontId="5" fillId="3" borderId="18" xfId="0" applyFont="1" applyFill="1" applyBorder="1" applyAlignment="1">
      <alignment horizontal="left" indent="2"/>
    </xf>
    <xf numFmtId="8" fontId="9" fillId="6" borderId="6" xfId="0" applyNumberFormat="1" applyFont="1" applyFill="1" applyBorder="1" applyAlignment="1">
      <alignment horizontal="center"/>
    </xf>
    <xf numFmtId="1" fontId="9" fillId="6" borderId="6" xfId="0" applyNumberFormat="1" applyFont="1" applyFill="1" applyBorder="1" applyAlignment="1">
      <alignment horizontal="center"/>
    </xf>
    <xf numFmtId="10" fontId="9" fillId="6" borderId="6" xfId="0" applyNumberFormat="1" applyFont="1" applyFill="1" applyBorder="1" applyAlignment="1">
      <alignment horizontal="center"/>
    </xf>
    <xf numFmtId="8" fontId="6" fillId="3" borderId="19" xfId="0" applyNumberFormat="1" applyFont="1" applyFill="1" applyBorder="1" applyAlignment="1">
      <alignment horizontal="center"/>
    </xf>
    <xf numFmtId="0" fontId="10" fillId="4" borderId="0" xfId="1" applyFont="1"/>
    <xf numFmtId="0" fontId="10" fillId="4" borderId="0" xfId="1" applyFont="1" applyAlignment="1">
      <alignment horizontal="center" wrapText="1"/>
    </xf>
    <xf numFmtId="0" fontId="11" fillId="4" borderId="0" xfId="1" applyFont="1"/>
    <xf numFmtId="0" fontId="9" fillId="3" borderId="0" xfId="0" applyFont="1" applyFill="1" applyAlignment="1">
      <alignment wrapText="1"/>
    </xf>
    <xf numFmtId="165" fontId="9" fillId="3" borderId="0" xfId="0" applyNumberFormat="1" applyFont="1" applyFill="1" applyAlignment="1">
      <alignment horizontal="center"/>
    </xf>
    <xf numFmtId="0" fontId="6" fillId="3" borderId="0" xfId="0" applyFont="1" applyFill="1"/>
    <xf numFmtId="0" fontId="6" fillId="0" borderId="0" xfId="0" applyFont="1" applyAlignment="1">
      <alignment horizontal="center"/>
    </xf>
    <xf numFmtId="0" fontId="9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 wrapText="1"/>
    </xf>
    <xf numFmtId="0" fontId="6" fillId="7" borderId="0" xfId="0" applyFont="1" applyFill="1"/>
    <xf numFmtId="165" fontId="9" fillId="7" borderId="0" xfId="0" applyNumberFormat="1" applyFont="1" applyFill="1"/>
    <xf numFmtId="165" fontId="6" fillId="3" borderId="0" xfId="0" applyNumberFormat="1" applyFont="1" applyFill="1"/>
    <xf numFmtId="9" fontId="6" fillId="0" borderId="0" xfId="0" applyNumberFormat="1" applyFont="1" applyAlignment="1">
      <alignment horizontal="center"/>
    </xf>
    <xf numFmtId="0" fontId="0" fillId="0" borderId="4" xfId="0" applyBorder="1"/>
    <xf numFmtId="0" fontId="6" fillId="0" borderId="4" xfId="0" applyFont="1" applyBorder="1" applyAlignment="1">
      <alignment horizontal="center"/>
    </xf>
    <xf numFmtId="9" fontId="6" fillId="0" borderId="4" xfId="0" applyNumberFormat="1" applyFont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4" xfId="0" applyNumberFormat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colors>
    <mruColors>
      <color rgb="FFCF9B00"/>
      <color rgb="FF388244"/>
      <color rgb="FF629E6C"/>
      <color rgb="FF4C9157"/>
      <color rgb="FFD6B833"/>
      <color rgb="FF9FC24E"/>
      <color rgb="FF5E8011"/>
      <color rgb="FFA6902D"/>
      <color rgb="FF997E06"/>
      <color rgb="FF4575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TABELA!$C$28</c:f>
              <c:strCache>
                <c:ptCount val="1"/>
                <c:pt idx="0">
                  <c:v>SUGGESTED 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TABELA!$B$29:$B$34</c:f>
              <c:strCache>
                <c:ptCount val="6"/>
                <c:pt idx="0">
                  <c:v>PAPER</c:v>
                </c:pt>
                <c:pt idx="1">
                  <c:v>BRICK</c:v>
                </c:pt>
                <c:pt idx="2">
                  <c:v>HYBRID</c:v>
                </c:pt>
                <c:pt idx="3">
                  <c:v>FOFs</c:v>
                </c:pt>
                <c:pt idx="4">
                  <c:v>DEVELOPMENT</c:v>
                </c:pt>
                <c:pt idx="5">
                  <c:v>HOTELS</c:v>
                </c:pt>
              </c:strCache>
            </c:strRef>
          </c:cat>
          <c:val>
            <c:numRef>
              <c:f>TABELA!$C$29:$C$34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5-44E3-BAFB-849C46466BD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114300</xdr:rowOff>
    </xdr:from>
    <xdr:to>
      <xdr:col>4</xdr:col>
      <xdr:colOff>57150</xdr:colOff>
      <xdr:row>4</xdr:row>
      <xdr:rowOff>19050</xdr:rowOff>
    </xdr:to>
    <xdr:sp macro="" textlink="">
      <xdr:nvSpPr>
        <xdr:cNvPr id="4" name="Retângulo Arredondado 3">
          <a:extLst>
            <a:ext uri="{FF2B5EF4-FFF2-40B4-BE49-F238E27FC236}">
              <a16:creationId xmlns:a16="http://schemas.microsoft.com/office/drawing/2014/main" id="{4AB37945-AA73-652A-ADB3-9860E2910441}"/>
            </a:ext>
            <a:ext uri="{147F2762-F138-4A5C-976F-8EAC2B608ADB}">
              <a16:predDERef xmlns:a16="http://schemas.microsoft.com/office/drawing/2014/main" pred="{24417941-9B7D-A3DB-1190-FCA86A6AD957}"/>
            </a:ext>
          </a:extLst>
        </xdr:cNvPr>
        <xdr:cNvSpPr/>
      </xdr:nvSpPr>
      <xdr:spPr>
        <a:xfrm>
          <a:off x="257175" y="114300"/>
          <a:ext cx="5372100" cy="666750"/>
        </a:xfrm>
        <a:prstGeom prst="roundRect">
          <a:avLst/>
        </a:prstGeom>
        <a:solidFill>
          <a:srgbClr val="388244"/>
        </a:solidFill>
        <a:ln w="6350">
          <a:solidFill>
            <a:srgbClr val="CF9B00"/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3600" u="none" strike="noStrike">
              <a:solidFill>
                <a:schemeClr val="lt1"/>
              </a:solidFill>
              <a:latin typeface="Segoe UI" panose="020B0502040204020203" pitchFamily="34" charset="0"/>
              <a:cs typeface="Segoe UI" panose="020B0502040204020203" pitchFamily="34" charset="0"/>
            </a:rPr>
            <a:t>INVESTMENTS CONTROL</a:t>
          </a:r>
        </a:p>
      </xdr:txBody>
    </xdr:sp>
    <xdr:clientData/>
  </xdr:twoCellAnchor>
  <xdr:twoCellAnchor>
    <xdr:from>
      <xdr:col>1</xdr:col>
      <xdr:colOff>619125</xdr:colOff>
      <xdr:row>35</xdr:row>
      <xdr:rowOff>133350</xdr:rowOff>
    </xdr:from>
    <xdr:to>
      <xdr:col>3</xdr:col>
      <xdr:colOff>1114425</xdr:colOff>
      <xdr:row>53</xdr:row>
      <xdr:rowOff>28575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B4B2964-98AA-599D-E29A-ACC361780714}"/>
            </a:ext>
            <a:ext uri="{147F2762-F138-4A5C-976F-8EAC2B608ADB}">
              <a16:predDERef xmlns:a16="http://schemas.microsoft.com/office/drawing/2014/main" pred="{ACA4F368-984F-E0C2-748E-7DCD7DE03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4991-6AE8-4656-ADE2-08B20C811BAF}">
  <dimension ref="A6:I35"/>
  <sheetViews>
    <sheetView showGridLines="0" tabSelected="1" workbookViewId="0">
      <selection sqref="A1:G54"/>
    </sheetView>
  </sheetViews>
  <sheetFormatPr defaultColWidth="0" defaultRowHeight="15"/>
  <cols>
    <col min="1" max="1" width="4" customWidth="1"/>
    <col min="2" max="2" width="35.85546875" customWidth="1"/>
    <col min="3" max="3" width="27" customWidth="1"/>
    <col min="4" max="4" width="20" customWidth="1"/>
    <col min="5" max="6" width="3.5703125" customWidth="1"/>
    <col min="7" max="7" width="5.28515625" customWidth="1"/>
    <col min="8" max="9" width="9.140625" hidden="1" customWidth="1"/>
  </cols>
  <sheetData>
    <row r="6" spans="2:5" ht="20.25">
      <c r="B6" s="4" t="s">
        <v>0</v>
      </c>
      <c r="C6" s="5"/>
      <c r="D6" s="6"/>
    </row>
    <row r="7" spans="2:5" ht="17.25">
      <c r="B7" s="27" t="s">
        <v>1</v>
      </c>
      <c r="C7" s="28"/>
      <c r="D7" s="7">
        <v>2000</v>
      </c>
    </row>
    <row r="8" spans="2:5" ht="17.25">
      <c r="B8" s="29" t="s">
        <v>2</v>
      </c>
      <c r="C8" s="30"/>
      <c r="D8" s="8">
        <v>6.0000000000000001E-3</v>
      </c>
    </row>
    <row r="9" spans="2:5" ht="17.25">
      <c r="B9" s="31" t="s">
        <v>3</v>
      </c>
      <c r="C9" s="32"/>
      <c r="D9" s="36">
        <f>D7*30%</f>
        <v>600</v>
      </c>
    </row>
    <row r="10" spans="2:5" ht="16.5">
      <c r="B10" s="9"/>
      <c r="C10" s="9"/>
      <c r="D10" s="9"/>
    </row>
    <row r="11" spans="2:5" ht="21.75" customHeight="1">
      <c r="B11" s="10" t="s">
        <v>4</v>
      </c>
      <c r="C11" s="11"/>
      <c r="D11" s="12"/>
    </row>
    <row r="12" spans="2:5" ht="15" customHeight="1">
      <c r="B12" s="27" t="s">
        <v>5</v>
      </c>
      <c r="C12" s="28"/>
      <c r="D12" s="33">
        <v>200</v>
      </c>
    </row>
    <row r="13" spans="2:5" ht="17.25">
      <c r="B13" s="29" t="s">
        <v>6</v>
      </c>
      <c r="C13" s="30"/>
      <c r="D13" s="34">
        <v>5</v>
      </c>
    </row>
    <row r="14" spans="2:5" ht="17.25">
      <c r="B14" s="29" t="s">
        <v>7</v>
      </c>
      <c r="C14" s="30"/>
      <c r="D14" s="35">
        <v>1.0789999999999999E-2</v>
      </c>
    </row>
    <row r="15" spans="2:5" ht="15.75" customHeight="1">
      <c r="B15" s="13" t="s">
        <v>8</v>
      </c>
      <c r="C15" s="14"/>
      <c r="D15" s="15" cm="1">
        <f t="array" ref="D15">FV(Monthly_Income,No_Years*12,Contribution*(-1))</f>
        <v>16755.382799697527</v>
      </c>
      <c r="E15" s="1"/>
    </row>
    <row r="16" spans="2:5" ht="17.25">
      <c r="B16" s="16" t="s">
        <v>9</v>
      </c>
      <c r="C16" s="17"/>
      <c r="D16" s="18" cm="1">
        <f t="array" ref="D16">Patrimony*Portfolio_Income</f>
        <v>100.53229679818516</v>
      </c>
    </row>
    <row r="17" spans="1:4" ht="16.5">
      <c r="B17" s="9"/>
      <c r="C17" s="9"/>
      <c r="D17" s="9"/>
    </row>
    <row r="18" spans="1:4" ht="23.25" customHeight="1">
      <c r="B18" s="10" t="s">
        <v>10</v>
      </c>
      <c r="C18" s="11"/>
      <c r="D18" s="12" t="s">
        <v>11</v>
      </c>
    </row>
    <row r="19" spans="1:4" ht="17.25">
      <c r="A19" s="2">
        <v>2</v>
      </c>
      <c r="B19" s="19" t="s">
        <v>12</v>
      </c>
      <c r="C19" s="20">
        <f>FV($D$14,$A19*12,$D$12*(-1))</f>
        <v>5445.5254595290435</v>
      </c>
      <c r="D19" s="21" cm="1">
        <f t="array" ref="D19">C19*Portfolio_Income</f>
        <v>32.673152757174265</v>
      </c>
    </row>
    <row r="20" spans="1:4" ht="17.25">
      <c r="A20" s="2">
        <v>5</v>
      </c>
      <c r="B20" s="22" t="s">
        <v>13</v>
      </c>
      <c r="C20" s="23">
        <f>FV($D$14,$A20*12,$D$12*(-1))</f>
        <v>16755.382799697527</v>
      </c>
      <c r="D20" s="21" cm="1">
        <f t="array" ref="D20">C20*Portfolio_Income</f>
        <v>100.53229679818516</v>
      </c>
    </row>
    <row r="21" spans="1:4" ht="17.25">
      <c r="A21" s="2">
        <v>10</v>
      </c>
      <c r="B21" s="22" t="s">
        <v>14</v>
      </c>
      <c r="C21" s="23">
        <f>FV($D$14,$A21*12,$D$12*(-1))</f>
        <v>48656.842506034438</v>
      </c>
      <c r="D21" s="21" cm="1">
        <f t="array" ref="D21">C21*Portfolio_Income</f>
        <v>291.94105503620665</v>
      </c>
    </row>
    <row r="22" spans="1:4" ht="17.25">
      <c r="A22" s="2">
        <v>20</v>
      </c>
      <c r="B22" s="22" t="s">
        <v>15</v>
      </c>
      <c r="C22" s="23">
        <f>FV($D$14,$A22*12,$D$12*(-1))</f>
        <v>225039.68001941612</v>
      </c>
      <c r="D22" s="21" cm="1">
        <f t="array" ref="D22">C22*Portfolio_Income</f>
        <v>1350.2380801164968</v>
      </c>
    </row>
    <row r="23" spans="1:4" ht="17.25">
      <c r="A23" s="2">
        <v>30</v>
      </c>
      <c r="B23" s="24" t="s">
        <v>16</v>
      </c>
      <c r="C23" s="25">
        <f>FV($D$14,$A23*12,$D$12*(-1))</f>
        <v>864433.93100094295</v>
      </c>
      <c r="D23" s="26" cm="1">
        <f t="array" ref="D23">C23*Portfolio_Income</f>
        <v>5186.6035860056581</v>
      </c>
    </row>
    <row r="25" spans="1:4" ht="16.5">
      <c r="B25" s="37" t="s">
        <v>17</v>
      </c>
      <c r="C25" s="38" t="s">
        <v>18</v>
      </c>
      <c r="D25" s="39"/>
    </row>
    <row r="26" spans="1:4" ht="17.25" customHeight="1">
      <c r="B26" s="40" t="s">
        <v>19</v>
      </c>
      <c r="C26" s="41" cm="1">
        <f t="array" ref="C26">Contribution</f>
        <v>200</v>
      </c>
      <c r="D26" s="42"/>
    </row>
    <row r="27" spans="1:4" ht="16.5">
      <c r="B27" s="9"/>
      <c r="C27" s="9"/>
      <c r="D27" s="9"/>
    </row>
    <row r="28" spans="1:4" ht="19.5" customHeight="1">
      <c r="B28" s="44" t="s">
        <v>20</v>
      </c>
      <c r="C28" s="45" t="s">
        <v>21</v>
      </c>
      <c r="D28" s="44" t="s">
        <v>22</v>
      </c>
    </row>
    <row r="29" spans="1:4" ht="16.5">
      <c r="B29" s="43" t="s">
        <v>23</v>
      </c>
      <c r="C29" s="49">
        <f>VLOOKUP($C$25&amp;"-"&amp;B29,Planilha1!A1:D16,4,0)</f>
        <v>0.3</v>
      </c>
      <c r="D29" s="48">
        <f>C29*$C$26</f>
        <v>60</v>
      </c>
    </row>
    <row r="30" spans="1:4" ht="16.5">
      <c r="B30" s="43" t="s">
        <v>24</v>
      </c>
      <c r="C30" s="49">
        <f>VLOOKUP($C$25&amp;"-"&amp;B30,Planilha1!A2:D17,4,0)</f>
        <v>0.5</v>
      </c>
      <c r="D30" s="48">
        <f>C30*$C$26</f>
        <v>100</v>
      </c>
    </row>
    <row r="31" spans="1:4" ht="16.5">
      <c r="B31" s="43" t="s">
        <v>25</v>
      </c>
      <c r="C31" s="49">
        <f>VLOOKUP($C$25&amp;"-"&amp;B31,Planilha1!A3:D18,4,0)</f>
        <v>0.1</v>
      </c>
      <c r="D31" s="48">
        <f t="shared" ref="D31:D34" si="0">C31*$C$26</f>
        <v>20</v>
      </c>
    </row>
    <row r="32" spans="1:4" ht="16.5">
      <c r="B32" s="43" t="s">
        <v>26</v>
      </c>
      <c r="C32" s="49">
        <f>VLOOKUP($C$25&amp;"-"&amp;B32,Planilha1!A4:D19,4,0)</f>
        <v>0.1</v>
      </c>
      <c r="D32" s="48">
        <f t="shared" si="0"/>
        <v>20</v>
      </c>
    </row>
    <row r="33" spans="2:4" ht="16.5">
      <c r="B33" s="43" t="s">
        <v>27</v>
      </c>
      <c r="C33" s="49">
        <f>VLOOKUP($C$25&amp;"-"&amp;B33,Planilha1!A5:D20,4,0)</f>
        <v>0</v>
      </c>
      <c r="D33" s="48">
        <f t="shared" si="0"/>
        <v>0</v>
      </c>
    </row>
    <row r="34" spans="2:4" ht="16.5">
      <c r="B34" s="43" t="s">
        <v>28</v>
      </c>
      <c r="C34" s="49">
        <f>VLOOKUP($C$25&amp;"-"&amp;B34,Planilha1!A6:D21,4,0)</f>
        <v>0</v>
      </c>
      <c r="D34" s="48">
        <f t="shared" si="0"/>
        <v>0</v>
      </c>
    </row>
    <row r="35" spans="2:4" ht="16.5">
      <c r="B35" s="46"/>
      <c r="C35" s="46"/>
      <c r="D35" s="47">
        <f>SUM(D29:D34)</f>
        <v>200</v>
      </c>
    </row>
  </sheetData>
  <mergeCells count="11">
    <mergeCell ref="B11:C11"/>
    <mergeCell ref="B18:C18"/>
    <mergeCell ref="B7:C7"/>
    <mergeCell ref="B8:C8"/>
    <mergeCell ref="B9:C9"/>
    <mergeCell ref="B12:C12"/>
    <mergeCell ref="B13:C13"/>
    <mergeCell ref="B14:C14"/>
    <mergeCell ref="B15:C15"/>
    <mergeCell ref="B16:C16"/>
    <mergeCell ref="B6:D6"/>
  </mergeCells>
  <dataValidations count="1">
    <dataValidation type="list" allowBlank="1" showInputMessage="1" showErrorMessage="1" sqref="C25" xr:uid="{A466567E-3C7F-4474-949C-EE1522456A24}">
      <formula1>"Conservative,Moderate,Aggressive"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27A2-31F9-469F-A10A-9CB59E67CF33}">
  <dimension ref="A1:D19"/>
  <sheetViews>
    <sheetView showGridLines="0" workbookViewId="0">
      <selection activeCell="D12" sqref="D12"/>
    </sheetView>
  </sheetViews>
  <sheetFormatPr defaultRowHeight="15"/>
  <cols>
    <col min="1" max="1" width="25" customWidth="1"/>
    <col min="2" max="2" width="12" bestFit="1" customWidth="1"/>
    <col min="3" max="3" width="15.42578125" bestFit="1" customWidth="1"/>
    <col min="4" max="4" width="9.5703125" style="3" bestFit="1" customWidth="1"/>
  </cols>
  <sheetData>
    <row r="1" spans="1:4">
      <c r="A1" s="55" t="s">
        <v>29</v>
      </c>
      <c r="B1" s="55" t="s">
        <v>17</v>
      </c>
      <c r="C1" s="55" t="s">
        <v>20</v>
      </c>
      <c r="D1" s="55" t="s">
        <v>30</v>
      </c>
    </row>
    <row r="2" spans="1:4" ht="16.5">
      <c r="A2" t="str">
        <f>B2&amp;"-"&amp;C2</f>
        <v>Conservative-PAPER</v>
      </c>
      <c r="B2" t="s">
        <v>18</v>
      </c>
      <c r="C2" s="43" t="s">
        <v>23</v>
      </c>
      <c r="D2" s="49">
        <v>0.3</v>
      </c>
    </row>
    <row r="3" spans="1:4" ht="16.5">
      <c r="A3" t="str">
        <f t="shared" ref="A3:A19" si="0">B3&amp;"-"&amp;C3</f>
        <v>Conservative-BRICK</v>
      </c>
      <c r="B3" t="s">
        <v>18</v>
      </c>
      <c r="C3" s="43" t="s">
        <v>24</v>
      </c>
      <c r="D3" s="49">
        <v>0.5</v>
      </c>
    </row>
    <row r="4" spans="1:4" ht="16.5">
      <c r="A4" t="str">
        <f t="shared" si="0"/>
        <v>Conservative-HYBRID</v>
      </c>
      <c r="B4" t="s">
        <v>18</v>
      </c>
      <c r="C4" s="43" t="s">
        <v>25</v>
      </c>
      <c r="D4" s="49">
        <v>0.1</v>
      </c>
    </row>
    <row r="5" spans="1:4" ht="16.5">
      <c r="A5" t="str">
        <f t="shared" si="0"/>
        <v>Conservative-FOFs</v>
      </c>
      <c r="B5" t="s">
        <v>18</v>
      </c>
      <c r="C5" s="43" t="s">
        <v>26</v>
      </c>
      <c r="D5" s="49">
        <v>0.1</v>
      </c>
    </row>
    <row r="6" spans="1:4" ht="16.5">
      <c r="A6" t="str">
        <f t="shared" si="0"/>
        <v>Conservative-DEVELOPMENT</v>
      </c>
      <c r="B6" t="s">
        <v>18</v>
      </c>
      <c r="C6" s="43" t="s">
        <v>27</v>
      </c>
      <c r="D6" s="49">
        <v>0</v>
      </c>
    </row>
    <row r="7" spans="1:4" ht="16.5">
      <c r="A7" s="50" t="str">
        <f t="shared" si="0"/>
        <v>Conservative-HOTELS</v>
      </c>
      <c r="B7" s="50" t="s">
        <v>18</v>
      </c>
      <c r="C7" s="51" t="s">
        <v>28</v>
      </c>
      <c r="D7" s="52">
        <v>0</v>
      </c>
    </row>
    <row r="8" spans="1:4" ht="16.5">
      <c r="A8" t="str">
        <f t="shared" si="0"/>
        <v>Moderate-PAPER</v>
      </c>
      <c r="B8" t="s">
        <v>31</v>
      </c>
      <c r="C8" s="43" t="s">
        <v>23</v>
      </c>
      <c r="D8" s="53">
        <v>0.32</v>
      </c>
    </row>
    <row r="9" spans="1:4" ht="16.5">
      <c r="A9" t="str">
        <f t="shared" si="0"/>
        <v>Moderate-BRICK</v>
      </c>
      <c r="B9" t="s">
        <v>31</v>
      </c>
      <c r="C9" s="43" t="s">
        <v>24</v>
      </c>
      <c r="D9" s="53">
        <v>0.4</v>
      </c>
    </row>
    <row r="10" spans="1:4" ht="16.5">
      <c r="A10" t="str">
        <f t="shared" si="0"/>
        <v>Moderate-HYBRID</v>
      </c>
      <c r="B10" t="s">
        <v>31</v>
      </c>
      <c r="C10" s="43" t="s">
        <v>25</v>
      </c>
      <c r="D10" s="53">
        <v>0.08</v>
      </c>
    </row>
    <row r="11" spans="1:4" ht="16.5">
      <c r="A11" t="str">
        <f t="shared" si="0"/>
        <v>Moderate-FOFs</v>
      </c>
      <c r="B11" t="s">
        <v>31</v>
      </c>
      <c r="C11" s="43" t="s">
        <v>26</v>
      </c>
      <c r="D11" s="53">
        <v>0.1</v>
      </c>
    </row>
    <row r="12" spans="1:4" ht="16.5">
      <c r="A12" t="str">
        <f t="shared" si="0"/>
        <v>Moderate-DEVELOPMENT</v>
      </c>
      <c r="B12" t="s">
        <v>31</v>
      </c>
      <c r="C12" s="43" t="s">
        <v>27</v>
      </c>
      <c r="D12" s="53">
        <v>0.1</v>
      </c>
    </row>
    <row r="13" spans="1:4" ht="16.5">
      <c r="A13" s="50" t="str">
        <f t="shared" si="0"/>
        <v>Moderate-HOTELS</v>
      </c>
      <c r="B13" s="50" t="s">
        <v>31</v>
      </c>
      <c r="C13" s="51" t="s">
        <v>28</v>
      </c>
      <c r="D13" s="54">
        <v>0.1</v>
      </c>
    </row>
    <row r="14" spans="1:4" ht="16.5">
      <c r="A14" t="str">
        <f t="shared" si="0"/>
        <v>Aggressive-PAPER</v>
      </c>
      <c r="B14" t="s">
        <v>32</v>
      </c>
      <c r="C14" s="43" t="s">
        <v>23</v>
      </c>
      <c r="D14" s="53">
        <v>0.5</v>
      </c>
    </row>
    <row r="15" spans="1:4" ht="16.5">
      <c r="A15" t="str">
        <f t="shared" si="0"/>
        <v>Aggressive-BRICK</v>
      </c>
      <c r="B15" t="s">
        <v>32</v>
      </c>
      <c r="C15" s="43" t="s">
        <v>24</v>
      </c>
      <c r="D15" s="53">
        <v>0.1</v>
      </c>
    </row>
    <row r="16" spans="1:4" ht="16.5">
      <c r="A16" t="str">
        <f t="shared" si="0"/>
        <v>Aggressive-HYBRID</v>
      </c>
      <c r="B16" t="s">
        <v>32</v>
      </c>
      <c r="C16" s="43" t="s">
        <v>25</v>
      </c>
      <c r="D16" s="53">
        <v>0.05</v>
      </c>
    </row>
    <row r="17" spans="1:4" ht="16.5">
      <c r="A17" t="str">
        <f t="shared" si="0"/>
        <v>Aggressive-FOFs</v>
      </c>
      <c r="B17" t="s">
        <v>32</v>
      </c>
      <c r="C17" s="43" t="s">
        <v>26</v>
      </c>
      <c r="D17" s="53">
        <v>0.05</v>
      </c>
    </row>
    <row r="18" spans="1:4" ht="16.5">
      <c r="A18" t="str">
        <f t="shared" si="0"/>
        <v>Aggressive-DEVELOPMENT</v>
      </c>
      <c r="B18" t="s">
        <v>32</v>
      </c>
      <c r="C18" s="43" t="s">
        <v>27</v>
      </c>
      <c r="D18" s="53">
        <v>0.2</v>
      </c>
    </row>
    <row r="19" spans="1:4" ht="16.5">
      <c r="A19" t="str">
        <f t="shared" si="0"/>
        <v>Aggressive-HOTELS</v>
      </c>
      <c r="B19" t="s">
        <v>32</v>
      </c>
      <c r="C19" s="43" t="s">
        <v>28</v>
      </c>
      <c r="D19" s="5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2025-05-24T20:55:55Z</dcterms:created>
  <dcterms:modified xsi:type="dcterms:W3CDTF">2025-05-25T03:19:50Z</dcterms:modified>
  <cp:category/>
  <cp:contentStatus/>
</cp:coreProperties>
</file>