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jfedubr-my.sharepoint.com/personal/heloisa_bernardo_ufjf_edu_br/Documents/aulas ufjf/finanças engenharia/2020_1/FIN014_20_1/aulas FIN014/aulas 2020 fin014/"/>
    </mc:Choice>
  </mc:AlternateContent>
  <xr:revisionPtr revIDLastSave="17" documentId="8_{5A934225-92E4-4CE0-821C-A02F21CCC993}" xr6:coauthVersionLast="45" xr6:coauthVersionMax="45" xr10:uidLastSave="{E79AABE6-90FC-4D9F-BDD3-D84476CE0548}"/>
  <bookViews>
    <workbookView xWindow="-120" yWindow="-120" windowWidth="24240" windowHeight="13140" firstSheet="3" activeTab="3" xr2:uid="{D0A237A3-059E-4BE0-904C-6AFD8C7227DC}"/>
  </bookViews>
  <sheets>
    <sheet name="projetos S e L (VPL) (AULA)" sheetId="14" r:id="rId1"/>
    <sheet name="projetos S e L VPL E TIR (AULA)" sheetId="15" r:id="rId2"/>
    <sheet name="projetos S e L VPL E TIR" sheetId="6" r:id="rId3"/>
    <sheet name="projetos S e L (VPL)" sheetId="3" r:id="rId4"/>
    <sheet name="MTIR projeto xpto" sheetId="7" r:id="rId5"/>
    <sheet name="TIR  projetos S e L" sheetId="2" r:id="rId6"/>
    <sheet name="MTIR Projeto S aula" sheetId="8" r:id="rId7"/>
    <sheet name="MTIR Projeto S" sheetId="5" r:id="rId8"/>
    <sheet name="INTERSECÇÃO DE FISHER" sheetId="4" r:id="rId9"/>
    <sheet name="pay back" sheetId="9" r:id="rId10"/>
    <sheet name="Índice de Lucratividade" sheetId="10" r:id="rId11"/>
    <sheet name="custo anual equivalente" sheetId="11" r:id="rId12"/>
    <sheet name="anuidade equivalente" sheetId="12" r:id="rId13"/>
    <sheet name="vida útil x vida econômic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2" l="1"/>
  <c r="D23" i="9"/>
  <c r="D24" i="9" s="1"/>
  <c r="D22" i="9"/>
  <c r="D21" i="9"/>
  <c r="C23" i="9"/>
  <c r="C24" i="9"/>
  <c r="C22" i="9"/>
  <c r="C21" i="9"/>
  <c r="F20" i="13" l="1"/>
  <c r="F19" i="13"/>
  <c r="F18" i="13"/>
  <c r="F17" i="13"/>
  <c r="E20" i="13"/>
  <c r="C20" i="13"/>
  <c r="E19" i="13"/>
  <c r="D19" i="13"/>
  <c r="C19" i="13"/>
  <c r="E18" i="13"/>
  <c r="D18" i="13"/>
  <c r="C18" i="13"/>
  <c r="D12" i="13"/>
  <c r="C16" i="13"/>
  <c r="E16" i="13" s="1"/>
  <c r="E17" i="13"/>
  <c r="D17" i="13"/>
  <c r="C17" i="13"/>
  <c r="D16" i="13"/>
  <c r="E10" i="12"/>
  <c r="B42" i="11"/>
  <c r="B35" i="11"/>
  <c r="B41" i="11"/>
  <c r="B34" i="11"/>
  <c r="B24" i="11"/>
  <c r="B19" i="11"/>
  <c r="B18" i="11"/>
  <c r="C39" i="15" l="1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9" i="15"/>
  <c r="B9" i="15"/>
  <c r="D20" i="13" l="1"/>
  <c r="B20" i="13"/>
  <c r="B18" i="13"/>
  <c r="B19" i="13"/>
  <c r="B17" i="13"/>
  <c r="B16" i="13"/>
  <c r="D10" i="12"/>
  <c r="D9" i="12"/>
  <c r="B10" i="12"/>
  <c r="C10" i="12"/>
  <c r="C9" i="12"/>
  <c r="B9" i="12"/>
  <c r="C32" i="11"/>
  <c r="C33" i="11" s="1"/>
  <c r="B31" i="11"/>
  <c r="B33" i="11" s="1"/>
  <c r="D39" i="11"/>
  <c r="D40" i="11" s="1"/>
  <c r="E39" i="11"/>
  <c r="E40" i="11" s="1"/>
  <c r="F39" i="11"/>
  <c r="C39" i="11"/>
  <c r="C40" i="11" s="1"/>
  <c r="B38" i="11"/>
  <c r="D32" i="11"/>
  <c r="D33" i="11" s="1"/>
  <c r="F40" i="11"/>
  <c r="B40" i="11"/>
  <c r="D21" i="11"/>
  <c r="D22" i="11" s="1"/>
  <c r="E21" i="11"/>
  <c r="E22" i="11" s="1"/>
  <c r="F21" i="11"/>
  <c r="F22" i="11" s="1"/>
  <c r="C21" i="11"/>
  <c r="C22" i="11" s="1"/>
  <c r="D15" i="11"/>
  <c r="D16" i="11"/>
  <c r="E16" i="11"/>
  <c r="E17" i="11" s="1"/>
  <c r="F16" i="11"/>
  <c r="F17" i="11" s="1"/>
  <c r="C16" i="11"/>
  <c r="C17" i="11" s="1"/>
  <c r="B20" i="11"/>
  <c r="B22" i="11" s="1"/>
  <c r="B15" i="11"/>
  <c r="B17" i="11" s="1"/>
  <c r="C5" i="9"/>
  <c r="C6" i="9" s="1"/>
  <c r="C7" i="9" s="1"/>
  <c r="C4" i="9"/>
  <c r="F9" i="10"/>
  <c r="E9" i="10"/>
  <c r="E5" i="10"/>
  <c r="F5" i="10"/>
  <c r="E6" i="10"/>
  <c r="F6" i="10"/>
  <c r="E7" i="10"/>
  <c r="F7" i="10"/>
  <c r="F4" i="10"/>
  <c r="E4" i="10"/>
  <c r="J6" i="10"/>
  <c r="I6" i="10"/>
  <c r="J4" i="10"/>
  <c r="I4" i="10"/>
  <c r="C10" i="10"/>
  <c r="B10" i="10"/>
  <c r="C9" i="10"/>
  <c r="B9" i="10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F16" i="13" l="1"/>
  <c r="D17" i="11"/>
  <c r="B23" i="11"/>
  <c r="B10" i="6"/>
  <c r="C10" i="6"/>
  <c r="B9" i="6"/>
  <c r="C9" i="6"/>
  <c r="G34" i="5" l="1"/>
  <c r="G29" i="5"/>
  <c r="G31" i="5"/>
  <c r="G30" i="5"/>
  <c r="D22" i="7"/>
  <c r="D23" i="7"/>
  <c r="D25" i="7"/>
  <c r="D26" i="7"/>
  <c r="D27" i="7"/>
  <c r="D21" i="7"/>
  <c r="C24" i="7"/>
  <c r="C20" i="7"/>
  <c r="C19" i="7"/>
  <c r="G24" i="7"/>
  <c r="G23" i="7"/>
  <c r="G22" i="7"/>
  <c r="F19" i="8"/>
  <c r="G6" i="8"/>
  <c r="G5" i="8"/>
  <c r="G4" i="8"/>
  <c r="F44" i="5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D4" i="4"/>
  <c r="D5" i="4"/>
  <c r="D6" i="4"/>
  <c r="D7" i="4"/>
  <c r="D3" i="4"/>
  <c r="D10" i="4" s="1"/>
  <c r="C10" i="4"/>
  <c r="B10" i="4"/>
  <c r="C9" i="4"/>
  <c r="B9" i="4"/>
  <c r="C28" i="7" l="1"/>
  <c r="G32" i="5"/>
  <c r="G33" i="5" s="1"/>
  <c r="D28" i="7"/>
  <c r="C29" i="7" s="1"/>
  <c r="C9" i="3"/>
  <c r="B9" i="3"/>
</calcChain>
</file>

<file path=xl/sharedStrings.xml><?xml version="1.0" encoding="utf-8"?>
<sst xmlns="http://schemas.openxmlformats.org/spreadsheetml/2006/main" count="233" uniqueCount="88">
  <si>
    <t>Ano</t>
  </si>
  <si>
    <t>Fluxo de Caixa</t>
  </si>
  <si>
    <t>Projeto S</t>
  </si>
  <si>
    <t>Projeto L</t>
  </si>
  <si>
    <t>taxa</t>
  </si>
  <si>
    <t> 10%</t>
  </si>
  <si>
    <t>VPL</t>
  </si>
  <si>
    <t>TIR</t>
  </si>
  <si>
    <t xml:space="preserve">VPL </t>
  </si>
  <si>
    <t>CUSTO DE CAPITAL</t>
  </si>
  <si>
    <t>Diferença</t>
  </si>
  <si>
    <t xml:space="preserve">Valor presente </t>
  </si>
  <si>
    <t>do FC negativo</t>
  </si>
  <si>
    <t>Valor Terminal (TV)</t>
  </si>
  <si>
    <t>Função Taxa excel: Taxa (4;0;-10.000; 15.823)</t>
  </si>
  <si>
    <t xml:space="preserve">   =    MTIR</t>
  </si>
  <si>
    <t>Função MTIR excel: MTIR(valores, taxa_financ, taxa_reinvest)</t>
  </si>
  <si>
    <t>Taxa de Captação</t>
  </si>
  <si>
    <t>Taxa de Aplicação</t>
  </si>
  <si>
    <t>MTIR=</t>
  </si>
  <si>
    <t>Projeto XPTO</t>
  </si>
  <si>
    <t>Aplicação</t>
  </si>
  <si>
    <t>Captação</t>
  </si>
  <si>
    <t>MTIR</t>
  </si>
  <si>
    <t>Para T0</t>
  </si>
  <si>
    <t>Para T8</t>
  </si>
  <si>
    <t>Total</t>
  </si>
  <si>
    <t>Taxa</t>
  </si>
  <si>
    <t>Função Taxa excel: Taxa (4;0;-10.000; 15.819)</t>
  </si>
  <si>
    <t xml:space="preserve">Função Taxa excel: Taxa </t>
  </si>
  <si>
    <t>Fluxo de caixa do Projeto S</t>
  </si>
  <si>
    <t>cálculo intermediário para retorno do investimento</t>
  </si>
  <si>
    <t>-</t>
  </si>
  <si>
    <t>2+$400/$1874=2,21 anos</t>
  </si>
  <si>
    <t>Fluxo de caixa descontado</t>
  </si>
  <si>
    <t>cálculo do retorno do investimento descontado</t>
  </si>
  <si>
    <r>
      <t>3+$220/$1025=</t>
    </r>
    <r>
      <rPr>
        <b/>
        <sz val="18"/>
        <color rgb="FF000000"/>
        <rFont val="Franklin Gothic Book"/>
        <family val="2"/>
      </rPr>
      <t>3,21</t>
    </r>
  </si>
  <si>
    <t>Desembolso Inicial</t>
  </si>
  <si>
    <t>Índice de Lucratividade</t>
  </si>
  <si>
    <t>Valor presente dos Fluxos de caixa</t>
  </si>
  <si>
    <t xml:space="preserve">Total Fluxos de caixa do projeto </t>
  </si>
  <si>
    <r>
      <t>a valor presente (VPL+FC</t>
    </r>
    <r>
      <rPr>
        <vertAlign val="subscript"/>
        <sz val="18"/>
        <color rgb="FF000000"/>
        <rFont val="Calibri"/>
        <family val="2"/>
      </rPr>
      <t>0</t>
    </r>
    <r>
      <rPr>
        <sz val="18"/>
        <color rgb="FF000000"/>
        <rFont val="Calibri"/>
        <family val="2"/>
      </rPr>
      <t>)</t>
    </r>
  </si>
  <si>
    <t>Fluxo de caixa acumulado</t>
  </si>
  <si>
    <t>Fluxo de caixa descontado acumulado</t>
  </si>
  <si>
    <t>Vida útil</t>
  </si>
  <si>
    <t>Máquina</t>
  </si>
  <si>
    <t>A</t>
  </si>
  <si>
    <t>B</t>
  </si>
  <si>
    <t>Custo de Aquisição</t>
  </si>
  <si>
    <t>Gasto de manutenção</t>
  </si>
  <si>
    <t>Valor Residual</t>
  </si>
  <si>
    <t>Qual máquina comprar?</t>
  </si>
  <si>
    <t>Custo de Capital</t>
  </si>
  <si>
    <t>Fluxos de Caixa</t>
  </si>
  <si>
    <t>Final do Ano 1</t>
  </si>
  <si>
    <t>Agora</t>
  </si>
  <si>
    <t>Final do Ano 2</t>
  </si>
  <si>
    <t>Final do Ano 3</t>
  </si>
  <si>
    <t>Final do Ano 4</t>
  </si>
  <si>
    <t>Máquina A Aquisição</t>
  </si>
  <si>
    <t>Máquina A Manutenção</t>
  </si>
  <si>
    <t>Máquina B Aquisição</t>
  </si>
  <si>
    <t>Máquina B Manutenção</t>
  </si>
  <si>
    <t>Valor Presente</t>
  </si>
  <si>
    <t>Custo anual equivalente</t>
  </si>
  <si>
    <t>Custo Anual Equivalente</t>
  </si>
  <si>
    <t>Fluxos de Caixa no final do ano:</t>
  </si>
  <si>
    <t>0 (Agora)</t>
  </si>
  <si>
    <t>Anuidade Equivalente</t>
  </si>
  <si>
    <t>Projetos C e F</t>
  </si>
  <si>
    <t>Projeto C</t>
  </si>
  <si>
    <t>Fluxo de Caixa para C</t>
  </si>
  <si>
    <t>Projeto F</t>
  </si>
  <si>
    <t>Fluxo de Caixa para F</t>
  </si>
  <si>
    <t xml:space="preserve">Custo de Capital </t>
  </si>
  <si>
    <t>Fluxo de caixa operacional</t>
  </si>
  <si>
    <t>custo inicial</t>
  </si>
  <si>
    <t>VP dos fluxos de caixa do projeto</t>
  </si>
  <si>
    <t>VP do Valor residual</t>
  </si>
  <si>
    <t>valor anual equivalente</t>
  </si>
  <si>
    <t>Projeto XPTO2</t>
  </si>
  <si>
    <t>Tempo de vida do projeto</t>
  </si>
  <si>
    <t>1 ano</t>
  </si>
  <si>
    <t xml:space="preserve"> 2 anos</t>
  </si>
  <si>
    <t>3 anos</t>
  </si>
  <si>
    <t>4 anos</t>
  </si>
  <si>
    <t>5 anos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</si>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</sst>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$&quot;#,##0;[Red]\-&quot;R$&quot;#,##0"/>
    <numFmt numFmtId="8" formatCode="&quot;R$&quot;#,##0.00;[Red]\-&quot;R$&quot;#,##0.00"/>
    <numFmt numFmtId="164" formatCode="0.0%"/>
    <numFmt numFmtId="165" formatCode="0.000%"/>
    <numFmt numFmtId="166" formatCode="#,##0.0000_ ;[Red]\-#,##0.0000\ "/>
  </numFmts>
  <fonts count="16" x14ac:knownFonts="1">
    <font>
      <sz val="11"/>
      <color theme="1"/>
      <name val="Calibri"/>
      <family val="2"/>
      <scheme val="minor"/>
    </font>
    <font>
      <sz val="18"/>
      <color rgb="FFFFFFFF"/>
      <name val="Franklin Gothic Book"/>
      <family val="2"/>
    </font>
    <font>
      <sz val="18"/>
      <color rgb="FF000000"/>
      <name val="Franklin Gothic Book"/>
      <family val="2"/>
    </font>
    <font>
      <b/>
      <sz val="18"/>
      <color rgb="FFFFFFFF"/>
      <name val="Franklin Gothic Book"/>
      <family val="2"/>
    </font>
    <font>
      <sz val="18"/>
      <color theme="1"/>
      <name val="Calibri"/>
      <family val="2"/>
      <scheme val="minor"/>
    </font>
    <font>
      <sz val="18"/>
      <color theme="0"/>
      <name val="Franklin Gothic Book"/>
      <family val="2"/>
    </font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sz val="18"/>
      <name val="Arial"/>
      <family val="2"/>
    </font>
    <font>
      <b/>
      <sz val="18"/>
      <color rgb="FF000000"/>
      <name val="Franklin Gothic Book"/>
      <family val="2"/>
    </font>
    <font>
      <sz val="18"/>
      <color rgb="FF000000"/>
      <name val="Calibri"/>
      <family val="2"/>
    </font>
    <font>
      <vertAlign val="subscript"/>
      <sz val="18"/>
      <color rgb="FF000000"/>
      <name val="Calibri"/>
      <family val="2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1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right" wrapText="1" readingOrder="1"/>
    </xf>
    <xf numFmtId="3" fontId="2" fillId="3" borderId="1" xfId="0" applyNumberFormat="1" applyFont="1" applyFill="1" applyBorder="1" applyAlignment="1">
      <alignment horizontal="right" wrapText="1" readingOrder="1"/>
    </xf>
    <xf numFmtId="0" fontId="2" fillId="3" borderId="2" xfId="0" applyFont="1" applyFill="1" applyBorder="1" applyAlignment="1">
      <alignment horizontal="left" wrapText="1" readingOrder="1"/>
    </xf>
    <xf numFmtId="9" fontId="2" fillId="3" borderId="2" xfId="0" applyNumberFormat="1" applyFont="1" applyFill="1" applyBorder="1" applyAlignment="1">
      <alignment horizontal="right" wrapText="1" readingOrder="1"/>
    </xf>
    <xf numFmtId="0" fontId="2" fillId="3" borderId="2" xfId="0" applyFont="1" applyFill="1" applyBorder="1" applyAlignment="1">
      <alignment horizontal="right" wrapText="1" readingOrder="1"/>
    </xf>
    <xf numFmtId="0" fontId="3" fillId="4" borderId="3" xfId="0" applyFont="1" applyFill="1" applyBorder="1" applyAlignment="1">
      <alignment horizontal="left" wrapText="1" readingOrder="1"/>
    </xf>
    <xf numFmtId="0" fontId="3" fillId="4" borderId="3" xfId="0" applyFont="1" applyFill="1" applyBorder="1" applyAlignment="1">
      <alignment horizontal="right" wrapText="1" readingOrder="1"/>
    </xf>
    <xf numFmtId="4" fontId="3" fillId="4" borderId="3" xfId="0" applyNumberFormat="1" applyFont="1" applyFill="1" applyBorder="1" applyAlignment="1">
      <alignment horizontal="right" wrapText="1" readingOrder="1"/>
    </xf>
    <xf numFmtId="0" fontId="4" fillId="0" borderId="0" xfId="0" applyFont="1"/>
    <xf numFmtId="8" fontId="3" fillId="4" borderId="3" xfId="0" applyNumberFormat="1" applyFont="1" applyFill="1" applyBorder="1" applyAlignment="1">
      <alignment horizontal="right" wrapText="1" readingOrder="1"/>
    </xf>
    <xf numFmtId="164" fontId="3" fillId="4" borderId="3" xfId="0" applyNumberFormat="1" applyFont="1" applyFill="1" applyBorder="1" applyAlignment="1">
      <alignment horizontal="right" wrapText="1" readingOrder="1"/>
    </xf>
    <xf numFmtId="8" fontId="4" fillId="0" borderId="0" xfId="0" applyNumberFormat="1" applyFont="1"/>
    <xf numFmtId="0" fontId="1" fillId="2" borderId="1" xfId="0" applyFont="1" applyFill="1" applyBorder="1" applyAlignment="1">
      <alignment horizontal="center" wrapText="1" readingOrder="1"/>
    </xf>
    <xf numFmtId="10" fontId="2" fillId="3" borderId="1" xfId="0" applyNumberFormat="1" applyFont="1" applyFill="1" applyBorder="1" applyAlignment="1">
      <alignment horizontal="right" wrapText="1" readingOrder="1"/>
    </xf>
    <xf numFmtId="10" fontId="3" fillId="4" borderId="3" xfId="0" applyNumberFormat="1" applyFont="1" applyFill="1" applyBorder="1" applyAlignment="1">
      <alignment horizontal="right" wrapText="1" readingOrder="1"/>
    </xf>
    <xf numFmtId="8" fontId="0" fillId="0" borderId="0" xfId="0" applyNumberFormat="1"/>
    <xf numFmtId="0" fontId="0" fillId="0" borderId="0" xfId="0" applyAlignment="1">
      <alignment horizontal="center"/>
    </xf>
    <xf numFmtId="165" fontId="4" fillId="0" borderId="0" xfId="0" applyNumberFormat="1" applyFont="1"/>
    <xf numFmtId="3" fontId="0" fillId="0" borderId="0" xfId="0" applyNumberFormat="1"/>
    <xf numFmtId="0" fontId="7" fillId="5" borderId="9" xfId="0" applyFont="1" applyFill="1" applyBorder="1" applyAlignment="1">
      <alignment horizontal="right" wrapText="1" readingOrder="1"/>
    </xf>
    <xf numFmtId="3" fontId="8" fillId="6" borderId="10" xfId="0" applyNumberFormat="1" applyFont="1" applyFill="1" applyBorder="1" applyAlignment="1">
      <alignment horizontal="right" wrapText="1" readingOrder="1"/>
    </xf>
    <xf numFmtId="0" fontId="7" fillId="5" borderId="9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/>
    </xf>
    <xf numFmtId="10" fontId="9" fillId="7" borderId="1" xfId="0" applyNumberFormat="1" applyFont="1" applyFill="1" applyBorder="1" applyAlignment="1">
      <alignment horizontal="right" wrapText="1" readingOrder="1"/>
    </xf>
    <xf numFmtId="3" fontId="2" fillId="7" borderId="1" xfId="0" applyNumberFormat="1" applyFont="1" applyFill="1" applyBorder="1" applyAlignment="1">
      <alignment horizontal="left" wrapText="1" readingOrder="1"/>
    </xf>
    <xf numFmtId="3" fontId="2" fillId="7" borderId="1" xfId="0" applyNumberFormat="1" applyFont="1" applyFill="1" applyBorder="1" applyAlignment="1">
      <alignment horizontal="right" wrapText="1" readingOrder="1"/>
    </xf>
    <xf numFmtId="3" fontId="2" fillId="7" borderId="8" xfId="0" applyNumberFormat="1" applyFont="1" applyFill="1" applyBorder="1" applyAlignment="1">
      <alignment wrapText="1" readingOrder="1"/>
    </xf>
    <xf numFmtId="3" fontId="2" fillId="7" borderId="13" xfId="0" applyNumberFormat="1" applyFont="1" applyFill="1" applyBorder="1" applyAlignment="1">
      <alignment wrapText="1" readingOrder="1"/>
    </xf>
    <xf numFmtId="3" fontId="2" fillId="7" borderId="12" xfId="0" applyNumberFormat="1" applyFont="1" applyFill="1" applyBorder="1" applyAlignment="1">
      <alignment horizontal="left" readingOrder="1"/>
    </xf>
    <xf numFmtId="3" fontId="2" fillId="7" borderId="6" xfId="0" applyNumberFormat="1" applyFont="1" applyFill="1" applyBorder="1" applyAlignment="1">
      <alignment horizontal="left" readingOrder="1"/>
    </xf>
    <xf numFmtId="3" fontId="2" fillId="7" borderId="11" xfId="0" applyNumberFormat="1" applyFont="1" applyFill="1" applyBorder="1" applyAlignment="1">
      <alignment readingOrder="1"/>
    </xf>
    <xf numFmtId="3" fontId="2" fillId="7" borderId="7" xfId="0" applyNumberFormat="1" applyFont="1" applyFill="1" applyBorder="1" applyAlignment="1">
      <alignment readingOrder="1"/>
    </xf>
    <xf numFmtId="164" fontId="2" fillId="7" borderId="1" xfId="1" applyNumberFormat="1" applyFont="1" applyFill="1" applyBorder="1" applyAlignment="1">
      <alignment horizontal="right" wrapText="1" readingOrder="1"/>
    </xf>
    <xf numFmtId="0" fontId="7" fillId="5" borderId="9" xfId="0" applyFont="1" applyFill="1" applyBorder="1" applyAlignment="1">
      <alignment horizontal="center" vertical="center" wrapText="1" readingOrder="1"/>
    </xf>
    <xf numFmtId="0" fontId="7" fillId="5" borderId="9" xfId="0" applyFont="1" applyFill="1" applyBorder="1" applyAlignment="1">
      <alignment horizontal="center" wrapText="1" readingOrder="1"/>
    </xf>
    <xf numFmtId="3" fontId="2" fillId="7" borderId="1" xfId="0" applyNumberFormat="1" applyFont="1" applyFill="1" applyBorder="1" applyAlignment="1">
      <alignment horizontal="center" wrapText="1" readingOrder="1"/>
    </xf>
    <xf numFmtId="9" fontId="0" fillId="0" borderId="0" xfId="0" applyNumberFormat="1"/>
    <xf numFmtId="0" fontId="7" fillId="5" borderId="0" xfId="0" applyFont="1" applyFill="1" applyBorder="1" applyAlignment="1">
      <alignment horizontal="center" wrapText="1" readingOrder="1"/>
    </xf>
    <xf numFmtId="165" fontId="2" fillId="7" borderId="1" xfId="1" applyNumberFormat="1" applyFont="1" applyFill="1" applyBorder="1" applyAlignment="1">
      <alignment horizontal="right" wrapText="1" readingOrder="1"/>
    </xf>
    <xf numFmtId="3" fontId="5" fillId="8" borderId="1" xfId="0" applyNumberFormat="1" applyFont="1" applyFill="1" applyBorder="1" applyAlignment="1">
      <alignment horizontal="right" wrapText="1" readingOrder="1"/>
    </xf>
    <xf numFmtId="164" fontId="2" fillId="7" borderId="13" xfId="1" applyNumberFormat="1" applyFont="1" applyFill="1" applyBorder="1" applyAlignment="1">
      <alignment horizontal="right" wrapText="1" readingOrder="1"/>
    </xf>
    <xf numFmtId="0" fontId="7" fillId="5" borderId="16" xfId="0" applyFont="1" applyFill="1" applyBorder="1" applyAlignment="1">
      <alignment horizontal="center" wrapText="1" readingOrder="1"/>
    </xf>
    <xf numFmtId="164" fontId="2" fillId="7" borderId="7" xfId="1" applyNumberFormat="1" applyFont="1" applyFill="1" applyBorder="1" applyAlignment="1">
      <alignment horizontal="right" wrapText="1" readingOrder="1"/>
    </xf>
    <xf numFmtId="0" fontId="7" fillId="8" borderId="16" xfId="0" applyFont="1" applyFill="1" applyBorder="1" applyAlignment="1">
      <alignment horizontal="center" wrapText="1" readingOrder="1"/>
    </xf>
    <xf numFmtId="3" fontId="2" fillId="7" borderId="7" xfId="0" applyNumberFormat="1" applyFont="1" applyFill="1" applyBorder="1" applyAlignment="1">
      <alignment horizontal="right" wrapText="1" readingOrder="1"/>
    </xf>
    <xf numFmtId="165" fontId="2" fillId="7" borderId="7" xfId="1" applyNumberFormat="1" applyFont="1" applyFill="1" applyBorder="1" applyAlignment="1">
      <alignment horizontal="right" wrapText="1" readingOrder="1"/>
    </xf>
    <xf numFmtId="0" fontId="7" fillId="5" borderId="19" xfId="0" applyFont="1" applyFill="1" applyBorder="1" applyAlignment="1">
      <alignment horizontal="center" wrapText="1" readingOrder="1"/>
    </xf>
    <xf numFmtId="0" fontId="7" fillId="5" borderId="20" xfId="0" applyFont="1" applyFill="1" applyBorder="1" applyAlignment="1">
      <alignment horizontal="center" wrapText="1" readingOrder="1"/>
    </xf>
    <xf numFmtId="0" fontId="7" fillId="5" borderId="21" xfId="0" applyFont="1" applyFill="1" applyBorder="1" applyAlignment="1">
      <alignment horizontal="center" wrapText="1" readingOrder="1"/>
    </xf>
    <xf numFmtId="3" fontId="2" fillId="7" borderId="1" xfId="0" applyNumberFormat="1" applyFont="1" applyFill="1" applyBorder="1" applyAlignment="1">
      <alignment horizontal="left" readingOrder="1"/>
    </xf>
    <xf numFmtId="0" fontId="3" fillId="4" borderId="2" xfId="0" applyFont="1" applyFill="1" applyBorder="1" applyAlignment="1">
      <alignment horizontal="center" vertical="center" wrapText="1" readingOrder="1"/>
    </xf>
    <xf numFmtId="3" fontId="2" fillId="3" borderId="3" xfId="0" applyNumberFormat="1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3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12" fillId="3" borderId="3" xfId="0" applyFont="1" applyFill="1" applyBorder="1" applyAlignment="1">
      <alignment horizontal="left" vertical="center" wrapText="1" readingOrder="1"/>
    </xf>
    <xf numFmtId="4" fontId="2" fillId="3" borderId="3" xfId="0" applyNumberFormat="1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left" vertical="center" wrapText="1" readingOrder="1"/>
    </xf>
    <xf numFmtId="4" fontId="2" fillId="3" borderId="1" xfId="0" applyNumberFormat="1" applyFont="1" applyFill="1" applyBorder="1" applyAlignment="1">
      <alignment horizontal="center" vertical="center" wrapText="1" readingOrder="1"/>
    </xf>
    <xf numFmtId="0" fontId="12" fillId="3" borderId="4" xfId="0" applyFont="1" applyFill="1" applyBorder="1" applyAlignment="1">
      <alignment horizontal="left" vertical="center" wrapText="1" readingOrder="1"/>
    </xf>
    <xf numFmtId="0" fontId="12" fillId="3" borderId="23" xfId="0" applyFont="1" applyFill="1" applyBorder="1" applyAlignment="1">
      <alignment horizontal="left" vertical="center" wrapText="1" readingOrder="1"/>
    </xf>
    <xf numFmtId="166" fontId="3" fillId="4" borderId="3" xfId="0" applyNumberFormat="1" applyFont="1" applyFill="1" applyBorder="1" applyAlignment="1">
      <alignment horizontal="right" wrapText="1" readingOrder="1"/>
    </xf>
    <xf numFmtId="0" fontId="1" fillId="0" borderId="0" xfId="0" applyFont="1" applyFill="1" applyBorder="1" applyAlignment="1">
      <alignment horizontal="center" wrapText="1" readingOrder="1"/>
    </xf>
    <xf numFmtId="0" fontId="1" fillId="0" borderId="1" xfId="0" applyFont="1" applyFill="1" applyBorder="1" applyAlignment="1">
      <alignment horizontal="center" wrapText="1" readingOrder="1"/>
    </xf>
    <xf numFmtId="3" fontId="2" fillId="0" borderId="1" xfId="0" applyNumberFormat="1" applyFont="1" applyFill="1" applyBorder="1" applyAlignment="1">
      <alignment horizontal="right" wrapText="1" readingOrder="1"/>
    </xf>
    <xf numFmtId="9" fontId="2" fillId="0" borderId="2" xfId="0" applyNumberFormat="1" applyFont="1" applyFill="1" applyBorder="1" applyAlignment="1">
      <alignment horizontal="right" wrapText="1" readingOrder="1"/>
    </xf>
    <xf numFmtId="8" fontId="3" fillId="0" borderId="3" xfId="0" applyNumberFormat="1" applyFont="1" applyFill="1" applyBorder="1" applyAlignment="1">
      <alignment horizontal="right" wrapText="1" readingOrder="1"/>
    </xf>
    <xf numFmtId="164" fontId="3" fillId="0" borderId="0" xfId="0" applyNumberFormat="1" applyFont="1" applyFill="1" applyBorder="1" applyAlignment="1">
      <alignment horizontal="right" wrapText="1" readingOrder="1"/>
    </xf>
    <xf numFmtId="0" fontId="0" fillId="0" borderId="0" xfId="0" applyFill="1"/>
    <xf numFmtId="4" fontId="3" fillId="4" borderId="3" xfId="0" applyNumberFormat="1" applyFont="1" applyFill="1" applyBorder="1" applyAlignment="1">
      <alignment horizontal="left" wrapText="1" readingOrder="1"/>
    </xf>
    <xf numFmtId="4" fontId="2" fillId="3" borderId="1" xfId="0" applyNumberFormat="1" applyFont="1" applyFill="1" applyBorder="1" applyAlignment="1">
      <alignment horizontal="right" wrapText="1" readingOrder="1"/>
    </xf>
    <xf numFmtId="0" fontId="4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wrapText="1" readingOrder="1"/>
    </xf>
    <xf numFmtId="164" fontId="2" fillId="3" borderId="1" xfId="1" applyNumberFormat="1" applyFont="1" applyFill="1" applyBorder="1" applyAlignment="1">
      <alignment horizontal="right" wrapText="1" readingOrder="1"/>
    </xf>
    <xf numFmtId="0" fontId="2" fillId="3" borderId="5" xfId="0" applyFont="1" applyFill="1" applyBorder="1" applyAlignment="1">
      <alignment wrapText="1" readingOrder="1"/>
    </xf>
    <xf numFmtId="3" fontId="2" fillId="3" borderId="5" xfId="0" applyNumberFormat="1" applyFont="1" applyFill="1" applyBorder="1" applyAlignment="1">
      <alignment horizontal="right" wrapText="1" readingOrder="1"/>
    </xf>
    <xf numFmtId="6" fontId="3" fillId="4" borderId="3" xfId="0" applyNumberFormat="1" applyFont="1" applyFill="1" applyBorder="1" applyAlignment="1">
      <alignment horizontal="right" wrapText="1" readingOrder="1"/>
    </xf>
    <xf numFmtId="3" fontId="2" fillId="0" borderId="5" xfId="0" applyNumberFormat="1" applyFont="1" applyFill="1" applyBorder="1" applyAlignment="1">
      <alignment horizontal="right" wrapText="1" readingOrder="1"/>
    </xf>
    <xf numFmtId="9" fontId="2" fillId="9" borderId="3" xfId="0" applyNumberFormat="1" applyFont="1" applyFill="1" applyBorder="1" applyAlignment="1">
      <alignment horizontal="left" wrapText="1" readingOrder="1"/>
    </xf>
    <xf numFmtId="0" fontId="10" fillId="0" borderId="3" xfId="0" applyFont="1" applyBorder="1" applyAlignment="1">
      <alignment wrapText="1"/>
    </xf>
    <xf numFmtId="0" fontId="2" fillId="9" borderId="1" xfId="0" applyFont="1" applyFill="1" applyBorder="1" applyAlignment="1">
      <alignment horizontal="left" wrapText="1" readingOrder="1"/>
    </xf>
    <xf numFmtId="0" fontId="2" fillId="9" borderId="1" xfId="0" applyFont="1" applyFill="1" applyBorder="1" applyAlignment="1">
      <alignment horizontal="right" wrapText="1" readingOrder="1"/>
    </xf>
    <xf numFmtId="0" fontId="10" fillId="0" borderId="1" xfId="0" applyFont="1" applyBorder="1" applyAlignment="1">
      <alignment wrapText="1"/>
    </xf>
    <xf numFmtId="3" fontId="2" fillId="9" borderId="1" xfId="0" applyNumberFormat="1" applyFont="1" applyFill="1" applyBorder="1" applyAlignment="1">
      <alignment horizontal="right" wrapText="1" readingOrder="1"/>
    </xf>
    <xf numFmtId="10" fontId="2" fillId="9" borderId="1" xfId="0" applyNumberFormat="1" applyFont="1" applyFill="1" applyBorder="1" applyAlignment="1">
      <alignment horizontal="right" wrapText="1" readingOrder="1"/>
    </xf>
    <xf numFmtId="0" fontId="10" fillId="0" borderId="14" xfId="0" applyFont="1" applyFill="1" applyBorder="1" applyAlignment="1">
      <alignment wrapText="1"/>
    </xf>
    <xf numFmtId="0" fontId="2" fillId="0" borderId="22" xfId="0" applyFont="1" applyFill="1" applyBorder="1" applyAlignment="1">
      <alignment horizontal="left" wrapText="1" readingOrder="1"/>
    </xf>
    <xf numFmtId="3" fontId="2" fillId="0" borderId="22" xfId="0" applyNumberFormat="1" applyFont="1" applyFill="1" applyBorder="1" applyAlignment="1">
      <alignment horizontal="right" wrapText="1" readingOrder="1"/>
    </xf>
    <xf numFmtId="0" fontId="10" fillId="0" borderId="22" xfId="0" applyFont="1" applyFill="1" applyBorder="1" applyAlignment="1">
      <alignment wrapText="1"/>
    </xf>
    <xf numFmtId="10" fontId="2" fillId="0" borderId="22" xfId="0" applyNumberFormat="1" applyFont="1" applyFill="1" applyBorder="1" applyAlignment="1">
      <alignment horizontal="right" wrapText="1" readingOrder="1"/>
    </xf>
    <xf numFmtId="0" fontId="10" fillId="0" borderId="15" xfId="0" applyFont="1" applyFill="1" applyBorder="1" applyAlignment="1">
      <alignment wrapText="1"/>
    </xf>
    <xf numFmtId="3" fontId="2" fillId="10" borderId="1" xfId="0" applyNumberFormat="1" applyFont="1" applyFill="1" applyBorder="1" applyAlignment="1">
      <alignment horizontal="right" wrapText="1" readingOrder="1"/>
    </xf>
    <xf numFmtId="10" fontId="2" fillId="10" borderId="1" xfId="0" applyNumberFormat="1" applyFont="1" applyFill="1" applyBorder="1" applyAlignment="1">
      <alignment horizontal="right" wrapText="1" readingOrder="1"/>
    </xf>
    <xf numFmtId="0" fontId="2" fillId="9" borderId="28" xfId="0" applyFont="1" applyFill="1" applyBorder="1" applyAlignment="1">
      <alignment wrapText="1" readingOrder="1"/>
    </xf>
    <xf numFmtId="0" fontId="1" fillId="2" borderId="30" xfId="0" applyFont="1" applyFill="1" applyBorder="1" applyAlignment="1">
      <alignment horizontal="center" wrapText="1" readingOrder="1"/>
    </xf>
    <xf numFmtId="0" fontId="2" fillId="0" borderId="28" xfId="0" applyFont="1" applyFill="1" applyBorder="1" applyAlignment="1">
      <alignment wrapText="1" readingOrder="1"/>
    </xf>
    <xf numFmtId="0" fontId="2" fillId="0" borderId="29" xfId="0" applyFont="1" applyFill="1" applyBorder="1" applyAlignment="1">
      <alignment wrapText="1" readingOrder="1"/>
    </xf>
    <xf numFmtId="8" fontId="15" fillId="0" borderId="0" xfId="0" applyNumberFormat="1" applyFont="1"/>
    <xf numFmtId="0" fontId="10" fillId="0" borderId="22" xfId="0" quotePrefix="1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5" fillId="2" borderId="4" xfId="0" applyFont="1" applyFill="1" applyBorder="1" applyAlignment="1">
      <alignment horizontal="center" wrapText="1" readingOrder="1"/>
    </xf>
    <xf numFmtId="0" fontId="5" fillId="2" borderId="5" xfId="0" applyFont="1" applyFill="1" applyBorder="1" applyAlignment="1">
      <alignment horizontal="center" wrapText="1" readingOrder="1"/>
    </xf>
    <xf numFmtId="0" fontId="7" fillId="5" borderId="14" xfId="0" applyFont="1" applyFill="1" applyBorder="1" applyAlignment="1">
      <alignment horizontal="center" wrapText="1" readingOrder="1"/>
    </xf>
    <xf numFmtId="0" fontId="7" fillId="5" borderId="15" xfId="0" applyFont="1" applyFill="1" applyBorder="1" applyAlignment="1">
      <alignment horizontal="center" wrapText="1" readingOrder="1"/>
    </xf>
    <xf numFmtId="0" fontId="7" fillId="5" borderId="17" xfId="0" quotePrefix="1" applyFont="1" applyFill="1" applyBorder="1" applyAlignment="1">
      <alignment horizontal="center" wrapText="1" readingOrder="1"/>
    </xf>
    <xf numFmtId="0" fontId="7" fillId="5" borderId="18" xfId="0" applyFont="1" applyFill="1" applyBorder="1" applyAlignment="1">
      <alignment horizontal="center" wrapText="1" readingOrder="1"/>
    </xf>
    <xf numFmtId="9" fontId="2" fillId="3" borderId="25" xfId="0" applyNumberFormat="1" applyFont="1" applyFill="1" applyBorder="1" applyAlignment="1">
      <alignment horizontal="center" wrapText="1" readingOrder="1"/>
    </xf>
    <xf numFmtId="9" fontId="2" fillId="3" borderId="26" xfId="0" applyNumberFormat="1" applyFont="1" applyFill="1" applyBorder="1" applyAlignment="1">
      <alignment horizontal="center" wrapText="1" readingOrder="1"/>
    </xf>
    <xf numFmtId="4" fontId="2" fillId="3" borderId="4" xfId="0" applyNumberFormat="1" applyFont="1" applyFill="1" applyBorder="1" applyAlignment="1">
      <alignment horizontal="center" vertical="center" wrapText="1" readingOrder="1"/>
    </xf>
    <xf numFmtId="4" fontId="2" fillId="3" borderId="23" xfId="0" applyNumberFormat="1" applyFont="1" applyFill="1" applyBorder="1" applyAlignment="1">
      <alignment horizontal="center" vertical="center" wrapText="1" readingOrder="1"/>
    </xf>
    <xf numFmtId="0" fontId="1" fillId="2" borderId="24" xfId="0" applyFont="1" applyFill="1" applyBorder="1" applyAlignment="1">
      <alignment horizontal="center" wrapText="1" readingOrder="1"/>
    </xf>
    <xf numFmtId="0" fontId="1" fillId="2" borderId="0" xfId="0" applyFont="1" applyFill="1" applyBorder="1" applyAlignment="1">
      <alignment horizont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3" borderId="12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3" fillId="4" borderId="25" xfId="0" applyFont="1" applyFill="1" applyBorder="1" applyAlignment="1">
      <alignment horizontal="center" wrapText="1" readingOrder="1"/>
    </xf>
    <xf numFmtId="0" fontId="3" fillId="4" borderId="27" xfId="0" applyFont="1" applyFill="1" applyBorder="1" applyAlignment="1">
      <alignment horizontal="center" wrapText="1" readingOrder="1"/>
    </xf>
    <xf numFmtId="0" fontId="3" fillId="4" borderId="26" xfId="0" applyFont="1" applyFill="1" applyBorder="1" applyAlignment="1">
      <alignment horizontal="center" wrapText="1" readingOrder="1"/>
    </xf>
    <xf numFmtId="0" fontId="2" fillId="3" borderId="6" xfId="0" applyFont="1" applyFill="1" applyBorder="1" applyAlignment="1">
      <alignment horizontal="center" wrapText="1" readingOrder="1"/>
    </xf>
    <xf numFmtId="0" fontId="2" fillId="3" borderId="11" xfId="0" applyFont="1" applyFill="1" applyBorder="1" applyAlignment="1">
      <alignment horizontal="center" wrapText="1" readingOrder="1"/>
    </xf>
    <xf numFmtId="0" fontId="2" fillId="3" borderId="7" xfId="0" applyFont="1" applyFill="1" applyBorder="1" applyAlignment="1">
      <alignment horizontal="center" wrapText="1" readingOrder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0000"/>
      <color rgb="FF333333"/>
      <color rgb="FFE7E6E6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VPL para múltiplos custos de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08887164727462"/>
          <c:y val="0.1045834327527241"/>
          <c:w val="0.79556405592495083"/>
          <c:h val="0.724041199395530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'projetos S e L VPL E TIR (AULA)'!$B$23:$B$24</c:f>
              <c:strCache>
                <c:ptCount val="2"/>
                <c:pt idx="0">
                  <c:v>VPL </c:v>
                </c:pt>
                <c:pt idx="1">
                  <c:v>Projeto 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'projetos S e L VPL E TIR (AULA)'!$A$25:$A$39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'projetos S e L VPL E TIR (AULA)'!$B$25:$B$39</c:f>
              <c:numCache>
                <c:formatCode>#,##0</c:formatCode>
                <c:ptCount val="15"/>
                <c:pt idx="0">
                  <c:v>1800.731176824469</c:v>
                </c:pt>
                <c:pt idx="1">
                  <c:v>1588.5717233207943</c:v>
                </c:pt>
                <c:pt idx="2">
                  <c:v>1383.1425989769377</c:v>
                </c:pt>
                <c:pt idx="3">
                  <c:v>1184.1507335715523</c:v>
                </c:pt>
                <c:pt idx="4">
                  <c:v>991.31895037935465</c:v>
                </c:pt>
                <c:pt idx="5">
                  <c:v>804.38494638344127</c:v>
                </c:pt>
                <c:pt idx="6">
                  <c:v>623.10034749969054</c:v>
                </c:pt>
                <c:pt idx="7">
                  <c:v>447.22983262182242</c:v>
                </c:pt>
                <c:pt idx="8">
                  <c:v>276.55032086045321</c:v>
                </c:pt>
                <c:pt idx="9">
                  <c:v>110.85021685768879</c:v>
                </c:pt>
                <c:pt idx="10">
                  <c:v>-50.071290482808763</c:v>
                </c:pt>
                <c:pt idx="11">
                  <c:v>-206.40488009715955</c:v>
                </c:pt>
                <c:pt idx="12">
                  <c:v>-358.33170556727237</c:v>
                </c:pt>
                <c:pt idx="13">
                  <c:v>-506.02396016756211</c:v>
                </c:pt>
                <c:pt idx="14">
                  <c:v>-649.64540338290135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211-91E9-16503FE1F4D9}"/>
            </c:ext>
          </c:extLst>
        </c:ser>
        <c:ser>
          <c:idx val="1"/>
          <c:order val="1"/>
          <c:tx>
            <c:strRef>
              <c:f>'projetos S e L VPL E TIR (AULA)'!$C$23:$C$24</c:f>
              <c:strCache>
                <c:ptCount val="2"/>
                <c:pt idx="0">
                  <c:v>VPL </c:v>
                </c:pt>
                <c:pt idx="1">
                  <c:v>Projeto 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'projetos S e L VPL E TIR (AULA)'!$A$25:$A$39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'projetos S e L VPL E TIR (AULA)'!$C$25:$C$39</c:f>
              <c:numCache>
                <c:formatCode>#,##0</c:formatCode>
                <c:ptCount val="15"/>
                <c:pt idx="0">
                  <c:v>2701.2818732935339</c:v>
                </c:pt>
                <c:pt idx="1">
                  <c:v>2342.681010194432</c:v>
                </c:pt>
                <c:pt idx="2">
                  <c:v>1998.7866761968526</c:v>
                </c:pt>
                <c:pt idx="3">
                  <c:v>1668.8435310787081</c:v>
                </c:pt>
                <c:pt idx="4">
                  <c:v>1352.1421549264851</c:v>
                </c:pt>
                <c:pt idx="5">
                  <c:v>1048.0158459121612</c:v>
                </c:pt>
                <c:pt idx="6">
                  <c:v>755.83766895238841</c:v>
                </c:pt>
                <c:pt idx="7">
                  <c:v>475.01773349645737</c:v>
                </c:pt>
                <c:pt idx="8">
                  <c:v>205.00068075312629</c:v>
                </c:pt>
                <c:pt idx="9">
                  <c:v>-54.736637482323204</c:v>
                </c:pt>
                <c:pt idx="10">
                  <c:v>-304.68730457652418</c:v>
                </c:pt>
                <c:pt idx="11">
                  <c:v>-545.31632406356039</c:v>
                </c:pt>
                <c:pt idx="12">
                  <c:v>-777.0624572436227</c:v>
                </c:pt>
                <c:pt idx="13">
                  <c:v>-1000.3399255002805</c:v>
                </c:pt>
                <c:pt idx="14">
                  <c:v>-1215.5399883693481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211-91E9-16503FE1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6200"/>
        <c:axId val="851686528"/>
      </c:scatterChart>
      <c:valAx>
        <c:axId val="851686200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Custo de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528"/>
        <c:crosses val="autoZero"/>
        <c:crossBetween val="midCat"/>
      </c:valAx>
      <c:valAx>
        <c:axId val="851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VPL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VPL para múltiplos custos de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08887164727462"/>
          <c:y val="0.1045834327527241"/>
          <c:w val="0.79556405592495083"/>
          <c:h val="0.724041199395530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'projetos S e L VPL E TIR'!$B$23:$B$24</c:f>
              <c:strCache>
                <c:ptCount val="2"/>
                <c:pt idx="0">
                  <c:v>VPL </c:v>
                </c:pt>
                <c:pt idx="1">
                  <c:v>Projeto 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'projetos S e L VPL E TIR'!$A$25:$A$39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'projetos S e L VPL E TIR'!$B$25:$B$39</c:f>
              <c:numCache>
                <c:formatCode>#,##0</c:formatCode>
                <c:ptCount val="15"/>
                <c:pt idx="0">
                  <c:v>1800.731176824469</c:v>
                </c:pt>
                <c:pt idx="1">
                  <c:v>1588.5717233207943</c:v>
                </c:pt>
                <c:pt idx="2">
                  <c:v>1383.1425989769377</c:v>
                </c:pt>
                <c:pt idx="3">
                  <c:v>1184.1507335715523</c:v>
                </c:pt>
                <c:pt idx="4">
                  <c:v>991.31895037935465</c:v>
                </c:pt>
                <c:pt idx="5">
                  <c:v>804.38494638344127</c:v>
                </c:pt>
                <c:pt idx="6">
                  <c:v>623.10034749969054</c:v>
                </c:pt>
                <c:pt idx="7">
                  <c:v>447.22983262182242</c:v>
                </c:pt>
                <c:pt idx="8">
                  <c:v>276.55032086045321</c:v>
                </c:pt>
                <c:pt idx="9">
                  <c:v>110.85021685768879</c:v>
                </c:pt>
                <c:pt idx="10">
                  <c:v>-50.071290482808763</c:v>
                </c:pt>
                <c:pt idx="11">
                  <c:v>-206.40488009715955</c:v>
                </c:pt>
                <c:pt idx="12">
                  <c:v>-358.33170556727237</c:v>
                </c:pt>
                <c:pt idx="13">
                  <c:v>-506.02396016756211</c:v>
                </c:pt>
                <c:pt idx="14">
                  <c:v>-649.64540338290135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2-4DF8-BFA9-67546925C550}"/>
            </c:ext>
          </c:extLst>
        </c:ser>
        <c:ser>
          <c:idx val="1"/>
          <c:order val="1"/>
          <c:tx>
            <c:strRef>
              <c:f>'projetos S e L VPL E TIR'!$C$23:$C$24</c:f>
              <c:strCache>
                <c:ptCount val="2"/>
                <c:pt idx="0">
                  <c:v>VPL </c:v>
                </c:pt>
                <c:pt idx="1">
                  <c:v>Projeto 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'projetos S e L VPL E TIR'!$A$25:$A$39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'projetos S e L VPL E TIR'!$C$25:$C$39</c:f>
              <c:numCache>
                <c:formatCode>#,##0</c:formatCode>
                <c:ptCount val="15"/>
                <c:pt idx="0">
                  <c:v>2701.2818732935339</c:v>
                </c:pt>
                <c:pt idx="1">
                  <c:v>2342.681010194432</c:v>
                </c:pt>
                <c:pt idx="2">
                  <c:v>1998.7866761968526</c:v>
                </c:pt>
                <c:pt idx="3">
                  <c:v>1668.8435310787081</c:v>
                </c:pt>
                <c:pt idx="4">
                  <c:v>1352.1421549264851</c:v>
                </c:pt>
                <c:pt idx="5">
                  <c:v>1048.0158459121612</c:v>
                </c:pt>
                <c:pt idx="6">
                  <c:v>755.83766895238841</c:v>
                </c:pt>
                <c:pt idx="7">
                  <c:v>475.01773349645737</c:v>
                </c:pt>
                <c:pt idx="8">
                  <c:v>205.00068075312629</c:v>
                </c:pt>
                <c:pt idx="9">
                  <c:v>-54.736637482323204</c:v>
                </c:pt>
                <c:pt idx="10">
                  <c:v>-304.68730457652418</c:v>
                </c:pt>
                <c:pt idx="11">
                  <c:v>-545.31632406356039</c:v>
                </c:pt>
                <c:pt idx="12">
                  <c:v>-777.0624572436227</c:v>
                </c:pt>
                <c:pt idx="13">
                  <c:v>-1000.3399255002805</c:v>
                </c:pt>
                <c:pt idx="14">
                  <c:v>-1215.5399883693481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2-4DF8-BFA9-67546925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6200"/>
        <c:axId val="851686528"/>
      </c:scatterChart>
      <c:valAx>
        <c:axId val="851686200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Custo de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528"/>
        <c:crosses val="autoZero"/>
        <c:crossBetween val="midCat"/>
      </c:valAx>
      <c:valAx>
        <c:axId val="851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VPL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VPL para múltiplos custos de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08887164727462"/>
          <c:y val="0.1045834327527241"/>
          <c:w val="0.79556405592495083"/>
          <c:h val="0.724041199395530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'INTERSECÇÃO DE FISHER'!$B$23:$B$24</c:f>
              <c:strCache>
                <c:ptCount val="2"/>
                <c:pt idx="0">
                  <c:v>VPL </c:v>
                </c:pt>
                <c:pt idx="1">
                  <c:v>Projeto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'INTERSECÇÃO DE FISHER'!$A$25:$A$39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'INTERSECÇÃO DE FISHER'!$B$25:$B$39</c:f>
              <c:numCache>
                <c:formatCode>#,##0</c:formatCode>
                <c:ptCount val="15"/>
                <c:pt idx="0">
                  <c:v>1800.731176824469</c:v>
                </c:pt>
                <c:pt idx="1">
                  <c:v>1588.5717233207943</c:v>
                </c:pt>
                <c:pt idx="2">
                  <c:v>1383.1425989769377</c:v>
                </c:pt>
                <c:pt idx="3">
                  <c:v>1184.1507335715523</c:v>
                </c:pt>
                <c:pt idx="4">
                  <c:v>991.31895037935465</c:v>
                </c:pt>
                <c:pt idx="5">
                  <c:v>804.38494638344127</c:v>
                </c:pt>
                <c:pt idx="6">
                  <c:v>623.10034749969054</c:v>
                </c:pt>
                <c:pt idx="7">
                  <c:v>447.22983262182242</c:v>
                </c:pt>
                <c:pt idx="8">
                  <c:v>276.55032086045321</c:v>
                </c:pt>
                <c:pt idx="9">
                  <c:v>110.85021685768879</c:v>
                </c:pt>
                <c:pt idx="10">
                  <c:v>-50.071290482808763</c:v>
                </c:pt>
                <c:pt idx="11">
                  <c:v>-206.40488009715955</c:v>
                </c:pt>
                <c:pt idx="12">
                  <c:v>-358.33170556727237</c:v>
                </c:pt>
                <c:pt idx="13">
                  <c:v>-506.02396016756211</c:v>
                </c:pt>
                <c:pt idx="14">
                  <c:v>-649.64540338290135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E-4E05-A711-D5443C27E092}"/>
            </c:ext>
          </c:extLst>
        </c:ser>
        <c:ser>
          <c:idx val="1"/>
          <c:order val="1"/>
          <c:tx>
            <c:strRef>
              <c:f>'INTERSECÇÃO DE FISHER'!$C$23:$C$24</c:f>
              <c:strCache>
                <c:ptCount val="2"/>
                <c:pt idx="0">
                  <c:v>VPL </c:v>
                </c:pt>
                <c:pt idx="1">
                  <c:v>Projeto 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'INTERSECÇÃO DE FISHER'!$A$25:$A$39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'INTERSECÇÃO DE FISHER'!$C$25:$C$39</c:f>
              <c:numCache>
                <c:formatCode>#,##0</c:formatCode>
                <c:ptCount val="15"/>
                <c:pt idx="0">
                  <c:v>2701.2818732935339</c:v>
                </c:pt>
                <c:pt idx="1">
                  <c:v>2342.681010194432</c:v>
                </c:pt>
                <c:pt idx="2">
                  <c:v>1998.7866761968526</c:v>
                </c:pt>
                <c:pt idx="3">
                  <c:v>1668.8435310787081</c:v>
                </c:pt>
                <c:pt idx="4">
                  <c:v>1352.1421549264851</c:v>
                </c:pt>
                <c:pt idx="5">
                  <c:v>1048.0158459121612</c:v>
                </c:pt>
                <c:pt idx="6">
                  <c:v>755.83766895238841</c:v>
                </c:pt>
                <c:pt idx="7">
                  <c:v>475.01773349645737</c:v>
                </c:pt>
                <c:pt idx="8">
                  <c:v>205.00068075312629</c:v>
                </c:pt>
                <c:pt idx="9">
                  <c:v>-54.736637482323204</c:v>
                </c:pt>
                <c:pt idx="10">
                  <c:v>-304.68730457652418</c:v>
                </c:pt>
                <c:pt idx="11">
                  <c:v>-545.31632406356039</c:v>
                </c:pt>
                <c:pt idx="12">
                  <c:v>-777.0624572436227</c:v>
                </c:pt>
                <c:pt idx="13">
                  <c:v>-1000.3399255002805</c:v>
                </c:pt>
                <c:pt idx="14">
                  <c:v>-1215.5399883693481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E-4E05-A711-D5443C27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6200"/>
        <c:axId val="851686528"/>
      </c:scatterChart>
      <c:valAx>
        <c:axId val="851686200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Custo de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528"/>
        <c:crosses val="autoZero"/>
        <c:crossBetween val="midCat"/>
      </c:valAx>
      <c:valAx>
        <c:axId val="851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VPL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51847909139097"/>
          <c:y val="0.10727404193781635"/>
          <c:w val="0.84039282869545173"/>
          <c:h val="0.726306044716210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'pay back'!$C$2</c:f>
              <c:strCache>
                <c:ptCount val="1"/>
                <c:pt idx="0">
                  <c:v>Fluxo de caixa acumulado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'pay back'!$A$3:$A$7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'pay back'!$C$3:$C$7</c:f>
              <c:numCache>
                <c:formatCode>#,##0</c:formatCode>
                <c:ptCount val="5"/>
                <c:pt idx="0">
                  <c:v>-10000</c:v>
                </c:pt>
                <c:pt idx="1">
                  <c:v>-4700</c:v>
                </c:pt>
                <c:pt idx="2">
                  <c:v>-400</c:v>
                </c:pt>
                <c:pt idx="3">
                  <c:v>1474</c:v>
                </c:pt>
                <c:pt idx="4">
                  <c:v>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E-4871-92D8-63E962FB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59360"/>
        <c:axId val="821359688"/>
      </c:scatterChart>
      <c:valAx>
        <c:axId val="82135936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359688"/>
        <c:crosses val="autoZero"/>
        <c:crossBetween val="midCat"/>
      </c:valAx>
      <c:valAx>
        <c:axId val="8213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Fluxo de caixa acumulado</a:t>
                </a:r>
              </a:p>
            </c:rich>
          </c:tx>
          <c:layout>
            <c:manualLayout>
              <c:xMode val="edge"/>
              <c:yMode val="edge"/>
              <c:x val="0"/>
              <c:y val="0.18287708468512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3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'pay back'!$D$19</c:f>
              <c:strCache>
                <c:ptCount val="1"/>
                <c:pt idx="0">
                  <c:v>Fluxo de caixa descontado acumulado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'pay back'!$A$20:$A$24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'pay back'!$D$20:$D$24</c:f>
              <c:numCache>
                <c:formatCode>#,##0</c:formatCode>
                <c:ptCount val="5"/>
                <c:pt idx="0">
                  <c:v>-10000</c:v>
                </c:pt>
                <c:pt idx="1">
                  <c:v>-5181.818181818182</c:v>
                </c:pt>
                <c:pt idx="2">
                  <c:v>-1628.0991735537195</c:v>
                </c:pt>
                <c:pt idx="3">
                  <c:v>-220.13523666416313</c:v>
                </c:pt>
                <c:pt idx="4">
                  <c:v>804.38494638344264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77-4A52-AF1E-01D7F7789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44648"/>
        <c:axId val="822746944"/>
      </c:scatterChart>
      <c:valAx>
        <c:axId val="82274464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746944"/>
        <c:crosses val="autoZero"/>
        <c:crossBetween val="midCat"/>
      </c:valAx>
      <c:valAx>
        <c:axId val="8227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fluxo decaixa</a:t>
                </a:r>
                <a:r>
                  <a:rPr lang="pt-BR" sz="1600" baseline="0"/>
                  <a:t> descontado acumulado</a:t>
                </a:r>
                <a:endParaRPr lang="pt-B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7446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interpolação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'pay back'!$A$5:$A$6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'pay back'!$C$5:$C$6</c:f>
              <c:numCache>
                <c:formatCode>#,##0</c:formatCode>
                <c:ptCount val="2"/>
                <c:pt idx="0">
                  <c:v>-400</c:v>
                </c:pt>
                <c:pt idx="1">
                  <c:v>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1-4D42-932E-993703CD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40880"/>
        <c:axId val="823285448"/>
      </c:scatterChart>
      <c:valAx>
        <c:axId val="770440880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3285448"/>
        <c:crosses val="autoZero"/>
        <c:crossBetween val="midCat"/>
      </c:valAx>
      <c:valAx>
        <c:axId val="823285448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4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781049</xdr:colOff>
      <xdr:row>1</xdr:row>
      <xdr:rowOff>9525</xdr:rowOff>
    </xdr:from>
    <xdr:to>
      <xdr:col>9</xdr:col>
      <xdr:colOff>657224</xdr:colOff>
      <xdr:row>8</xdr:row>
      <xdr:rowOff>123825</xdr:rowOff>
    </xdr:to>
    <xdr:sp macro="" textlink="">
      <xdr:nvSpPr>
        <xdr:cNvPr id="2" name="Espaço Reservado para Conteúdo 2">
          <a:extLst>
            <a:ext uri="{FF2B5EF4-FFF2-40B4-BE49-F238E27FC236}">
              <a16:creationId xmlns:a16="http://schemas.microsoft.com/office/drawing/2014/main" id="{194E5A19-E391-4955-8081-01444ED4C936}"/>
            </a:ext>
          </a:extLst>
        </xdr:cNvPr>
        <xdr:cNvSpPr>
          <a:spLocks noGrp="1"/>
        </xdr:cNvSpPr>
      </xdr:nvSpPr>
      <xdr:spPr>
        <a:xfrm>
          <a:off x="4219574" y="323850"/>
          <a:ext cx="7772400" cy="2305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/>
            <a:t>1</a:t>
          </a:r>
          <a:r>
            <a:rPr lang="pt-BR" sz="2400"/>
            <a:t>.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Projetos</a:t>
          </a:r>
          <a:r>
            <a:rPr lang="pt-BR" sz="2400"/>
            <a:t>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se o VPL for superior a zero, aceite o projeto. </a:t>
          </a:r>
        </a:p>
        <a:p>
          <a:r>
            <a:rPr lang="pt-BR" sz="2400" b="1"/>
            <a:t>2</a:t>
          </a:r>
          <a:r>
            <a:rPr lang="pt-BR" sz="2400"/>
            <a:t>.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Projetos mutuamente exclusivos</a:t>
          </a:r>
          <a:r>
            <a:rPr lang="pt-BR" sz="2400"/>
            <a:t>: aceite o projeto com o VPL positivo mais alto. Caso nenhum projeto tenha VPL positivo, rejeite todos. </a:t>
          </a:r>
        </a:p>
      </xdr:txBody>
    </xdr:sp>
    <xdr:clientData/>
  </xdr:twoCellAnchor>
  <xdr:twoCellAnchor>
    <xdr:from>
      <xdr:col>3</xdr:col>
      <xdr:colOff>742950</xdr:colOff>
      <xdr:row>8</xdr:row>
      <xdr:rowOff>238124</xdr:rowOff>
    </xdr:from>
    <xdr:to>
      <xdr:col>9</xdr:col>
      <xdr:colOff>619126</xdr:colOff>
      <xdr:row>14</xdr:row>
      <xdr:rowOff>95250</xdr:rowOff>
    </xdr:to>
    <xdr:sp macro="" textlink="">
      <xdr:nvSpPr>
        <xdr:cNvPr id="3" name="Espaço Reservado para Conteúdo 2">
          <a:extLst>
            <a:ext uri="{FF2B5EF4-FFF2-40B4-BE49-F238E27FC236}">
              <a16:creationId xmlns:a16="http://schemas.microsoft.com/office/drawing/2014/main" id="{988D606A-3291-4C98-B848-93B87A6541E0}"/>
            </a:ext>
          </a:extLst>
        </xdr:cNvPr>
        <xdr:cNvSpPr>
          <a:spLocks noGrp="1"/>
        </xdr:cNvSpPr>
      </xdr:nvSpPr>
      <xdr:spPr>
        <a:xfrm>
          <a:off x="4181475" y="2743199"/>
          <a:ext cx="7772401" cy="16573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0"/>
            <a:t>PELA</a:t>
          </a:r>
          <a:r>
            <a:rPr lang="pt-BR" sz="2400" b="0" baseline="0"/>
            <a:t> REGRA DO VPL</a:t>
          </a:r>
          <a:br>
            <a:rPr lang="pt-BR" sz="2400" b="1"/>
          </a:br>
          <a:r>
            <a:rPr lang="pt-BR" sz="2400" b="1"/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Aceita-se ambos (S e L)</a:t>
          </a:r>
        </a:p>
        <a:p>
          <a:r>
            <a:rPr lang="pt-BR" sz="2400" b="1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mutuamente exclusivos</a:t>
          </a:r>
          <a:r>
            <a:rPr lang="pt-BR" sz="2400"/>
            <a:t>: Aceita-se o projeto L. 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0.56537</cdr:x>
      <cdr:y>0.26411</cdr:y>
    </cdr:from>
    <cdr:to>
      <cdr:x>0.59706</cdr:x>
      <cdr:y>0.31002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27758BA7-D3DD-4B10-95C4-3C2EB31714FD}"/>
            </a:ext>
          </a:extLst>
        </cdr:cNvPr>
        <cdr:cNvSpPr/>
      </cdr:nvSpPr>
      <cdr:spPr>
        <a:xfrm xmlns:a="http://schemas.openxmlformats.org/drawingml/2006/main">
          <a:off x="3624198" y="1159721"/>
          <a:ext cx="203182" cy="2016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41961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0.80767</cdr:x>
      <cdr:y>0.23074</cdr:y>
    </cdr:from>
    <cdr:to>
      <cdr:x>0.84085</cdr:x>
      <cdr:y>0.28665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3283D97D-0575-4366-BF72-523AC51820FF}"/>
            </a:ext>
          </a:extLst>
        </cdr:cNvPr>
        <cdr:cNvSpPr/>
      </cdr:nvSpPr>
      <cdr:spPr>
        <a:xfrm xmlns:a="http://schemas.openxmlformats.org/drawingml/2006/main">
          <a:off x="4946650" y="831850"/>
          <a:ext cx="203182" cy="2016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41961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28575</xdr:rowOff>
    </xdr:from>
    <xdr:to>
      <xdr:col>18</xdr:col>
      <xdr:colOff>533400</xdr:colOff>
      <xdr:row>14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182D768-20BC-4006-9A76-D9F082FFBA9D}"/>
            </a:ext>
          </a:extLst>
        </xdr:cNvPr>
        <xdr:cNvSpPr txBox="1"/>
      </xdr:nvSpPr>
      <xdr:spPr>
        <a:xfrm>
          <a:off x="7791450" y="409575"/>
          <a:ext cx="7105650" cy="330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máquina A custa $ 80.000, tem uma vida útil de dois anos e gera custos anuais de manutenção de $ 4.000. Acredita-se que seu valor será nulo depois de dois anos de operação. A máquina B custa $ 120.000, tem uma vida útil de quatro anos e seus custos anuais de manutenção são de $ 3.000. Também terá valor nulo ao fim de quatro anos. A máquina B é 50% mais cara que a máquina A, mas sua vida útil é duas vezes mais longa e seus custos anuais de manutenção são mais baixos. Espera-se que as duas máquinas gerem os mesmos fluxos de caixa anuais. Os executivos da empresa querem descobrir qual das máquinas a empresa deve adquirir.  Suponha que o custo apropriado de capital aplicável a esse tipo de análise de custos seja igual a 10%.</a:t>
          </a:r>
          <a:endParaRPr lang="pt-BR" sz="1800">
            <a:effectLst/>
          </a:endParaRPr>
        </a:p>
        <a:p>
          <a:endParaRPr lang="pt-BR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</xdr:row>
      <xdr:rowOff>142875</xdr:rowOff>
    </xdr:from>
    <xdr:to>
      <xdr:col>9</xdr:col>
      <xdr:colOff>1657350</xdr:colOff>
      <xdr:row>9</xdr:row>
      <xdr:rowOff>47625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2EEBDB-4EAB-4B4C-8524-5077ACB75BE4}"/>
            </a:ext>
          </a:extLst>
        </xdr:cNvPr>
        <xdr:cNvSpPr txBox="1"/>
      </xdr:nvSpPr>
      <xdr:spPr>
        <a:xfrm>
          <a:off x="7962900" y="523875"/>
          <a:ext cx="5895975" cy="221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Valor Residual é o valor pelo qual o bem pode</a:t>
          </a:r>
          <a:r>
            <a:rPr lang="pt-BR" sz="1800" baseline="0"/>
            <a:t> ser vendido antes do final da vida econômica.</a:t>
          </a:r>
        </a:p>
        <a:p>
          <a:r>
            <a:rPr lang="pt-BR" sz="1800" baseline="0"/>
            <a:t>A vida física do bem é de 5 anos mas pode sersubstituído (vendido) a qualquer momento pelo valor residual indicado.</a:t>
          </a:r>
        </a:p>
        <a:p>
          <a:r>
            <a:rPr lang="pt-BR" sz="1800" baseline="0"/>
            <a:t>Essa análise maximiza o do projeto e consequentemente a riqueza dos proprietários</a:t>
          </a:r>
          <a:endParaRPr lang="pt-BR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6</xdr:row>
      <xdr:rowOff>123824</xdr:rowOff>
    </xdr:from>
    <xdr:to>
      <xdr:col>9</xdr:col>
      <xdr:colOff>590551</xdr:colOff>
      <xdr:row>11</xdr:row>
      <xdr:rowOff>219075</xdr:rowOff>
    </xdr:to>
    <xdr:sp macro="" textlink="">
      <xdr:nvSpPr>
        <xdr:cNvPr id="2" name="Espaço Reservado para Conteúdo 2">
          <a:extLst>
            <a:ext uri="{FF2B5EF4-FFF2-40B4-BE49-F238E27FC236}">
              <a16:creationId xmlns:a16="http://schemas.microsoft.com/office/drawing/2014/main" id="{CC4E7EF5-843A-440B-85C5-E1DFA2681647}"/>
            </a:ext>
          </a:extLst>
        </xdr:cNvPr>
        <xdr:cNvSpPr>
          <a:spLocks noGrp="1"/>
        </xdr:cNvSpPr>
      </xdr:nvSpPr>
      <xdr:spPr>
        <a:xfrm>
          <a:off x="4791075" y="2000249"/>
          <a:ext cx="7772401" cy="16668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/>
            <a:t>Pela regra da TIR.... o que escolher?</a:t>
          </a:r>
          <a:br>
            <a:rPr lang="pt-BR" sz="2400" b="1"/>
          </a:br>
          <a:r>
            <a:rPr lang="pt-BR" sz="2400" b="1"/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Aceita-se ambos (S e L)</a:t>
          </a:r>
        </a:p>
        <a:p>
          <a:pPr marL="91440" marR="0" lvl="0" indent="-91440" algn="l" defTabSz="914400" rtl="0" eaLnBrk="1" fontAlgn="auto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tabLst/>
            <a:defRPr/>
          </a:pPr>
          <a:r>
            <a:rPr lang="pt-BR" sz="2400" b="1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mutuamente exclusivos</a:t>
          </a:r>
          <a:r>
            <a:rPr lang="pt-BR" sz="2400"/>
            <a:t>:  </a:t>
          </a:r>
          <a:r>
            <a:rPr lang="pt-BR" sz="2400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Aceita-se ambos S.</a:t>
          </a:r>
          <a:endParaRPr lang="pt-BR" sz="3200">
            <a:effectLst/>
          </a:endParaRPr>
        </a:p>
      </xdr:txBody>
    </xdr:sp>
    <xdr:clientData/>
  </xdr:twoCellAnchor>
  <xdr:twoCellAnchor>
    <xdr:from>
      <xdr:col>3</xdr:col>
      <xdr:colOff>685800</xdr:colOff>
      <xdr:row>0</xdr:row>
      <xdr:rowOff>171449</xdr:rowOff>
    </xdr:from>
    <xdr:to>
      <xdr:col>9</xdr:col>
      <xdr:colOff>561976</xdr:colOff>
      <xdr:row>5</xdr:row>
      <xdr:rowOff>266700</xdr:rowOff>
    </xdr:to>
    <xdr:sp macro="" textlink="">
      <xdr:nvSpPr>
        <xdr:cNvPr id="3" name="Espaço Reservado para Conteúdo 2">
          <a:extLst>
            <a:ext uri="{FF2B5EF4-FFF2-40B4-BE49-F238E27FC236}">
              <a16:creationId xmlns:a16="http://schemas.microsoft.com/office/drawing/2014/main" id="{B6426CE8-4A5A-434F-81AB-36D9EBDACE8B}"/>
            </a:ext>
          </a:extLst>
        </xdr:cNvPr>
        <xdr:cNvSpPr>
          <a:spLocks noGrp="1"/>
        </xdr:cNvSpPr>
      </xdr:nvSpPr>
      <xdr:spPr>
        <a:xfrm>
          <a:off x="4762500" y="171449"/>
          <a:ext cx="7772401" cy="16573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0"/>
            <a:t>PELA</a:t>
          </a:r>
          <a:r>
            <a:rPr lang="pt-BR" sz="2400" b="0" baseline="0"/>
            <a:t> REGRA DO VPL</a:t>
          </a:r>
          <a:br>
            <a:rPr lang="pt-BR" sz="2400" b="1"/>
          </a:br>
          <a:r>
            <a:rPr lang="pt-BR" sz="2400" b="1"/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Aceita-se ambos (S e L)</a:t>
          </a:r>
        </a:p>
        <a:p>
          <a:r>
            <a:rPr lang="pt-BR" sz="2400" b="1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mutuamente exclusivos</a:t>
          </a:r>
          <a:r>
            <a:rPr lang="pt-BR" sz="2400"/>
            <a:t>: Aceita-se o projeto L. </a:t>
          </a:r>
        </a:p>
      </xdr:txBody>
    </xdr:sp>
    <xdr:clientData/>
  </xdr:twoCellAnchor>
  <xdr:twoCellAnchor>
    <xdr:from>
      <xdr:col>3</xdr:col>
      <xdr:colOff>1048279</xdr:colOff>
      <xdr:row>21</xdr:row>
      <xdr:rowOff>256117</xdr:rowOff>
    </xdr:from>
    <xdr:to>
      <xdr:col>8</xdr:col>
      <xdr:colOff>807509</xdr:colOff>
      <xdr:row>37</xdr:row>
      <xdr:rowOff>283633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5FB6CD-6972-4055-A02D-82A5322D9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219075</xdr:colOff>
      <xdr:row>56</xdr:row>
      <xdr:rowOff>123825</xdr:rowOff>
    </xdr:from>
    <xdr:to>
      <xdr:col>8</xdr:col>
      <xdr:colOff>1053084</xdr:colOff>
      <xdr:row>75</xdr:row>
      <xdr:rowOff>241256</xdr:rowOff>
    </xdr:to>
    <xdr:pic>
      <xdr:nvPicPr>
        <xdr:cNvPr id="5" name="Espaço Reservado para Conteúdo 16">
          <a:extLst>
            <a:ext uri="{FF2B5EF4-FFF2-40B4-BE49-F238E27FC236}">
              <a16:creationId xmlns:a16="http://schemas.microsoft.com/office/drawing/2014/main" id="{61E594C4-8DD7-4FE9-89FD-02CFC2F2D2AE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13606" t="8363" r="9246" b="3735"/>
        <a:stretch/>
      </xdr:blipFill>
      <xdr:spPr>
        <a:xfrm>
          <a:off x="4295775" y="17192625"/>
          <a:ext cx="7387209" cy="5727656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47</xdr:row>
      <xdr:rowOff>219075</xdr:rowOff>
    </xdr:from>
    <xdr:to>
      <xdr:col>8</xdr:col>
      <xdr:colOff>301625</xdr:colOff>
      <xdr:row>59</xdr:row>
      <xdr:rowOff>44450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F72284C0-F422-4577-B123-9FBD440C3605}"/>
            </a:ext>
          </a:extLst>
        </xdr:cNvPr>
        <xdr:cNvGrpSpPr/>
      </xdr:nvGrpSpPr>
      <xdr:grpSpPr>
        <a:xfrm>
          <a:off x="6746875" y="14739408"/>
          <a:ext cx="4191000" cy="3381375"/>
          <a:chOff x="5762625" y="7712075"/>
          <a:chExt cx="4206875" cy="344487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E72BDC9B-2488-4A91-916A-046B5B1824F1}"/>
              </a:ext>
            </a:extLst>
          </xdr:cNvPr>
          <xdr:cNvGrpSpPr/>
        </xdr:nvGrpSpPr>
        <xdr:grpSpPr>
          <a:xfrm>
            <a:off x="5762625" y="7712075"/>
            <a:ext cx="4206875" cy="3444875"/>
            <a:chOff x="6667500" y="6934200"/>
            <a:chExt cx="4181475" cy="3400425"/>
          </a:xfrm>
        </xdr:grpSpPr>
        <xdr:sp macro="" textlink="">
          <xdr:nvSpPr>
            <xdr:cNvPr id="11" name="Retângulo 10">
              <a:extLst>
                <a:ext uri="{FF2B5EF4-FFF2-40B4-BE49-F238E27FC236}">
                  <a16:creationId xmlns:a16="http://schemas.microsoft.com/office/drawing/2014/main" id="{BD4A678F-14AC-4B98-B1DF-DDF944AECEEE}"/>
                </a:ext>
              </a:extLst>
            </xdr:cNvPr>
            <xdr:cNvSpPr/>
          </xdr:nvSpPr>
          <xdr:spPr>
            <a:xfrm>
              <a:off x="8429625" y="8039100"/>
              <a:ext cx="2419350" cy="51796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400">
                  <a:solidFill>
                    <a:srgbClr val="3C3C3C"/>
                  </a:solidFill>
                  <a:latin typeface="Roboto"/>
                </a:rPr>
                <a:t>Cruzamento (intersecção)</a:t>
              </a:r>
              <a:r>
                <a:rPr lang="pt-BR" sz="1400" baseline="0">
                  <a:solidFill>
                    <a:srgbClr val="3C3C3C"/>
                  </a:solidFill>
                  <a:latin typeface="Roboto"/>
                </a:rPr>
                <a:t> </a:t>
              </a:r>
              <a:r>
                <a:rPr lang="pt-BR" sz="1400">
                  <a:solidFill>
                    <a:srgbClr val="3C3C3C"/>
                  </a:solidFill>
                  <a:latin typeface="Roboto"/>
                </a:rPr>
                <a:t>de Fisher) </a:t>
              </a:r>
              <a:endParaRPr lang="pt-BR" sz="1400"/>
            </a:p>
          </xdr:txBody>
        </xdr:sp>
        <xdr:cxnSp macro="">
          <xdr:nvCxnSpPr>
            <xdr:cNvPr id="12" name="Conector reto 11">
              <a:extLst>
                <a:ext uri="{FF2B5EF4-FFF2-40B4-BE49-F238E27FC236}">
                  <a16:creationId xmlns:a16="http://schemas.microsoft.com/office/drawing/2014/main" id="{A2D4C807-22EE-46D4-B7B5-CEEF5DB29984}"/>
                </a:ext>
              </a:extLst>
            </xdr:cNvPr>
            <xdr:cNvCxnSpPr/>
          </xdr:nvCxnSpPr>
          <xdr:spPr>
            <a:xfrm>
              <a:off x="8229600" y="7248525"/>
              <a:ext cx="9525" cy="2495550"/>
            </a:xfrm>
            <a:prstGeom prst="line">
              <a:avLst/>
            </a:prstGeom>
            <a:ln w="38100">
              <a:prstDash val="lg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25AC33BB-E3BF-484E-B2B4-79A21BC10748}"/>
                </a:ext>
              </a:extLst>
            </xdr:cNvPr>
            <xdr:cNvSpPr txBox="1"/>
          </xdr:nvSpPr>
          <xdr:spPr>
            <a:xfrm>
              <a:off x="6667500" y="6953250"/>
              <a:ext cx="1257299" cy="25717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Conflito VPL x TIR</a:t>
              </a:r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1702E01B-ABD9-4CE6-A21E-ACABACFC711C}"/>
                </a:ext>
              </a:extLst>
            </xdr:cNvPr>
            <xdr:cNvSpPr txBox="1"/>
          </xdr:nvSpPr>
          <xdr:spPr>
            <a:xfrm>
              <a:off x="9001125" y="6934200"/>
              <a:ext cx="1533525" cy="27622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sem conflito VPL x TIR</a:t>
              </a:r>
            </a:p>
          </xdr:txBody>
        </xdr:sp>
        <xdr:sp macro="" textlink="">
          <xdr:nvSpPr>
            <xdr:cNvPr id="15" name="Seta: para a Esquerda 14">
              <a:extLst>
                <a:ext uri="{FF2B5EF4-FFF2-40B4-BE49-F238E27FC236}">
                  <a16:creationId xmlns:a16="http://schemas.microsoft.com/office/drawing/2014/main" id="{E9CD4D02-E296-4838-AC98-F05BCB843E3D}"/>
                </a:ext>
              </a:extLst>
            </xdr:cNvPr>
            <xdr:cNvSpPr/>
          </xdr:nvSpPr>
          <xdr:spPr>
            <a:xfrm>
              <a:off x="6848475" y="7286625"/>
              <a:ext cx="1323975" cy="266700"/>
            </a:xfrm>
            <a:prstGeom prst="lef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Seta: para a Esquerda 15">
              <a:extLst>
                <a:ext uri="{FF2B5EF4-FFF2-40B4-BE49-F238E27FC236}">
                  <a16:creationId xmlns:a16="http://schemas.microsoft.com/office/drawing/2014/main" id="{302E57F5-6808-48BD-8359-1C11B6F4C0BE}"/>
                </a:ext>
              </a:extLst>
            </xdr:cNvPr>
            <xdr:cNvSpPr/>
          </xdr:nvSpPr>
          <xdr:spPr>
            <a:xfrm rot="10800000">
              <a:off x="8277225" y="7286625"/>
              <a:ext cx="1323975" cy="266700"/>
            </a:xfrm>
            <a:prstGeom prst="lef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9CDFC78-4FA7-4902-8BFD-24786B194CA6}"/>
                </a:ext>
              </a:extLst>
            </xdr:cNvPr>
            <xdr:cNvSpPr txBox="1"/>
          </xdr:nvSpPr>
          <xdr:spPr>
            <a:xfrm>
              <a:off x="9258301" y="9934575"/>
              <a:ext cx="476250" cy="400050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/>
                <a:t>TIR</a:t>
              </a:r>
            </a:p>
          </xdr:txBody>
        </xdr:sp>
        <xdr:sp macro="" textlink="">
          <xdr:nvSpPr>
            <xdr:cNvPr id="18" name="Forma Livre: Forma 17">
              <a:extLst>
                <a:ext uri="{FF2B5EF4-FFF2-40B4-BE49-F238E27FC236}">
                  <a16:creationId xmlns:a16="http://schemas.microsoft.com/office/drawing/2014/main" id="{C760F558-8181-46B8-A277-287E8DB506D5}"/>
                </a:ext>
              </a:extLst>
            </xdr:cNvPr>
            <xdr:cNvSpPr/>
          </xdr:nvSpPr>
          <xdr:spPr>
            <a:xfrm>
              <a:off x="8441159" y="9001125"/>
              <a:ext cx="807616" cy="1123950"/>
            </a:xfrm>
            <a:custGeom>
              <a:avLst/>
              <a:gdLst>
                <a:gd name="connsiteX0" fmla="*/ 807616 w 807616"/>
                <a:gd name="connsiteY0" fmla="*/ 1123950 h 1123950"/>
                <a:gd name="connsiteX1" fmla="*/ 36091 w 807616"/>
                <a:gd name="connsiteY1" fmla="*/ 857250 h 1123950"/>
                <a:gd name="connsiteX2" fmla="*/ 198016 w 807616"/>
                <a:gd name="connsiteY2" fmla="*/ 0 h 1123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807616" h="1123950">
                  <a:moveTo>
                    <a:pt x="807616" y="1123950"/>
                  </a:moveTo>
                  <a:cubicBezTo>
                    <a:pt x="472653" y="1084262"/>
                    <a:pt x="137691" y="1044575"/>
                    <a:pt x="36091" y="857250"/>
                  </a:cubicBezTo>
                  <a:cubicBezTo>
                    <a:pt x="-65509" y="669925"/>
                    <a:pt x="66253" y="334962"/>
                    <a:pt x="198016" y="0"/>
                  </a:cubicBezTo>
                </a:path>
              </a:pathLst>
            </a:custGeom>
            <a:noFill/>
            <a:ln>
              <a:solidFill>
                <a:schemeClr val="accent2">
                  <a:lumMod val="75000"/>
                </a:schemeClr>
              </a:solidFill>
              <a:headEnd type="none" w="med" len="med"/>
              <a:tailEnd type="triangl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Forma Livre: Forma 18">
              <a:extLst>
                <a:ext uri="{FF2B5EF4-FFF2-40B4-BE49-F238E27FC236}">
                  <a16:creationId xmlns:a16="http://schemas.microsoft.com/office/drawing/2014/main" id="{41485F45-D360-40B5-905C-18755FAEED3F}"/>
                </a:ext>
              </a:extLst>
            </xdr:cNvPr>
            <xdr:cNvSpPr/>
          </xdr:nvSpPr>
          <xdr:spPr>
            <a:xfrm>
              <a:off x="9258300" y="8991600"/>
              <a:ext cx="1061002" cy="1133475"/>
            </a:xfrm>
            <a:custGeom>
              <a:avLst/>
              <a:gdLst>
                <a:gd name="connsiteX0" fmla="*/ 495300 w 1061002"/>
                <a:gd name="connsiteY0" fmla="*/ 1133475 h 1133475"/>
                <a:gd name="connsiteX1" fmla="*/ 1047750 w 1061002"/>
                <a:gd name="connsiteY1" fmla="*/ 695325 h 1133475"/>
                <a:gd name="connsiteX2" fmla="*/ 0 w 1061002"/>
                <a:gd name="connsiteY2" fmla="*/ 0 h 11334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61002" h="1133475">
                  <a:moveTo>
                    <a:pt x="495300" y="1133475"/>
                  </a:moveTo>
                  <a:cubicBezTo>
                    <a:pt x="812800" y="1008856"/>
                    <a:pt x="1130300" y="884237"/>
                    <a:pt x="1047750" y="695325"/>
                  </a:cubicBezTo>
                  <a:cubicBezTo>
                    <a:pt x="965200" y="506413"/>
                    <a:pt x="482600" y="253206"/>
                    <a:pt x="0" y="0"/>
                  </a:cubicBezTo>
                </a:path>
              </a:pathLst>
            </a:custGeom>
            <a:noFill/>
            <a:ln>
              <a:headEnd type="none" w="med" len="med"/>
              <a:tailEnd type="triangl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83AB6EBC-080A-4DC3-AA74-0E0081D7C7C4}"/>
              </a:ext>
            </a:extLst>
          </xdr:cNvPr>
          <xdr:cNvGrpSpPr/>
        </xdr:nvGrpSpPr>
        <xdr:grpSpPr>
          <a:xfrm>
            <a:off x="7794625" y="9667875"/>
            <a:ext cx="611058" cy="248019"/>
            <a:chOff x="0" y="0"/>
            <a:chExt cx="611058" cy="248019"/>
          </a:xfrm>
        </xdr:grpSpPr>
        <xdr:sp macro="" textlink="">
          <xdr:nvSpPr>
            <xdr:cNvPr id="9" name="Elipse 8">
              <a:extLst>
                <a:ext uri="{FF2B5EF4-FFF2-40B4-BE49-F238E27FC236}">
                  <a16:creationId xmlns:a16="http://schemas.microsoft.com/office/drawing/2014/main" id="{8362B33D-D8E9-481E-8FD9-6BB370038B36}"/>
                </a:ext>
              </a:extLst>
            </xdr:cNvPr>
            <xdr:cNvSpPr/>
          </xdr:nvSpPr>
          <xdr:spPr>
            <a:xfrm>
              <a:off x="0" y="6429"/>
              <a:ext cx="220196" cy="241590"/>
            </a:xfrm>
            <a:prstGeom prst="ellipse">
              <a:avLst/>
            </a:prstGeom>
            <a:solidFill>
              <a:srgbClr val="FFC000">
                <a:alpha val="50196"/>
              </a:srgbClr>
            </a:solidFill>
            <a:ln>
              <a:solidFill>
                <a:schemeClr val="accent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  <xdr:sp macro="" textlink="">
          <xdr:nvSpPr>
            <xdr:cNvPr id="10" name="Elipse 9">
              <a:extLst>
                <a:ext uri="{FF2B5EF4-FFF2-40B4-BE49-F238E27FC236}">
                  <a16:creationId xmlns:a16="http://schemas.microsoft.com/office/drawing/2014/main" id="{74384B55-086D-4915-8E40-EED4AE6FD8C9}"/>
                </a:ext>
              </a:extLst>
            </xdr:cNvPr>
            <xdr:cNvSpPr/>
          </xdr:nvSpPr>
          <xdr:spPr>
            <a:xfrm>
              <a:off x="390861" y="0"/>
              <a:ext cx="220197" cy="241540"/>
            </a:xfrm>
            <a:prstGeom prst="ellipse">
              <a:avLst/>
            </a:prstGeom>
            <a:solidFill>
              <a:srgbClr val="4472C4">
                <a:alpha val="50196"/>
              </a:srgb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6</xdr:row>
      <xdr:rowOff>123824</xdr:rowOff>
    </xdr:from>
    <xdr:to>
      <xdr:col>9</xdr:col>
      <xdr:colOff>590551</xdr:colOff>
      <xdr:row>11</xdr:row>
      <xdr:rowOff>219075</xdr:rowOff>
    </xdr:to>
    <xdr:sp macro="" textlink="">
      <xdr:nvSpPr>
        <xdr:cNvPr id="2" name="Espaço Reservado para Conteúdo 2">
          <a:extLst>
            <a:ext uri="{FF2B5EF4-FFF2-40B4-BE49-F238E27FC236}">
              <a16:creationId xmlns:a16="http://schemas.microsoft.com/office/drawing/2014/main" id="{5D8DF4ED-2E47-4EFB-B84E-0D5CAF643781}"/>
            </a:ext>
          </a:extLst>
        </xdr:cNvPr>
        <xdr:cNvSpPr>
          <a:spLocks noGrp="1"/>
        </xdr:cNvSpPr>
      </xdr:nvSpPr>
      <xdr:spPr>
        <a:xfrm>
          <a:off x="4791075" y="2000249"/>
          <a:ext cx="7772401" cy="16668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/>
            <a:t>Pela regra da TIR.... o que escolher?</a:t>
          </a:r>
          <a:br>
            <a:rPr lang="pt-BR" sz="2400" b="1"/>
          </a:br>
          <a:r>
            <a:rPr lang="pt-BR" sz="2400" b="1"/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Aceita-se ambos (S e L)</a:t>
          </a:r>
        </a:p>
        <a:p>
          <a:pPr marL="91440" marR="0" lvl="0" indent="-91440" algn="l" defTabSz="914400" rtl="0" eaLnBrk="1" fontAlgn="auto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tabLst/>
            <a:defRPr/>
          </a:pPr>
          <a:r>
            <a:rPr lang="pt-BR" sz="2400" b="1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mutuamente exclusivos</a:t>
          </a:r>
          <a:r>
            <a:rPr lang="pt-BR" sz="2400"/>
            <a:t>:  </a:t>
          </a:r>
          <a:r>
            <a:rPr lang="pt-BR" sz="2400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Aceita-se ambos S.</a:t>
          </a:r>
          <a:endParaRPr lang="pt-BR" sz="3200">
            <a:effectLst/>
          </a:endParaRPr>
        </a:p>
      </xdr:txBody>
    </xdr:sp>
    <xdr:clientData/>
  </xdr:twoCellAnchor>
  <xdr:twoCellAnchor>
    <xdr:from>
      <xdr:col>3</xdr:col>
      <xdr:colOff>685800</xdr:colOff>
      <xdr:row>0</xdr:row>
      <xdr:rowOff>171449</xdr:rowOff>
    </xdr:from>
    <xdr:to>
      <xdr:col>9</xdr:col>
      <xdr:colOff>561976</xdr:colOff>
      <xdr:row>5</xdr:row>
      <xdr:rowOff>266700</xdr:rowOff>
    </xdr:to>
    <xdr:sp macro="" textlink="">
      <xdr:nvSpPr>
        <xdr:cNvPr id="3" name="Espaço Reservado para Conteúdo 2">
          <a:extLst>
            <a:ext uri="{FF2B5EF4-FFF2-40B4-BE49-F238E27FC236}">
              <a16:creationId xmlns:a16="http://schemas.microsoft.com/office/drawing/2014/main" id="{6D84B155-C72C-40F4-904D-FF47DC43813D}"/>
            </a:ext>
          </a:extLst>
        </xdr:cNvPr>
        <xdr:cNvSpPr>
          <a:spLocks noGrp="1"/>
        </xdr:cNvSpPr>
      </xdr:nvSpPr>
      <xdr:spPr>
        <a:xfrm>
          <a:off x="4762500" y="171449"/>
          <a:ext cx="7772401" cy="16573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0"/>
            <a:t>PELA</a:t>
          </a:r>
          <a:r>
            <a:rPr lang="pt-BR" sz="2400" b="0" baseline="0"/>
            <a:t> REGRA DO VPL</a:t>
          </a:r>
          <a:br>
            <a:rPr lang="pt-BR" sz="2400" b="1"/>
          </a:br>
          <a:r>
            <a:rPr lang="pt-BR" sz="2400" b="1"/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Aceita-se ambos (S e L)</a:t>
          </a:r>
        </a:p>
        <a:p>
          <a:r>
            <a:rPr lang="pt-BR" sz="2400" b="1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mutuamente exclusivos</a:t>
          </a:r>
          <a:r>
            <a:rPr lang="pt-BR" sz="2400"/>
            <a:t>: Aceita-se o projeto L. </a:t>
          </a:r>
        </a:p>
      </xdr:txBody>
    </xdr:sp>
    <xdr:clientData/>
  </xdr:twoCellAnchor>
  <xdr:twoCellAnchor>
    <xdr:from>
      <xdr:col>3</xdr:col>
      <xdr:colOff>1048279</xdr:colOff>
      <xdr:row>21</xdr:row>
      <xdr:rowOff>256117</xdr:rowOff>
    </xdr:from>
    <xdr:to>
      <xdr:col>8</xdr:col>
      <xdr:colOff>807509</xdr:colOff>
      <xdr:row>37</xdr:row>
      <xdr:rowOff>283633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D53D63-8C06-4267-869B-B29C341A8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219075</xdr:colOff>
      <xdr:row>56</xdr:row>
      <xdr:rowOff>123825</xdr:rowOff>
    </xdr:from>
    <xdr:to>
      <xdr:col>8</xdr:col>
      <xdr:colOff>1053084</xdr:colOff>
      <xdr:row>75</xdr:row>
      <xdr:rowOff>241256</xdr:rowOff>
    </xdr:to>
    <xdr:pic>
      <xdr:nvPicPr>
        <xdr:cNvPr id="5" name="Espaço Reservado para Conteúdo 16">
          <a:extLst>
            <a:ext uri="{FF2B5EF4-FFF2-40B4-BE49-F238E27FC236}">
              <a16:creationId xmlns:a16="http://schemas.microsoft.com/office/drawing/2014/main" id="{6CCE55F5-2972-433C-814F-CEABF9EB660C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13606" t="8363" r="9246" b="3735"/>
        <a:stretch/>
      </xdr:blipFill>
      <xdr:spPr>
        <a:xfrm>
          <a:off x="4295775" y="17192625"/>
          <a:ext cx="7387209" cy="5727656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47</xdr:row>
      <xdr:rowOff>219075</xdr:rowOff>
    </xdr:from>
    <xdr:to>
      <xdr:col>8</xdr:col>
      <xdr:colOff>301625</xdr:colOff>
      <xdr:row>59</xdr:row>
      <xdr:rowOff>44450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43B5ABD-C1E6-422E-8639-3742ED4AC1DD}"/>
            </a:ext>
          </a:extLst>
        </xdr:cNvPr>
        <xdr:cNvGrpSpPr/>
      </xdr:nvGrpSpPr>
      <xdr:grpSpPr>
        <a:xfrm>
          <a:off x="6746875" y="14739408"/>
          <a:ext cx="4191000" cy="3381375"/>
          <a:chOff x="5762625" y="7712075"/>
          <a:chExt cx="4206875" cy="344487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126B816D-44A9-43C7-83B4-37E8B68DF082}"/>
              </a:ext>
            </a:extLst>
          </xdr:cNvPr>
          <xdr:cNvGrpSpPr/>
        </xdr:nvGrpSpPr>
        <xdr:grpSpPr>
          <a:xfrm>
            <a:off x="5762625" y="7712075"/>
            <a:ext cx="4206875" cy="3444875"/>
            <a:chOff x="6667500" y="6934200"/>
            <a:chExt cx="4181475" cy="3400425"/>
          </a:xfrm>
        </xdr:grpSpPr>
        <xdr:sp macro="" textlink="">
          <xdr:nvSpPr>
            <xdr:cNvPr id="11" name="Retângulo 10">
              <a:extLst>
                <a:ext uri="{FF2B5EF4-FFF2-40B4-BE49-F238E27FC236}">
                  <a16:creationId xmlns:a16="http://schemas.microsoft.com/office/drawing/2014/main" id="{8974DD09-AEC8-4759-9AA8-E76CF777A70E}"/>
                </a:ext>
              </a:extLst>
            </xdr:cNvPr>
            <xdr:cNvSpPr/>
          </xdr:nvSpPr>
          <xdr:spPr>
            <a:xfrm>
              <a:off x="8429625" y="8039100"/>
              <a:ext cx="2419350" cy="51796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400">
                  <a:solidFill>
                    <a:srgbClr val="3C3C3C"/>
                  </a:solidFill>
                  <a:latin typeface="Roboto"/>
                </a:rPr>
                <a:t>Cruzamento (intersecção)</a:t>
              </a:r>
              <a:r>
                <a:rPr lang="pt-BR" sz="1400" baseline="0">
                  <a:solidFill>
                    <a:srgbClr val="3C3C3C"/>
                  </a:solidFill>
                  <a:latin typeface="Roboto"/>
                </a:rPr>
                <a:t> </a:t>
              </a:r>
              <a:r>
                <a:rPr lang="pt-BR" sz="1400">
                  <a:solidFill>
                    <a:srgbClr val="3C3C3C"/>
                  </a:solidFill>
                  <a:latin typeface="Roboto"/>
                </a:rPr>
                <a:t>de Fisher) </a:t>
              </a:r>
              <a:endParaRPr lang="pt-BR" sz="1400"/>
            </a:p>
          </xdr:txBody>
        </xdr:sp>
        <xdr:cxnSp macro="">
          <xdr:nvCxnSpPr>
            <xdr:cNvPr id="12" name="Conector reto 11">
              <a:extLst>
                <a:ext uri="{FF2B5EF4-FFF2-40B4-BE49-F238E27FC236}">
                  <a16:creationId xmlns:a16="http://schemas.microsoft.com/office/drawing/2014/main" id="{9231A139-D982-4BA8-A8F1-5D76465D5ED7}"/>
                </a:ext>
              </a:extLst>
            </xdr:cNvPr>
            <xdr:cNvCxnSpPr/>
          </xdr:nvCxnSpPr>
          <xdr:spPr>
            <a:xfrm>
              <a:off x="8229600" y="7248525"/>
              <a:ext cx="9525" cy="2495550"/>
            </a:xfrm>
            <a:prstGeom prst="line">
              <a:avLst/>
            </a:prstGeom>
            <a:ln w="38100">
              <a:prstDash val="lg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7134432-3260-432F-8627-78D555D6172B}"/>
                </a:ext>
              </a:extLst>
            </xdr:cNvPr>
            <xdr:cNvSpPr txBox="1"/>
          </xdr:nvSpPr>
          <xdr:spPr>
            <a:xfrm>
              <a:off x="6667500" y="6953250"/>
              <a:ext cx="1257299" cy="25717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Conflito VPL x TIR</a:t>
              </a:r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03087C3-7A3C-49FD-AD9F-48A4A946C9F9}"/>
                </a:ext>
              </a:extLst>
            </xdr:cNvPr>
            <xdr:cNvSpPr txBox="1"/>
          </xdr:nvSpPr>
          <xdr:spPr>
            <a:xfrm>
              <a:off x="9001125" y="6934200"/>
              <a:ext cx="1533525" cy="27622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sem conflito VPL x TIR</a:t>
              </a:r>
            </a:p>
          </xdr:txBody>
        </xdr:sp>
        <xdr:sp macro="" textlink="">
          <xdr:nvSpPr>
            <xdr:cNvPr id="15" name="Seta: para a Esquerda 14">
              <a:extLst>
                <a:ext uri="{FF2B5EF4-FFF2-40B4-BE49-F238E27FC236}">
                  <a16:creationId xmlns:a16="http://schemas.microsoft.com/office/drawing/2014/main" id="{D173DB6E-B403-49BB-8657-FE3A67863EA2}"/>
                </a:ext>
              </a:extLst>
            </xdr:cNvPr>
            <xdr:cNvSpPr/>
          </xdr:nvSpPr>
          <xdr:spPr>
            <a:xfrm>
              <a:off x="6848475" y="7286625"/>
              <a:ext cx="1323975" cy="266700"/>
            </a:xfrm>
            <a:prstGeom prst="lef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Seta: para a Esquerda 15">
              <a:extLst>
                <a:ext uri="{FF2B5EF4-FFF2-40B4-BE49-F238E27FC236}">
                  <a16:creationId xmlns:a16="http://schemas.microsoft.com/office/drawing/2014/main" id="{AA0A451A-2A09-45EF-A721-447F5BE7DC01}"/>
                </a:ext>
              </a:extLst>
            </xdr:cNvPr>
            <xdr:cNvSpPr/>
          </xdr:nvSpPr>
          <xdr:spPr>
            <a:xfrm rot="10800000">
              <a:off x="8277225" y="7286625"/>
              <a:ext cx="1323975" cy="266700"/>
            </a:xfrm>
            <a:prstGeom prst="lef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EF6604CC-2679-4518-9E90-36461147A2B0}"/>
                </a:ext>
              </a:extLst>
            </xdr:cNvPr>
            <xdr:cNvSpPr txBox="1"/>
          </xdr:nvSpPr>
          <xdr:spPr>
            <a:xfrm>
              <a:off x="9258301" y="9934575"/>
              <a:ext cx="476250" cy="400050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/>
                <a:t>TIR</a:t>
              </a:r>
            </a:p>
          </xdr:txBody>
        </xdr:sp>
        <xdr:sp macro="" textlink="">
          <xdr:nvSpPr>
            <xdr:cNvPr id="18" name="Forma Livre: Forma 17">
              <a:extLst>
                <a:ext uri="{FF2B5EF4-FFF2-40B4-BE49-F238E27FC236}">
                  <a16:creationId xmlns:a16="http://schemas.microsoft.com/office/drawing/2014/main" id="{9279A9F9-C38C-466E-9399-18AC16A5E3EE}"/>
                </a:ext>
              </a:extLst>
            </xdr:cNvPr>
            <xdr:cNvSpPr/>
          </xdr:nvSpPr>
          <xdr:spPr>
            <a:xfrm>
              <a:off x="8441159" y="9001125"/>
              <a:ext cx="807616" cy="1123950"/>
            </a:xfrm>
            <a:custGeom>
              <a:avLst/>
              <a:gdLst>
                <a:gd name="connsiteX0" fmla="*/ 807616 w 807616"/>
                <a:gd name="connsiteY0" fmla="*/ 1123950 h 1123950"/>
                <a:gd name="connsiteX1" fmla="*/ 36091 w 807616"/>
                <a:gd name="connsiteY1" fmla="*/ 857250 h 1123950"/>
                <a:gd name="connsiteX2" fmla="*/ 198016 w 807616"/>
                <a:gd name="connsiteY2" fmla="*/ 0 h 1123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807616" h="1123950">
                  <a:moveTo>
                    <a:pt x="807616" y="1123950"/>
                  </a:moveTo>
                  <a:cubicBezTo>
                    <a:pt x="472653" y="1084262"/>
                    <a:pt x="137691" y="1044575"/>
                    <a:pt x="36091" y="857250"/>
                  </a:cubicBezTo>
                  <a:cubicBezTo>
                    <a:pt x="-65509" y="669925"/>
                    <a:pt x="66253" y="334962"/>
                    <a:pt x="198016" y="0"/>
                  </a:cubicBezTo>
                </a:path>
              </a:pathLst>
            </a:custGeom>
            <a:noFill/>
            <a:ln>
              <a:solidFill>
                <a:schemeClr val="accent2">
                  <a:lumMod val="75000"/>
                </a:schemeClr>
              </a:solidFill>
              <a:headEnd type="none" w="med" len="med"/>
              <a:tailEnd type="triangl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Forma Livre: Forma 18">
              <a:extLst>
                <a:ext uri="{FF2B5EF4-FFF2-40B4-BE49-F238E27FC236}">
                  <a16:creationId xmlns:a16="http://schemas.microsoft.com/office/drawing/2014/main" id="{AFEACC8F-DE2C-4AEF-91F2-A0EBD2B2204F}"/>
                </a:ext>
              </a:extLst>
            </xdr:cNvPr>
            <xdr:cNvSpPr/>
          </xdr:nvSpPr>
          <xdr:spPr>
            <a:xfrm>
              <a:off x="9258300" y="8991600"/>
              <a:ext cx="1061002" cy="1133475"/>
            </a:xfrm>
            <a:custGeom>
              <a:avLst/>
              <a:gdLst>
                <a:gd name="connsiteX0" fmla="*/ 495300 w 1061002"/>
                <a:gd name="connsiteY0" fmla="*/ 1133475 h 1133475"/>
                <a:gd name="connsiteX1" fmla="*/ 1047750 w 1061002"/>
                <a:gd name="connsiteY1" fmla="*/ 695325 h 1133475"/>
                <a:gd name="connsiteX2" fmla="*/ 0 w 1061002"/>
                <a:gd name="connsiteY2" fmla="*/ 0 h 11334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61002" h="1133475">
                  <a:moveTo>
                    <a:pt x="495300" y="1133475"/>
                  </a:moveTo>
                  <a:cubicBezTo>
                    <a:pt x="812800" y="1008856"/>
                    <a:pt x="1130300" y="884237"/>
                    <a:pt x="1047750" y="695325"/>
                  </a:cubicBezTo>
                  <a:cubicBezTo>
                    <a:pt x="965200" y="506413"/>
                    <a:pt x="482600" y="253206"/>
                    <a:pt x="0" y="0"/>
                  </a:cubicBezTo>
                </a:path>
              </a:pathLst>
            </a:custGeom>
            <a:noFill/>
            <a:ln>
              <a:headEnd type="none" w="med" len="med"/>
              <a:tailEnd type="triangl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2BD151F9-4E31-42AC-A07A-EB5FDAE59AE5}"/>
              </a:ext>
            </a:extLst>
          </xdr:cNvPr>
          <xdr:cNvGrpSpPr/>
        </xdr:nvGrpSpPr>
        <xdr:grpSpPr>
          <a:xfrm>
            <a:off x="7794625" y="9667875"/>
            <a:ext cx="611058" cy="248019"/>
            <a:chOff x="0" y="0"/>
            <a:chExt cx="611058" cy="248019"/>
          </a:xfrm>
        </xdr:grpSpPr>
        <xdr:sp macro="" textlink="">
          <xdr:nvSpPr>
            <xdr:cNvPr id="9" name="Elipse 8">
              <a:extLst>
                <a:ext uri="{FF2B5EF4-FFF2-40B4-BE49-F238E27FC236}">
                  <a16:creationId xmlns:a16="http://schemas.microsoft.com/office/drawing/2014/main" id="{A14E27E0-D54C-460D-9884-653A7CF359FE}"/>
                </a:ext>
              </a:extLst>
            </xdr:cNvPr>
            <xdr:cNvSpPr/>
          </xdr:nvSpPr>
          <xdr:spPr>
            <a:xfrm>
              <a:off x="0" y="6429"/>
              <a:ext cx="220196" cy="241590"/>
            </a:xfrm>
            <a:prstGeom prst="ellipse">
              <a:avLst/>
            </a:prstGeom>
            <a:solidFill>
              <a:srgbClr val="FFC000">
                <a:alpha val="50196"/>
              </a:srgbClr>
            </a:solidFill>
            <a:ln>
              <a:solidFill>
                <a:schemeClr val="accent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  <xdr:sp macro="" textlink="">
          <xdr:nvSpPr>
            <xdr:cNvPr id="10" name="Elipse 9">
              <a:extLst>
                <a:ext uri="{FF2B5EF4-FFF2-40B4-BE49-F238E27FC236}">
                  <a16:creationId xmlns:a16="http://schemas.microsoft.com/office/drawing/2014/main" id="{4B4B6CA6-379D-4FDB-A203-C407DF6F01C1}"/>
                </a:ext>
              </a:extLst>
            </xdr:cNvPr>
            <xdr:cNvSpPr/>
          </xdr:nvSpPr>
          <xdr:spPr>
            <a:xfrm>
              <a:off x="390861" y="0"/>
              <a:ext cx="220197" cy="241540"/>
            </a:xfrm>
            <a:prstGeom prst="ellipse">
              <a:avLst/>
            </a:prstGeom>
            <a:solidFill>
              <a:srgbClr val="4472C4">
                <a:alpha val="50196"/>
              </a:srgb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781049</xdr:colOff>
      <xdr:row>1</xdr:row>
      <xdr:rowOff>9525</xdr:rowOff>
    </xdr:from>
    <xdr:to>
      <xdr:col>9</xdr:col>
      <xdr:colOff>657224</xdr:colOff>
      <xdr:row>8</xdr:row>
      <xdr:rowOff>123825</xdr:rowOff>
    </xdr:to>
    <xdr:sp macro="" textlink="">
      <xdr:nvSpPr>
        <xdr:cNvPr id="2" name="Espaço Reservado para Conteúdo 2">
          <a:extLst>
            <a:ext uri="{FF2B5EF4-FFF2-40B4-BE49-F238E27FC236}">
              <a16:creationId xmlns:a16="http://schemas.microsoft.com/office/drawing/2014/main" id="{BBD42378-4337-43DA-B766-82DD8175D652}"/>
            </a:ext>
          </a:extLst>
        </xdr:cNvPr>
        <xdr:cNvSpPr>
          <a:spLocks noGrp="1"/>
        </xdr:cNvSpPr>
      </xdr:nvSpPr>
      <xdr:spPr>
        <a:xfrm>
          <a:off x="3886199" y="323850"/>
          <a:ext cx="7772400" cy="2305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/>
            <a:t>1</a:t>
          </a:r>
          <a:r>
            <a:rPr lang="pt-BR" sz="2400"/>
            <a:t>.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Projetos</a:t>
          </a:r>
          <a:r>
            <a:rPr lang="pt-BR" sz="2400"/>
            <a:t>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se o VPL for superior a zero, aceite o projeto. </a:t>
          </a:r>
        </a:p>
        <a:p>
          <a:r>
            <a:rPr lang="pt-BR" sz="2400" b="1"/>
            <a:t>2</a:t>
          </a:r>
          <a:r>
            <a:rPr lang="pt-BR" sz="2400"/>
            <a:t>.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Projetos mutuamente exclusivos</a:t>
          </a:r>
          <a:r>
            <a:rPr lang="pt-BR" sz="2400"/>
            <a:t>: aceite o projeto com o VPL positivo mais alto. Caso nenhum projeto tenha VPL positivo, rejeite todos. </a:t>
          </a:r>
        </a:p>
      </xdr:txBody>
    </xdr:sp>
    <xdr:clientData/>
  </xdr:twoCellAnchor>
  <xdr:twoCellAnchor>
    <xdr:from>
      <xdr:col>3</xdr:col>
      <xdr:colOff>742950</xdr:colOff>
      <xdr:row>8</xdr:row>
      <xdr:rowOff>238124</xdr:rowOff>
    </xdr:from>
    <xdr:to>
      <xdr:col>9</xdr:col>
      <xdr:colOff>619126</xdr:colOff>
      <xdr:row>14</xdr:row>
      <xdr:rowOff>95250</xdr:rowOff>
    </xdr:to>
    <xdr:sp macro="" textlink="">
      <xdr:nvSpPr>
        <xdr:cNvPr id="3" name="Espaço Reservado para Conteúdo 2">
          <a:extLst>
            <a:ext uri="{FF2B5EF4-FFF2-40B4-BE49-F238E27FC236}">
              <a16:creationId xmlns:a16="http://schemas.microsoft.com/office/drawing/2014/main" id="{36D8FB3E-5CCC-4A89-9227-7A877C283513}"/>
            </a:ext>
          </a:extLst>
        </xdr:cNvPr>
        <xdr:cNvSpPr>
          <a:spLocks noGrp="1"/>
        </xdr:cNvSpPr>
      </xdr:nvSpPr>
      <xdr:spPr>
        <a:xfrm>
          <a:off x="4181475" y="2743199"/>
          <a:ext cx="7772401" cy="16573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0"/>
            <a:t>PELA</a:t>
          </a:r>
          <a:r>
            <a:rPr lang="pt-BR" sz="2400" b="0" baseline="0"/>
            <a:t> REGRA DO VPL</a:t>
          </a:r>
          <a:br>
            <a:rPr lang="pt-BR" sz="2400" b="1"/>
          </a:br>
          <a:r>
            <a:rPr lang="pt-BR" sz="2400" b="1"/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Aceita-se ambos (S e L)</a:t>
          </a:r>
        </a:p>
        <a:p>
          <a:r>
            <a:rPr lang="pt-BR" sz="2400" b="1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mutuamente exclusivos</a:t>
          </a:r>
          <a:r>
            <a:rPr lang="pt-BR" sz="2400"/>
            <a:t>: Aceita-se o projeto L.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342901</xdr:colOff>
      <xdr:row>17</xdr:row>
      <xdr:rowOff>142874</xdr:rowOff>
    </xdr:from>
    <xdr:to>
      <xdr:col>11</xdr:col>
      <xdr:colOff>266700</xdr:colOff>
      <xdr:row>19</xdr:row>
      <xdr:rowOff>190499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944D05D-30D7-476C-89B8-DD591204A466}"/>
            </a:ext>
          </a:extLst>
        </xdr:cNvPr>
        <xdr:cNvSpPr/>
      </xdr:nvSpPr>
      <xdr:spPr>
        <a:xfrm>
          <a:off x="5305426" y="342899"/>
          <a:ext cx="2362199" cy="676275"/>
        </a:xfrm>
        <a:prstGeom prst="rect">
          <a:avLst/>
        </a:prstGeom>
        <a:solidFill>
          <a:srgbClr val="E7E6E6">
            <a:alpha val="5411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Qual o VPL, a TIR e a MTIR do projeto XPTO?</a:t>
          </a:r>
        </a:p>
      </xdr:txBody>
    </xdr:sp>
    <xdr:clientData/>
  </xdr:twoCellAnchor>
  <xdr:twoCellAnchor>
    <xdr:from>
      <xdr:col>7</xdr:col>
      <xdr:colOff>342901</xdr:colOff>
      <xdr:row>3</xdr:row>
      <xdr:rowOff>142874</xdr:rowOff>
    </xdr:from>
    <xdr:to>
      <xdr:col>11</xdr:col>
      <xdr:colOff>266700</xdr:colOff>
      <xdr:row>5</xdr:row>
      <xdr:rowOff>190499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B62922-1928-4590-88AF-7200D5824BE0}"/>
            </a:ext>
          </a:extLst>
        </xdr:cNvPr>
        <xdr:cNvSpPr/>
      </xdr:nvSpPr>
      <xdr:spPr>
        <a:xfrm>
          <a:off x="8820151" y="342899"/>
          <a:ext cx="2362199" cy="676275"/>
        </a:xfrm>
        <a:prstGeom prst="rect">
          <a:avLst/>
        </a:prstGeom>
        <a:solidFill>
          <a:srgbClr val="E7E6E6">
            <a:alpha val="5411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Qual o VPL, a TIR e a MTIR do projeto XPTO?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543345</xdr:colOff>
      <xdr:row>0</xdr:row>
      <xdr:rowOff>276225</xdr:rowOff>
    </xdr:from>
    <xdr:to>
      <xdr:col>24</xdr:col>
      <xdr:colOff>161924</xdr:colOff>
      <xdr:row>3</xdr:row>
      <xdr:rowOff>162932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88CF0EC-B271-4DA7-8694-D613066996AE}"/>
            </a:ext>
          </a:extLst>
        </xdr:cNvPr>
        <xdr:cNvGrpSpPr/>
      </xdr:nvGrpSpPr>
      <xdr:grpSpPr>
        <a:xfrm>
          <a:off x="15545220" y="276225"/>
          <a:ext cx="2666579" cy="820157"/>
          <a:chOff x="4353345" y="923925"/>
          <a:chExt cx="2666579" cy="820157"/>
        </a:xfrm>
      </xdr:grpSpPr>
      <xdr:sp macro="" textlink="">
        <xdr:nvSpPr>
          <xdr:cNvPr id="3" name="Forma Livre: Forma 2">
            <a:extLst>
              <a:ext uri="{FF2B5EF4-FFF2-40B4-BE49-F238E27FC236}">
                <a16:creationId xmlns:a16="http://schemas.microsoft.com/office/drawing/2014/main" id="{C38A2952-FC2E-4561-A504-B086D0BA56A6}"/>
              </a:ext>
            </a:extLst>
          </xdr:cNvPr>
          <xdr:cNvSpPr/>
        </xdr:nvSpPr>
        <xdr:spPr>
          <a:xfrm>
            <a:off x="6506686" y="931706"/>
            <a:ext cx="475138" cy="225018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26704 w 886024"/>
              <a:gd name="connsiteY0" fmla="*/ 0 h 272031"/>
              <a:gd name="connsiteX1" fmla="*/ 133549 w 886024"/>
              <a:gd name="connsiteY1" fmla="*/ 240469 h 272031"/>
              <a:gd name="connsiteX2" fmla="*/ 886024 w 886024"/>
              <a:gd name="connsiteY2" fmla="*/ 259519 h 272031"/>
              <a:gd name="connsiteX0" fmla="*/ 0 w 859320"/>
              <a:gd name="connsiteY0" fmla="*/ 162070 h 434101"/>
              <a:gd name="connsiteX1" fmla="*/ 106845 w 859320"/>
              <a:gd name="connsiteY1" fmla="*/ 402539 h 434101"/>
              <a:gd name="connsiteX2" fmla="*/ 859320 w 859320"/>
              <a:gd name="connsiteY2" fmla="*/ 421589 h 434101"/>
              <a:gd name="connsiteX0" fmla="*/ 30770 w 890090"/>
              <a:gd name="connsiteY0" fmla="*/ 160139 h 438265"/>
              <a:gd name="connsiteX1" fmla="*/ 72391 w 890090"/>
              <a:gd name="connsiteY1" fmla="*/ 412527 h 438265"/>
              <a:gd name="connsiteX2" fmla="*/ 890090 w 890090"/>
              <a:gd name="connsiteY2" fmla="*/ 419658 h 438265"/>
              <a:gd name="connsiteX0" fmla="*/ 30770 w 890090"/>
              <a:gd name="connsiteY0" fmla="*/ 161288 h 473546"/>
              <a:gd name="connsiteX1" fmla="*/ 72391 w 890090"/>
              <a:gd name="connsiteY1" fmla="*/ 413676 h 473546"/>
              <a:gd name="connsiteX2" fmla="*/ 890090 w 890090"/>
              <a:gd name="connsiteY2" fmla="*/ 468482 h 473546"/>
              <a:gd name="connsiteX0" fmla="*/ 0 w 1224579"/>
              <a:gd name="connsiteY0" fmla="*/ 103525 h 1102805"/>
              <a:gd name="connsiteX1" fmla="*/ 406880 w 1224579"/>
              <a:gd name="connsiteY1" fmla="*/ 1009091 h 1102805"/>
              <a:gd name="connsiteX2" fmla="*/ 1224579 w 1224579"/>
              <a:gd name="connsiteY2" fmla="*/ 1063897 h 1102805"/>
              <a:gd name="connsiteX0" fmla="*/ 0 w 937590"/>
              <a:gd name="connsiteY0" fmla="*/ 191436 h 317743"/>
              <a:gd name="connsiteX1" fmla="*/ 119891 w 937590"/>
              <a:gd name="connsiteY1" fmla="*/ 260117 h 317743"/>
              <a:gd name="connsiteX2" fmla="*/ 937590 w 937590"/>
              <a:gd name="connsiteY2" fmla="*/ 314923 h 317743"/>
              <a:gd name="connsiteX0" fmla="*/ 0 w 937590"/>
              <a:gd name="connsiteY0" fmla="*/ 163496 h 378001"/>
              <a:gd name="connsiteX1" fmla="*/ 380790 w 937590"/>
              <a:gd name="connsiteY1" fmla="*/ 375059 h 378001"/>
              <a:gd name="connsiteX2" fmla="*/ 937590 w 937590"/>
              <a:gd name="connsiteY2" fmla="*/ 286983 h 378001"/>
              <a:gd name="connsiteX0" fmla="*/ 0 w 1172399"/>
              <a:gd name="connsiteY0" fmla="*/ 145413 h 509828"/>
              <a:gd name="connsiteX1" fmla="*/ 615599 w 1172399"/>
              <a:gd name="connsiteY1" fmla="*/ 499859 h 509828"/>
              <a:gd name="connsiteX2" fmla="*/ 1172399 w 1172399"/>
              <a:gd name="connsiteY2" fmla="*/ 411783 h 509828"/>
              <a:gd name="connsiteX0" fmla="*/ 71673 w 1244072"/>
              <a:gd name="connsiteY0" fmla="*/ 213221 h 577636"/>
              <a:gd name="connsiteX1" fmla="*/ 687272 w 1244072"/>
              <a:gd name="connsiteY1" fmla="*/ 567667 h 577636"/>
              <a:gd name="connsiteX2" fmla="*/ 1244072 w 1244072"/>
              <a:gd name="connsiteY2" fmla="*/ 479591 h 577636"/>
              <a:gd name="connsiteX0" fmla="*/ 0 w 1172399"/>
              <a:gd name="connsiteY0" fmla="*/ 1864 h 366279"/>
              <a:gd name="connsiteX1" fmla="*/ 615599 w 1172399"/>
              <a:gd name="connsiteY1" fmla="*/ 356310 h 366279"/>
              <a:gd name="connsiteX2" fmla="*/ 1172399 w 1172399"/>
              <a:gd name="connsiteY2" fmla="*/ 268234 h 366279"/>
              <a:gd name="connsiteX0" fmla="*/ 126 w 650727"/>
              <a:gd name="connsiteY0" fmla="*/ 1633 h 430819"/>
              <a:gd name="connsiteX1" fmla="*/ 93927 w 650727"/>
              <a:gd name="connsiteY1" fmla="*/ 417314 h 430819"/>
              <a:gd name="connsiteX2" fmla="*/ 650727 w 650727"/>
              <a:gd name="connsiteY2" fmla="*/ 329238 h 430819"/>
              <a:gd name="connsiteX0" fmla="*/ 125 w 650726"/>
              <a:gd name="connsiteY0" fmla="*/ 1732 h 482207"/>
              <a:gd name="connsiteX1" fmla="*/ 93926 w 650726"/>
              <a:gd name="connsiteY1" fmla="*/ 417413 h 482207"/>
              <a:gd name="connsiteX2" fmla="*/ 650726 w 650726"/>
              <a:gd name="connsiteY2" fmla="*/ 472220 h 4822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650726" h="482207">
                <a:moveTo>
                  <a:pt x="125" y="1732"/>
                </a:moveTo>
                <a:cubicBezTo>
                  <a:pt x="1505" y="-28205"/>
                  <a:pt x="-14507" y="338998"/>
                  <a:pt x="93926" y="417413"/>
                </a:cubicBezTo>
                <a:cubicBezTo>
                  <a:pt x="202359" y="495828"/>
                  <a:pt x="339576" y="487301"/>
                  <a:pt x="650726" y="472220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Forma Livre: Forma 3">
            <a:extLst>
              <a:ext uri="{FF2B5EF4-FFF2-40B4-BE49-F238E27FC236}">
                <a16:creationId xmlns:a16="http://schemas.microsoft.com/office/drawing/2014/main" id="{632C6BFF-6559-4C14-AB8D-8FA8606F958C}"/>
              </a:ext>
            </a:extLst>
          </xdr:cNvPr>
          <xdr:cNvSpPr/>
        </xdr:nvSpPr>
        <xdr:spPr>
          <a:xfrm>
            <a:off x="5244769" y="933452"/>
            <a:ext cx="1775155" cy="486813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13515 w 777351"/>
              <a:gd name="connsiteY0" fmla="*/ 0 h 558992"/>
              <a:gd name="connsiteX1" fmla="*/ 85124 w 777351"/>
              <a:gd name="connsiteY1" fmla="*/ 490759 h 558992"/>
              <a:gd name="connsiteX2" fmla="*/ 777351 w 777351"/>
              <a:gd name="connsiteY2" fmla="*/ 545565 h 558992"/>
              <a:gd name="connsiteX0" fmla="*/ 8426 w 772262"/>
              <a:gd name="connsiteY0" fmla="*/ 0 h 558992"/>
              <a:gd name="connsiteX1" fmla="*/ 80035 w 772262"/>
              <a:gd name="connsiteY1" fmla="*/ 490759 h 558992"/>
              <a:gd name="connsiteX2" fmla="*/ 772262 w 772262"/>
              <a:gd name="connsiteY2" fmla="*/ 545565 h 558992"/>
              <a:gd name="connsiteX0" fmla="*/ 0 w 793961"/>
              <a:gd name="connsiteY0" fmla="*/ 0 h 584044"/>
              <a:gd name="connsiteX1" fmla="*/ 101734 w 793961"/>
              <a:gd name="connsiteY1" fmla="*/ 514596 h 584044"/>
              <a:gd name="connsiteX2" fmla="*/ 793961 w 793961"/>
              <a:gd name="connsiteY2" fmla="*/ 569402 h 584044"/>
              <a:gd name="connsiteX0" fmla="*/ 0 w 798264"/>
              <a:gd name="connsiteY0" fmla="*/ 0 h 609146"/>
              <a:gd name="connsiteX1" fmla="*/ 106037 w 798264"/>
              <a:gd name="connsiteY1" fmla="*/ 538433 h 609146"/>
              <a:gd name="connsiteX2" fmla="*/ 798264 w 798264"/>
              <a:gd name="connsiteY2" fmla="*/ 593239 h 609146"/>
              <a:gd name="connsiteX0" fmla="*/ 3770 w 802034"/>
              <a:gd name="connsiteY0" fmla="*/ 0 h 609146"/>
              <a:gd name="connsiteX1" fmla="*/ 109807 w 802034"/>
              <a:gd name="connsiteY1" fmla="*/ 538433 h 609146"/>
              <a:gd name="connsiteX2" fmla="*/ 802034 w 802034"/>
              <a:gd name="connsiteY2" fmla="*/ 593239 h 6091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02034" h="609146">
                <a:moveTo>
                  <a:pt x="3770" y="0"/>
                </a:moveTo>
                <a:cubicBezTo>
                  <a:pt x="310" y="316122"/>
                  <a:pt x="-23237" y="439560"/>
                  <a:pt x="109807" y="538433"/>
                </a:cubicBezTo>
                <a:cubicBezTo>
                  <a:pt x="242851" y="637306"/>
                  <a:pt x="490884" y="608320"/>
                  <a:pt x="802034" y="593239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Forma Livre: Forma 4">
            <a:extLst>
              <a:ext uri="{FF2B5EF4-FFF2-40B4-BE49-F238E27FC236}">
                <a16:creationId xmlns:a16="http://schemas.microsoft.com/office/drawing/2014/main" id="{8F9A5AE6-2342-4361-B59F-9908F4D54394}"/>
              </a:ext>
            </a:extLst>
          </xdr:cNvPr>
          <xdr:cNvSpPr/>
        </xdr:nvSpPr>
        <xdr:spPr>
          <a:xfrm>
            <a:off x="4353345" y="923925"/>
            <a:ext cx="2647531" cy="820157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6069 w 786453"/>
              <a:gd name="connsiteY0" fmla="*/ 0 h 566423"/>
              <a:gd name="connsiteX1" fmla="*/ 94226 w 786453"/>
              <a:gd name="connsiteY1" fmla="*/ 497835 h 566423"/>
              <a:gd name="connsiteX2" fmla="*/ 786453 w 786453"/>
              <a:gd name="connsiteY2" fmla="*/ 552641 h 566423"/>
              <a:gd name="connsiteX0" fmla="*/ 4874 w 785258"/>
              <a:gd name="connsiteY0" fmla="*/ 0 h 566423"/>
              <a:gd name="connsiteX1" fmla="*/ 93031 w 785258"/>
              <a:gd name="connsiteY1" fmla="*/ 497835 h 566423"/>
              <a:gd name="connsiteX2" fmla="*/ 785258 w 785258"/>
              <a:gd name="connsiteY2" fmla="*/ 552641 h 566423"/>
              <a:gd name="connsiteX0" fmla="*/ 132 w 780516"/>
              <a:gd name="connsiteY0" fmla="*/ 0 h 566423"/>
              <a:gd name="connsiteX1" fmla="*/ 88289 w 780516"/>
              <a:gd name="connsiteY1" fmla="*/ 497835 h 566423"/>
              <a:gd name="connsiteX2" fmla="*/ 780516 w 780516"/>
              <a:gd name="connsiteY2" fmla="*/ 552641 h 566423"/>
              <a:gd name="connsiteX0" fmla="*/ 0 w 780384"/>
              <a:gd name="connsiteY0" fmla="*/ 0 h 556283"/>
              <a:gd name="connsiteX1" fmla="*/ 88157 w 780384"/>
              <a:gd name="connsiteY1" fmla="*/ 497835 h 556283"/>
              <a:gd name="connsiteX2" fmla="*/ 780384 w 780384"/>
              <a:gd name="connsiteY2" fmla="*/ 552641 h 556283"/>
              <a:gd name="connsiteX0" fmla="*/ 5276 w 771870"/>
              <a:gd name="connsiteY0" fmla="*/ 0 h 618564"/>
              <a:gd name="connsiteX1" fmla="*/ 79643 w 771870"/>
              <a:gd name="connsiteY1" fmla="*/ 547366 h 618564"/>
              <a:gd name="connsiteX2" fmla="*/ 771870 w 771870"/>
              <a:gd name="connsiteY2" fmla="*/ 602172 h 618564"/>
              <a:gd name="connsiteX0" fmla="*/ 17553 w 784147"/>
              <a:gd name="connsiteY0" fmla="*/ 0 h 618564"/>
              <a:gd name="connsiteX1" fmla="*/ 91920 w 784147"/>
              <a:gd name="connsiteY1" fmla="*/ 547366 h 618564"/>
              <a:gd name="connsiteX2" fmla="*/ 784147 w 784147"/>
              <a:gd name="connsiteY2" fmla="*/ 602172 h 618564"/>
              <a:gd name="connsiteX0" fmla="*/ 6346 w 772940"/>
              <a:gd name="connsiteY0" fmla="*/ 0 h 618564"/>
              <a:gd name="connsiteX1" fmla="*/ 80713 w 772940"/>
              <a:gd name="connsiteY1" fmla="*/ 547366 h 618564"/>
              <a:gd name="connsiteX2" fmla="*/ 772940 w 772940"/>
              <a:gd name="connsiteY2" fmla="*/ 602172 h 618564"/>
              <a:gd name="connsiteX0" fmla="*/ 0 w 766594"/>
              <a:gd name="connsiteY0" fmla="*/ 0 h 618564"/>
              <a:gd name="connsiteX1" fmla="*/ 74367 w 766594"/>
              <a:gd name="connsiteY1" fmla="*/ 547366 h 618564"/>
              <a:gd name="connsiteX2" fmla="*/ 766594 w 766594"/>
              <a:gd name="connsiteY2" fmla="*/ 602172 h 618564"/>
              <a:gd name="connsiteX0" fmla="*/ 10728 w 777322"/>
              <a:gd name="connsiteY0" fmla="*/ 0 h 618564"/>
              <a:gd name="connsiteX1" fmla="*/ 85095 w 777322"/>
              <a:gd name="connsiteY1" fmla="*/ 547366 h 618564"/>
              <a:gd name="connsiteX2" fmla="*/ 777322 w 777322"/>
              <a:gd name="connsiteY2" fmla="*/ 602172 h 618564"/>
              <a:gd name="connsiteX0" fmla="*/ 974 w 767568"/>
              <a:gd name="connsiteY0" fmla="*/ 0 h 636980"/>
              <a:gd name="connsiteX1" fmla="*/ 75341 w 767568"/>
              <a:gd name="connsiteY1" fmla="*/ 547366 h 636980"/>
              <a:gd name="connsiteX2" fmla="*/ 767568 w 767568"/>
              <a:gd name="connsiteY2" fmla="*/ 602172 h 636980"/>
              <a:gd name="connsiteX0" fmla="*/ 0 w 766594"/>
              <a:gd name="connsiteY0" fmla="*/ 0 h 609272"/>
              <a:gd name="connsiteX1" fmla="*/ 74367 w 766594"/>
              <a:gd name="connsiteY1" fmla="*/ 547366 h 609272"/>
              <a:gd name="connsiteX2" fmla="*/ 766594 w 766594"/>
              <a:gd name="connsiteY2" fmla="*/ 602172 h 609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766594" h="609272">
                <a:moveTo>
                  <a:pt x="0" y="0"/>
                </a:moveTo>
                <a:cubicBezTo>
                  <a:pt x="843" y="360433"/>
                  <a:pt x="29340" y="482383"/>
                  <a:pt x="74367" y="547366"/>
                </a:cubicBezTo>
                <a:cubicBezTo>
                  <a:pt x="119394" y="612349"/>
                  <a:pt x="455444" y="617253"/>
                  <a:pt x="766594" y="602172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18</xdr:col>
      <xdr:colOff>314325</xdr:colOff>
      <xdr:row>1</xdr:row>
      <xdr:rowOff>200025</xdr:rowOff>
    </xdr:from>
    <xdr:to>
      <xdr:col>26</xdr:col>
      <xdr:colOff>371475</xdr:colOff>
      <xdr:row>24</xdr:row>
      <xdr:rowOff>180975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1FDE683-FF78-4416-81E9-C63F9C1E8604}"/>
            </a:ext>
          </a:extLst>
        </xdr:cNvPr>
        <xdr:cNvGrpSpPr/>
      </xdr:nvGrpSpPr>
      <xdr:grpSpPr>
        <a:xfrm>
          <a:off x="14706600" y="514350"/>
          <a:ext cx="4933950" cy="5857875"/>
          <a:chOff x="9277350" y="942975"/>
          <a:chExt cx="3628425" cy="560070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E96BF9D7-C8E0-4777-A16F-480E0712327B}"/>
              </a:ext>
            </a:extLst>
          </xdr:cNvPr>
          <xdr:cNvGrpSpPr/>
        </xdr:nvGrpSpPr>
        <xdr:grpSpPr>
          <a:xfrm>
            <a:off x="9629775" y="1353342"/>
            <a:ext cx="3276000" cy="4670600"/>
            <a:chOff x="9629775" y="1353342"/>
            <a:chExt cx="3276000" cy="4670600"/>
          </a:xfrm>
        </xdr:grpSpPr>
        <xdr:cxnSp macro="">
          <xdr:nvCxnSpPr>
            <xdr:cNvPr id="17" name="Conector de Seta Reta 16">
              <a:extLst>
                <a:ext uri="{FF2B5EF4-FFF2-40B4-BE49-F238E27FC236}">
                  <a16:creationId xmlns:a16="http://schemas.microsoft.com/office/drawing/2014/main" id="{D9EF2AE1-2792-4316-81D8-31AB29A5F830}"/>
                </a:ext>
              </a:extLst>
            </xdr:cNvPr>
            <xdr:cNvCxnSpPr/>
          </xdr:nvCxnSpPr>
          <xdr:spPr>
            <a:xfrm flipV="1">
              <a:off x="12353925" y="1353342"/>
              <a:ext cx="8016" cy="2880000"/>
            </a:xfrm>
            <a:prstGeom prst="straightConnector1">
              <a:avLst/>
            </a:prstGeom>
            <a:ln w="76200">
              <a:solidFill>
                <a:schemeClr val="accent2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C4CCF2E1-8709-4025-AD88-80F22081A102}"/>
                </a:ext>
              </a:extLst>
            </xdr:cNvPr>
            <xdr:cNvGrpSpPr/>
          </xdr:nvGrpSpPr>
          <xdr:grpSpPr>
            <a:xfrm>
              <a:off x="9629775" y="2829717"/>
              <a:ext cx="3276000" cy="3194225"/>
              <a:chOff x="1021763" y="3865798"/>
              <a:chExt cx="5576649" cy="3194225"/>
            </a:xfrm>
          </xdr:grpSpPr>
          <xdr:grpSp>
            <xdr:nvGrpSpPr>
              <xdr:cNvPr id="19" name="Agrupar 18">
                <a:extLst>
                  <a:ext uri="{FF2B5EF4-FFF2-40B4-BE49-F238E27FC236}">
                    <a16:creationId xmlns:a16="http://schemas.microsoft.com/office/drawing/2014/main" id="{7AC25291-90A3-40A9-99C1-A6BDACD69116}"/>
                  </a:ext>
                </a:extLst>
              </xdr:cNvPr>
              <xdr:cNvGrpSpPr/>
            </xdr:nvGrpSpPr>
            <xdr:grpSpPr>
              <a:xfrm>
                <a:off x="1021763" y="4322206"/>
                <a:ext cx="5576649" cy="2737817"/>
                <a:chOff x="1040806" y="4237412"/>
                <a:chExt cx="3478859" cy="2737817"/>
              </a:xfrm>
            </xdr:grpSpPr>
            <xdr:cxnSp macro="">
              <xdr:nvCxnSpPr>
                <xdr:cNvPr id="25" name="Conector reto 24">
                  <a:extLst>
                    <a:ext uri="{FF2B5EF4-FFF2-40B4-BE49-F238E27FC236}">
                      <a16:creationId xmlns:a16="http://schemas.microsoft.com/office/drawing/2014/main" id="{C8FF1151-4AC3-40CB-A2D4-15E87F4FB3B9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1040806" y="5175230"/>
                  <a:ext cx="3478859" cy="1"/>
                </a:xfrm>
                <a:prstGeom prst="line">
                  <a:avLst/>
                </a:prstGeom>
                <a:ln w="381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Conector de Seta Reta 25">
                  <a:extLst>
                    <a:ext uri="{FF2B5EF4-FFF2-40B4-BE49-F238E27FC236}">
                      <a16:creationId xmlns:a16="http://schemas.microsoft.com/office/drawing/2014/main" id="{9A9C7951-3879-4BBF-8193-D8FD0FBC4FB5}"/>
                    </a:ext>
                  </a:extLst>
                </xdr:cNvPr>
                <xdr:cNvCxnSpPr/>
              </xdr:nvCxnSpPr>
              <xdr:spPr>
                <a:xfrm>
                  <a:off x="1050875" y="5175229"/>
                  <a:ext cx="0" cy="1800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Conector de Seta Reta 26">
                  <a:extLst>
                    <a:ext uri="{FF2B5EF4-FFF2-40B4-BE49-F238E27FC236}">
                      <a16:creationId xmlns:a16="http://schemas.microsoft.com/office/drawing/2014/main" id="{51DB62B5-A2A2-4FAA-9D51-EB7610699302}"/>
                    </a:ext>
                  </a:extLst>
                </xdr:cNvPr>
                <xdr:cNvCxnSpPr/>
              </xdr:nvCxnSpPr>
              <xdr:spPr>
                <a:xfrm flipV="1">
                  <a:off x="1760559" y="4237412"/>
                  <a:ext cx="8512" cy="936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" name="Conector de Seta Reta 27">
                  <a:extLst>
                    <a:ext uri="{FF2B5EF4-FFF2-40B4-BE49-F238E27FC236}">
                      <a16:creationId xmlns:a16="http://schemas.microsoft.com/office/drawing/2014/main" id="{5B4F13C1-2E65-4219-A735-E396AC78ED31}"/>
                    </a:ext>
                  </a:extLst>
                </xdr:cNvPr>
                <xdr:cNvCxnSpPr/>
              </xdr:nvCxnSpPr>
              <xdr:spPr>
                <a:xfrm flipH="1" flipV="1">
                  <a:off x="2487222" y="4342186"/>
                  <a:ext cx="0" cy="828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9" name="Conector de Seta Reta 28">
                  <a:extLst>
                    <a:ext uri="{FF2B5EF4-FFF2-40B4-BE49-F238E27FC236}">
                      <a16:creationId xmlns:a16="http://schemas.microsoft.com/office/drawing/2014/main" id="{9E08F5FD-01C7-4354-A937-F8DE374CA8D8}"/>
                    </a:ext>
                  </a:extLst>
                </xdr:cNvPr>
                <xdr:cNvCxnSpPr/>
              </xdr:nvCxnSpPr>
              <xdr:spPr>
                <a:xfrm flipV="1">
                  <a:off x="3209496" y="4844101"/>
                  <a:ext cx="0" cy="324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" name="Conector de Seta Reta 29">
                  <a:extLst>
                    <a:ext uri="{FF2B5EF4-FFF2-40B4-BE49-F238E27FC236}">
                      <a16:creationId xmlns:a16="http://schemas.microsoft.com/office/drawing/2014/main" id="{C48AB97E-5FDB-4AE8-877D-58FA36965AB9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3932826" y="4907645"/>
                  <a:ext cx="0" cy="270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0" name="CaixaDeTexto 23">
                    <a:extLst>
                      <a:ext uri="{FF2B5EF4-FFF2-40B4-BE49-F238E27FC236}">
                        <a16:creationId xmlns:a16="http://schemas.microsoft.com/office/drawing/2014/main" id="{DF565301-3F16-42B6-8A1A-9D181D950771}"/>
                      </a:ext>
                    </a:extLst>
                  </xdr:cNvPr>
                  <xdr:cNvSpPr txBox="1"/>
                </xdr:nvSpPr>
                <xdr:spPr>
                  <a:xfrm>
                    <a:off x="1493923" y="38657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𝟏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0" name="CaixaDeTexto 23">
                    <a:extLst>
                      <a:ext uri="{FF2B5EF4-FFF2-40B4-BE49-F238E27FC236}">
                        <a16:creationId xmlns:a16="http://schemas.microsoft.com/office/drawing/2014/main" id="{DF565301-3F16-42B6-8A1A-9D181D950771}"/>
                      </a:ext>
                    </a:extLst>
                  </xdr:cNvPr>
                  <xdr:cNvSpPr txBox="1"/>
                </xdr:nvSpPr>
                <xdr:spPr>
                  <a:xfrm>
                    <a:off x="1493923" y="38657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〖𝑭𝑪〗_𝟏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1" name="CaixaDeTexto 24">
                    <a:extLst>
                      <a:ext uri="{FF2B5EF4-FFF2-40B4-BE49-F238E27FC236}">
                        <a16:creationId xmlns:a16="http://schemas.microsoft.com/office/drawing/2014/main" id="{E085CBF1-EACF-4676-BD5A-B3AE6D68B12E}"/>
                      </a:ext>
                    </a:extLst>
                  </xdr:cNvPr>
                  <xdr:cNvSpPr txBox="1"/>
                </xdr:nvSpPr>
                <xdr:spPr>
                  <a:xfrm>
                    <a:off x="2935578" y="397170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𝟐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1" name="CaixaDeTexto 24">
                    <a:extLst>
                      <a:ext uri="{FF2B5EF4-FFF2-40B4-BE49-F238E27FC236}">
                        <a16:creationId xmlns:a16="http://schemas.microsoft.com/office/drawing/2014/main" id="{E085CBF1-EACF-4676-BD5A-B3AE6D68B12E}"/>
                      </a:ext>
                    </a:extLst>
                  </xdr:cNvPr>
                  <xdr:cNvSpPr txBox="1"/>
                </xdr:nvSpPr>
                <xdr:spPr>
                  <a:xfrm>
                    <a:off x="2935578" y="397170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〖𝑭𝑪〗_𝟐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2" name="CaixaDeTexto 25">
                    <a:extLst>
                      <a:ext uri="{FF2B5EF4-FFF2-40B4-BE49-F238E27FC236}">
                        <a16:creationId xmlns:a16="http://schemas.microsoft.com/office/drawing/2014/main" id="{F193CE41-8D82-4FC4-87AC-D06FF1552F86}"/>
                      </a:ext>
                    </a:extLst>
                  </xdr:cNvPr>
                  <xdr:cNvSpPr txBox="1"/>
                </xdr:nvSpPr>
                <xdr:spPr>
                  <a:xfrm>
                    <a:off x="3988092" y="449681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𝟑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2" name="CaixaDeTexto 25">
                    <a:extLst>
                      <a:ext uri="{FF2B5EF4-FFF2-40B4-BE49-F238E27FC236}">
                        <a16:creationId xmlns:a16="http://schemas.microsoft.com/office/drawing/2014/main" id="{F193CE41-8D82-4FC4-87AC-D06FF1552F86}"/>
                      </a:ext>
                    </a:extLst>
                  </xdr:cNvPr>
                  <xdr:cNvSpPr txBox="1"/>
                </xdr:nvSpPr>
                <xdr:spPr>
                  <a:xfrm>
                    <a:off x="3988092" y="449681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〖𝑭𝑪〗_𝟑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3" name="CaixaDeTexto 26">
                    <a:extLst>
                      <a:ext uri="{FF2B5EF4-FFF2-40B4-BE49-F238E27FC236}">
                        <a16:creationId xmlns:a16="http://schemas.microsoft.com/office/drawing/2014/main" id="{CDC2C8C6-3403-4BB4-85DD-F20BE7D9686E}"/>
                      </a:ext>
                    </a:extLst>
                  </xdr:cNvPr>
                  <xdr:cNvSpPr txBox="1"/>
                </xdr:nvSpPr>
                <xdr:spPr>
                  <a:xfrm>
                    <a:off x="5136174" y="4522826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𝟒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3" name="CaixaDeTexto 26">
                    <a:extLst>
                      <a:ext uri="{FF2B5EF4-FFF2-40B4-BE49-F238E27FC236}">
                        <a16:creationId xmlns:a16="http://schemas.microsoft.com/office/drawing/2014/main" id="{CDC2C8C6-3403-4BB4-85DD-F20BE7D9686E}"/>
                      </a:ext>
                    </a:extLst>
                  </xdr:cNvPr>
                  <xdr:cNvSpPr txBox="1"/>
                </xdr:nvSpPr>
                <xdr:spPr>
                  <a:xfrm>
                    <a:off x="5136174" y="4522826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〖𝑭𝑪〗_𝟒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4" name="CaixaDeTexto 31">
                    <a:extLst>
                      <a:ext uri="{FF2B5EF4-FFF2-40B4-BE49-F238E27FC236}">
                        <a16:creationId xmlns:a16="http://schemas.microsoft.com/office/drawing/2014/main" id="{CD7A0052-2E97-4E92-808E-D55EAE2CC5BE}"/>
                      </a:ext>
                    </a:extLst>
                  </xdr:cNvPr>
                  <xdr:cNvSpPr txBox="1"/>
                </xdr:nvSpPr>
                <xdr:spPr>
                  <a:xfrm>
                    <a:off x="1037341" y="5862323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𝟎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4" name="CaixaDeTexto 31">
                    <a:extLst>
                      <a:ext uri="{FF2B5EF4-FFF2-40B4-BE49-F238E27FC236}">
                        <a16:creationId xmlns:a16="http://schemas.microsoft.com/office/drawing/2014/main" id="{CD7A0052-2E97-4E92-808E-D55EAE2CC5BE}"/>
                      </a:ext>
                    </a:extLst>
                  </xdr:cNvPr>
                  <xdr:cNvSpPr txBox="1"/>
                </xdr:nvSpPr>
                <xdr:spPr>
                  <a:xfrm>
                    <a:off x="1037341" y="5862323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〖𝑭𝑪〗_𝟎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</xdr:grpSp>
      </xdr:grp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7B8877FF-45D4-48CD-B1D9-D867C0B79E24}"/>
              </a:ext>
            </a:extLst>
          </xdr:cNvPr>
          <xdr:cNvSpPr/>
        </xdr:nvSpPr>
        <xdr:spPr>
          <a:xfrm>
            <a:off x="11944350" y="94297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15.823</a:t>
            </a:r>
          </a:p>
        </xdr:txBody>
      </xdr:sp>
      <xdr:sp macro="" textlink="">
        <xdr:nvSpPr>
          <xdr:cNvPr id="9" name="Forma Livre: Forma 8">
            <a:extLst>
              <a:ext uri="{FF2B5EF4-FFF2-40B4-BE49-F238E27FC236}">
                <a16:creationId xmlns:a16="http://schemas.microsoft.com/office/drawing/2014/main" id="{01FF0010-7DF0-4E68-9A87-2A2BCE54DB28}"/>
              </a:ext>
            </a:extLst>
          </xdr:cNvPr>
          <xdr:cNvSpPr/>
        </xdr:nvSpPr>
        <xdr:spPr>
          <a:xfrm>
            <a:off x="10290567" y="1781174"/>
            <a:ext cx="2044308" cy="1057275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Forma Livre: Forma 9">
            <a:extLst>
              <a:ext uri="{FF2B5EF4-FFF2-40B4-BE49-F238E27FC236}">
                <a16:creationId xmlns:a16="http://schemas.microsoft.com/office/drawing/2014/main" id="{3A586131-1559-4963-9293-3A6797340854}"/>
              </a:ext>
            </a:extLst>
          </xdr:cNvPr>
          <xdr:cNvSpPr/>
        </xdr:nvSpPr>
        <xdr:spPr>
          <a:xfrm>
            <a:off x="10944225" y="2257424"/>
            <a:ext cx="1390650" cy="733425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Forma Livre: Forma 10">
            <a:extLst>
              <a:ext uri="{FF2B5EF4-FFF2-40B4-BE49-F238E27FC236}">
                <a16:creationId xmlns:a16="http://schemas.microsoft.com/office/drawing/2014/main" id="{5C25E714-5B91-41F6-BFF5-41B513A679E4}"/>
              </a:ext>
            </a:extLst>
          </xdr:cNvPr>
          <xdr:cNvSpPr/>
        </xdr:nvSpPr>
        <xdr:spPr>
          <a:xfrm>
            <a:off x="11610975" y="2743199"/>
            <a:ext cx="704850" cy="733425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DB7CDA83-6485-4685-981A-F3AD598D6B22}"/>
              </a:ext>
            </a:extLst>
          </xdr:cNvPr>
          <xdr:cNvSpPr/>
        </xdr:nvSpPr>
        <xdr:spPr>
          <a:xfrm>
            <a:off x="9953626" y="1685926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>
                <a:solidFill>
                  <a:sysClr val="windowText" lastClr="000000"/>
                </a:solidFill>
              </a:rPr>
              <a:t>7.054</a:t>
            </a: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C9CBC93E-9624-4044-9B3B-5C49761714FD}"/>
              </a:ext>
            </a:extLst>
          </xdr:cNvPr>
          <xdr:cNvSpPr/>
        </xdr:nvSpPr>
        <xdr:spPr>
          <a:xfrm>
            <a:off x="10772776" y="2114551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8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5.203</a:t>
            </a:r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21FACB57-8DF1-40B7-8C2D-718BC2EDCD42}"/>
              </a:ext>
            </a:extLst>
          </xdr:cNvPr>
          <xdr:cNvSpPr/>
        </xdr:nvSpPr>
        <xdr:spPr>
          <a:xfrm>
            <a:off x="11325226" y="2781301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8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2.061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7CDF2875-FCD9-4943-A965-23BEE46A5D39}"/>
              </a:ext>
            </a:extLst>
          </xdr:cNvPr>
          <xdr:cNvSpPr/>
        </xdr:nvSpPr>
        <xdr:spPr>
          <a:xfrm>
            <a:off x="12096751" y="3238501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8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1.500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D5FA8BF6-59D2-478C-8182-03A05427A128}"/>
              </a:ext>
            </a:extLst>
          </xdr:cNvPr>
          <xdr:cNvSpPr/>
        </xdr:nvSpPr>
        <xdr:spPr>
          <a:xfrm>
            <a:off x="9277350" y="618172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10.000</a:t>
            </a:r>
          </a:p>
        </xdr:txBody>
      </xdr:sp>
    </xdr:grpSp>
    <xdr:clientData/>
  </xdr:twoCellAnchor>
  <xdr:twoCellAnchor>
    <xdr:from>
      <xdr:col>27</xdr:col>
      <xdr:colOff>342902</xdr:colOff>
      <xdr:row>1</xdr:row>
      <xdr:rowOff>114300</xdr:rowOff>
    </xdr:from>
    <xdr:to>
      <xdr:col>35</xdr:col>
      <xdr:colOff>504828</xdr:colOff>
      <xdr:row>24</xdr:row>
      <xdr:rowOff>101902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710788E2-BD31-48F1-AD44-63D187BC2FBE}"/>
            </a:ext>
          </a:extLst>
        </xdr:cNvPr>
        <xdr:cNvGrpSpPr/>
      </xdr:nvGrpSpPr>
      <xdr:grpSpPr>
        <a:xfrm>
          <a:off x="20221577" y="428625"/>
          <a:ext cx="5038726" cy="5864527"/>
          <a:chOff x="9277350" y="942975"/>
          <a:chExt cx="3705477" cy="5607352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E67DC9BC-7AEE-4AEE-A3D5-7FD089E8CB45}"/>
              </a:ext>
            </a:extLst>
          </xdr:cNvPr>
          <xdr:cNvGrpSpPr/>
        </xdr:nvGrpSpPr>
        <xdr:grpSpPr>
          <a:xfrm>
            <a:off x="9629775" y="1353342"/>
            <a:ext cx="3353052" cy="5196985"/>
            <a:chOff x="9629775" y="1353342"/>
            <a:chExt cx="3353052" cy="5196985"/>
          </a:xfrm>
        </xdr:grpSpPr>
        <xdr:cxnSp macro="">
          <xdr:nvCxnSpPr>
            <xdr:cNvPr id="35" name="Conector de Seta Reta 34">
              <a:extLst>
                <a:ext uri="{FF2B5EF4-FFF2-40B4-BE49-F238E27FC236}">
                  <a16:creationId xmlns:a16="http://schemas.microsoft.com/office/drawing/2014/main" id="{2F35AFD9-9BC4-4437-B85C-EC0299ADB2DB}"/>
                </a:ext>
              </a:extLst>
            </xdr:cNvPr>
            <xdr:cNvCxnSpPr/>
          </xdr:nvCxnSpPr>
          <xdr:spPr>
            <a:xfrm flipV="1">
              <a:off x="12353925" y="1353342"/>
              <a:ext cx="8016" cy="2880000"/>
            </a:xfrm>
            <a:prstGeom prst="straightConnector1">
              <a:avLst/>
            </a:prstGeom>
            <a:ln w="76200">
              <a:solidFill>
                <a:schemeClr val="accent2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6" name="Agrupar 35">
              <a:extLst>
                <a:ext uri="{FF2B5EF4-FFF2-40B4-BE49-F238E27FC236}">
                  <a16:creationId xmlns:a16="http://schemas.microsoft.com/office/drawing/2014/main" id="{341A17FF-80BE-4672-A1F5-27E82CD73048}"/>
                </a:ext>
              </a:extLst>
            </xdr:cNvPr>
            <xdr:cNvGrpSpPr/>
          </xdr:nvGrpSpPr>
          <xdr:grpSpPr>
            <a:xfrm>
              <a:off x="9629775" y="1410492"/>
              <a:ext cx="3353052" cy="5139835"/>
              <a:chOff x="1021763" y="2446573"/>
              <a:chExt cx="5707812" cy="5139835"/>
            </a:xfrm>
          </xdr:grpSpPr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9EA06CDF-E027-4150-AB90-D70F626DA1D5}"/>
                  </a:ext>
                </a:extLst>
              </xdr:cNvPr>
              <xdr:cNvGrpSpPr/>
            </xdr:nvGrpSpPr>
            <xdr:grpSpPr>
              <a:xfrm>
                <a:off x="1021763" y="5157495"/>
                <a:ext cx="5576649" cy="1902528"/>
                <a:chOff x="1040806" y="5072701"/>
                <a:chExt cx="3478859" cy="1902528"/>
              </a:xfrm>
            </xdr:grpSpPr>
            <xdr:cxnSp macro="">
              <xdr:nvCxnSpPr>
                <xdr:cNvPr id="41" name="Conector reto 40">
                  <a:extLst>
                    <a:ext uri="{FF2B5EF4-FFF2-40B4-BE49-F238E27FC236}">
                      <a16:creationId xmlns:a16="http://schemas.microsoft.com/office/drawing/2014/main" id="{9E33BFB4-3F02-4DD4-BF1E-0A5185E307FE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1040806" y="5175230"/>
                  <a:ext cx="3478859" cy="1"/>
                </a:xfrm>
                <a:prstGeom prst="line">
                  <a:avLst/>
                </a:prstGeom>
                <a:ln w="381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2" name="Conector de Seta Reta 41">
                  <a:extLst>
                    <a:ext uri="{FF2B5EF4-FFF2-40B4-BE49-F238E27FC236}">
                      <a16:creationId xmlns:a16="http://schemas.microsoft.com/office/drawing/2014/main" id="{543E8EC2-7E45-41E4-830F-2D238B74EF9F}"/>
                    </a:ext>
                  </a:extLst>
                </xdr:cNvPr>
                <xdr:cNvCxnSpPr/>
              </xdr:nvCxnSpPr>
              <xdr:spPr>
                <a:xfrm>
                  <a:off x="1050875" y="5175229"/>
                  <a:ext cx="0" cy="1800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" name="Conector de Seta Reta 42">
                  <a:extLst>
                    <a:ext uri="{FF2B5EF4-FFF2-40B4-BE49-F238E27FC236}">
                      <a16:creationId xmlns:a16="http://schemas.microsoft.com/office/drawing/2014/main" id="{DEB2A305-F0E2-4672-BAE4-40CE08F56DAC}"/>
                    </a:ext>
                  </a:extLst>
                </xdr:cNvPr>
                <xdr:cNvCxnSpPr/>
              </xdr:nvCxnSpPr>
              <xdr:spPr>
                <a:xfrm flipV="1">
                  <a:off x="1760559" y="5075612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" name="Conector de Seta Reta 43">
                  <a:extLst>
                    <a:ext uri="{FF2B5EF4-FFF2-40B4-BE49-F238E27FC236}">
                      <a16:creationId xmlns:a16="http://schemas.microsoft.com/office/drawing/2014/main" id="{8E24755E-B3A5-4BE2-AF9B-C44F45997A3A}"/>
                    </a:ext>
                  </a:extLst>
                </xdr:cNvPr>
                <xdr:cNvCxnSpPr/>
              </xdr:nvCxnSpPr>
              <xdr:spPr>
                <a:xfrm flipH="1" flipV="1">
                  <a:off x="2487222" y="5085136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5" name="Conector de Seta Reta 44">
                  <a:extLst>
                    <a:ext uri="{FF2B5EF4-FFF2-40B4-BE49-F238E27FC236}">
                      <a16:creationId xmlns:a16="http://schemas.microsoft.com/office/drawing/2014/main" id="{B8EF8E13-CE8A-4CDE-BFC7-FD6BED8799AB}"/>
                    </a:ext>
                  </a:extLst>
                </xdr:cNvPr>
                <xdr:cNvCxnSpPr/>
              </xdr:nvCxnSpPr>
              <xdr:spPr>
                <a:xfrm flipV="1">
                  <a:off x="3209496" y="5072701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6" name="Conector de Seta Reta 45">
                  <a:extLst>
                    <a:ext uri="{FF2B5EF4-FFF2-40B4-BE49-F238E27FC236}">
                      <a16:creationId xmlns:a16="http://schemas.microsoft.com/office/drawing/2014/main" id="{8B18F075-3EC4-40C4-A05D-A1F99998B01E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3932826" y="5079095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38" name="CaixaDeTexto 23">
                    <a:extLst>
                      <a:ext uri="{FF2B5EF4-FFF2-40B4-BE49-F238E27FC236}">
                        <a16:creationId xmlns:a16="http://schemas.microsoft.com/office/drawing/2014/main" id="{06AC6611-331F-4CEC-86B8-7AA8CF9CC5A1}"/>
                      </a:ext>
                    </a:extLst>
                  </xdr:cNvPr>
                  <xdr:cNvSpPr txBox="1"/>
                </xdr:nvSpPr>
                <xdr:spPr>
                  <a:xfrm>
                    <a:off x="4677600" y="2446573"/>
                    <a:ext cx="1006520" cy="429798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𝒇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38" name="CaixaDeTexto 23">
                    <a:extLst>
                      <a:ext uri="{FF2B5EF4-FFF2-40B4-BE49-F238E27FC236}">
                        <a16:creationId xmlns:a16="http://schemas.microsoft.com/office/drawing/2014/main" id="{06AC6611-331F-4CEC-86B8-7AA8CF9CC5A1}"/>
                      </a:ext>
                    </a:extLst>
                  </xdr:cNvPr>
                  <xdr:cNvSpPr txBox="1"/>
                </xdr:nvSpPr>
                <xdr:spPr>
                  <a:xfrm>
                    <a:off x="4677600" y="2446573"/>
                    <a:ext cx="1006520" cy="429798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〖𝑭𝑪〗_𝒇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39" name="CaixaDeTexto 31">
                    <a:extLst>
                      <a:ext uri="{FF2B5EF4-FFF2-40B4-BE49-F238E27FC236}">
                        <a16:creationId xmlns:a16="http://schemas.microsoft.com/office/drawing/2014/main" id="{1F618F65-2353-4A51-8765-64F4ECCA1A2E}"/>
                      </a:ext>
                    </a:extLst>
                  </xdr:cNvPr>
                  <xdr:cNvSpPr txBox="1"/>
                </xdr:nvSpPr>
                <xdr:spPr>
                  <a:xfrm>
                    <a:off x="1609688" y="71862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𝟎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39" name="CaixaDeTexto 31">
                    <a:extLst>
                      <a:ext uri="{FF2B5EF4-FFF2-40B4-BE49-F238E27FC236}">
                        <a16:creationId xmlns:a16="http://schemas.microsoft.com/office/drawing/2014/main" id="{1F618F65-2353-4A51-8765-64F4ECCA1A2E}"/>
                      </a:ext>
                    </a:extLst>
                  </xdr:cNvPr>
                  <xdr:cNvSpPr txBox="1"/>
                </xdr:nvSpPr>
                <xdr:spPr>
                  <a:xfrm>
                    <a:off x="1609688" y="71862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〖𝑭𝑪〗_𝟎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0" name="CaixaDeTexto 23">
                    <a:extLst>
                      <a:ext uri="{FF2B5EF4-FFF2-40B4-BE49-F238E27FC236}">
                        <a16:creationId xmlns:a16="http://schemas.microsoft.com/office/drawing/2014/main" id="{5F3B5D3C-FD4A-4BD1-AE3A-454C185DF68B}"/>
                      </a:ext>
                    </a:extLst>
                  </xdr:cNvPr>
                  <xdr:cNvSpPr txBox="1"/>
                </xdr:nvSpPr>
                <xdr:spPr>
                  <a:xfrm>
                    <a:off x="1280359" y="5780323"/>
                    <a:ext cx="5449216" cy="405432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pt-BR" sz="2000" b="0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𝑡𝑎𝑥𝑎</m:t>
                          </m:r>
                          <m:d>
                            <m:dPr>
                              <m:ctrlPr>
                                <a:rPr lang="pt-BR" sz="2000" b="0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t-BR" sz="2000" b="0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4;0;−10000;15823</m:t>
                              </m:r>
                            </m:e>
                          </m:d>
                          <m:r>
                            <a:rPr lang="pt-BR" sz="2000" b="0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=12,16%</m:t>
                          </m:r>
                        </m:oMath>
                      </m:oMathPara>
                    </a14:m>
                    <a:endParaRPr lang="pt-BR" sz="2000" b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40" name="CaixaDeTexto 23">
                    <a:extLst>
                      <a:ext uri="{FF2B5EF4-FFF2-40B4-BE49-F238E27FC236}">
                        <a16:creationId xmlns:a16="http://schemas.microsoft.com/office/drawing/2014/main" id="{5F3B5D3C-FD4A-4BD1-AE3A-454C185DF68B}"/>
                      </a:ext>
                    </a:extLst>
                  </xdr:cNvPr>
                  <xdr:cNvSpPr txBox="1"/>
                </xdr:nvSpPr>
                <xdr:spPr>
                  <a:xfrm>
                    <a:off x="1280359" y="5780323"/>
                    <a:ext cx="5449216" cy="405432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0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𝑡𝑎𝑥𝑎(4;0;−10000;15823)=12,16%</a:t>
                    </a:r>
                    <a:endParaRPr lang="pt-BR" sz="2000" b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</xdr:grpSp>
      </xdr:grpSp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172B2A98-E534-4F7A-A161-9975E895C155}"/>
              </a:ext>
            </a:extLst>
          </xdr:cNvPr>
          <xdr:cNvSpPr/>
        </xdr:nvSpPr>
        <xdr:spPr>
          <a:xfrm>
            <a:off x="11944350" y="94297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15.823</a:t>
            </a:r>
          </a:p>
        </xdr:txBody>
      </xdr:sp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1D4DE3B6-2A56-4EC2-94EE-237F21217BE6}"/>
              </a:ext>
            </a:extLst>
          </xdr:cNvPr>
          <xdr:cNvSpPr/>
        </xdr:nvSpPr>
        <xdr:spPr>
          <a:xfrm>
            <a:off x="9277350" y="618172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10.000</a:t>
            </a:r>
          </a:p>
        </xdr:txBody>
      </xdr:sp>
    </xdr:grpSp>
    <xdr:clientData/>
  </xdr:twoCellAnchor>
  <xdr:twoCellAnchor>
    <xdr:from>
      <xdr:col>1</xdr:col>
      <xdr:colOff>38100</xdr:colOff>
      <xdr:row>14</xdr:row>
      <xdr:rowOff>76200</xdr:rowOff>
    </xdr:from>
    <xdr:to>
      <xdr:col>6</xdr:col>
      <xdr:colOff>685799</xdr:colOff>
      <xdr:row>16</xdr:row>
      <xdr:rowOff>65768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BBBB9477-44D4-4072-A454-A67A0760E6AF}"/>
            </a:ext>
          </a:extLst>
        </xdr:cNvPr>
        <xdr:cNvSpPr/>
      </xdr:nvSpPr>
      <xdr:spPr>
        <a:xfrm>
          <a:off x="647700" y="4105275"/>
          <a:ext cx="6953249" cy="370568"/>
        </a:xfrm>
        <a:prstGeom prst="rect">
          <a:avLst/>
        </a:prstGeom>
        <a:solidFill>
          <a:srgbClr val="E7E6E6">
            <a:alpha val="5411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E se a taxa de captação e de aplicação fosse diferente?</a:t>
          </a:r>
        </a:p>
      </xdr:txBody>
    </xdr:sp>
    <xdr:clientData/>
  </xdr:twoCellAnchor>
  <xdr:twoCellAnchor>
    <xdr:from>
      <xdr:col>8</xdr:col>
      <xdr:colOff>247650</xdr:colOff>
      <xdr:row>6</xdr:row>
      <xdr:rowOff>258878</xdr:rowOff>
    </xdr:from>
    <xdr:to>
      <xdr:col>16</xdr:col>
      <xdr:colOff>304800</xdr:colOff>
      <xdr:row>23</xdr:row>
      <xdr:rowOff>19050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AC714A4D-0820-4FC1-AC79-BB4C7FB0DCB2}"/>
            </a:ext>
          </a:extLst>
        </xdr:cNvPr>
        <xdr:cNvGrpSpPr/>
      </xdr:nvGrpSpPr>
      <xdr:grpSpPr>
        <a:xfrm>
          <a:off x="8543925" y="2135303"/>
          <a:ext cx="4933950" cy="3884497"/>
          <a:chOff x="9277350" y="2829717"/>
          <a:chExt cx="3628425" cy="3713958"/>
        </a:xfrm>
      </xdr:grpSpPr>
      <xdr:grpSp>
        <xdr:nvGrpSpPr>
          <xdr:cNvPr id="60" name="Agrupar 59">
            <a:extLst>
              <a:ext uri="{FF2B5EF4-FFF2-40B4-BE49-F238E27FC236}">
                <a16:creationId xmlns:a16="http://schemas.microsoft.com/office/drawing/2014/main" id="{0999C973-6485-40F7-B889-ABAF035AB0ED}"/>
              </a:ext>
            </a:extLst>
          </xdr:cNvPr>
          <xdr:cNvGrpSpPr/>
        </xdr:nvGrpSpPr>
        <xdr:grpSpPr>
          <a:xfrm>
            <a:off x="9629775" y="2829717"/>
            <a:ext cx="3276000" cy="3194225"/>
            <a:chOff x="1021763" y="3865798"/>
            <a:chExt cx="5576649" cy="3194225"/>
          </a:xfrm>
        </xdr:grpSpPr>
        <xdr:grpSp>
          <xdr:nvGrpSpPr>
            <xdr:cNvPr id="61" name="Agrupar 60">
              <a:extLst>
                <a:ext uri="{FF2B5EF4-FFF2-40B4-BE49-F238E27FC236}">
                  <a16:creationId xmlns:a16="http://schemas.microsoft.com/office/drawing/2014/main" id="{149D9E34-0764-461D-9404-A23309407673}"/>
                </a:ext>
              </a:extLst>
            </xdr:cNvPr>
            <xdr:cNvGrpSpPr/>
          </xdr:nvGrpSpPr>
          <xdr:grpSpPr>
            <a:xfrm>
              <a:off x="1021763" y="4322206"/>
              <a:ext cx="5576649" cy="2737817"/>
              <a:chOff x="1040806" y="4237412"/>
              <a:chExt cx="3478859" cy="2737817"/>
            </a:xfrm>
          </xdr:grpSpPr>
          <xdr:cxnSp macro="">
            <xdr:nvCxnSpPr>
              <xdr:cNvPr id="67" name="Conector reto 66">
                <a:extLst>
                  <a:ext uri="{FF2B5EF4-FFF2-40B4-BE49-F238E27FC236}">
                    <a16:creationId xmlns:a16="http://schemas.microsoft.com/office/drawing/2014/main" id="{D1143AFA-08A6-408E-9C37-1214122BF865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1040806" y="5175230"/>
                <a:ext cx="3478859" cy="1"/>
              </a:xfrm>
              <a:prstGeom prst="line">
                <a:avLst/>
              </a:prstGeom>
              <a:ln w="381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8" name="Conector de Seta Reta 67">
                <a:extLst>
                  <a:ext uri="{FF2B5EF4-FFF2-40B4-BE49-F238E27FC236}">
                    <a16:creationId xmlns:a16="http://schemas.microsoft.com/office/drawing/2014/main" id="{919BD284-C203-4B93-B975-EC9840A74EC1}"/>
                  </a:ext>
                </a:extLst>
              </xdr:cNvPr>
              <xdr:cNvCxnSpPr/>
            </xdr:nvCxnSpPr>
            <xdr:spPr>
              <a:xfrm>
                <a:off x="1050875" y="5175229"/>
                <a:ext cx="0" cy="1800000"/>
              </a:xfrm>
              <a:prstGeom prst="straightConnector1">
                <a:avLst/>
              </a:prstGeom>
              <a:ln w="381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" name="Conector de Seta Reta 68">
                <a:extLst>
                  <a:ext uri="{FF2B5EF4-FFF2-40B4-BE49-F238E27FC236}">
                    <a16:creationId xmlns:a16="http://schemas.microsoft.com/office/drawing/2014/main" id="{9CBAABDE-F9B7-4694-9BA1-5D7BD09F7D1A}"/>
                  </a:ext>
                </a:extLst>
              </xdr:cNvPr>
              <xdr:cNvCxnSpPr/>
            </xdr:nvCxnSpPr>
            <xdr:spPr>
              <a:xfrm flipV="1">
                <a:off x="1760559" y="4237412"/>
                <a:ext cx="8512" cy="936000"/>
              </a:xfrm>
              <a:prstGeom prst="straightConnector1">
                <a:avLst/>
              </a:prstGeom>
              <a:ln w="381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Conector de Seta Reta 69">
                <a:extLst>
                  <a:ext uri="{FF2B5EF4-FFF2-40B4-BE49-F238E27FC236}">
                    <a16:creationId xmlns:a16="http://schemas.microsoft.com/office/drawing/2014/main" id="{82AB0B77-D75E-4FC6-B997-2D3A1AC7D41C}"/>
                  </a:ext>
                </a:extLst>
              </xdr:cNvPr>
              <xdr:cNvCxnSpPr/>
            </xdr:nvCxnSpPr>
            <xdr:spPr>
              <a:xfrm flipH="1" flipV="1">
                <a:off x="2487222" y="4342186"/>
                <a:ext cx="0" cy="828000"/>
              </a:xfrm>
              <a:prstGeom prst="straightConnector1">
                <a:avLst/>
              </a:prstGeom>
              <a:ln w="381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Conector de Seta Reta 70">
                <a:extLst>
                  <a:ext uri="{FF2B5EF4-FFF2-40B4-BE49-F238E27FC236}">
                    <a16:creationId xmlns:a16="http://schemas.microsoft.com/office/drawing/2014/main" id="{E9B4847F-EE00-422F-9B20-25F0D156E150}"/>
                  </a:ext>
                </a:extLst>
              </xdr:cNvPr>
              <xdr:cNvCxnSpPr/>
            </xdr:nvCxnSpPr>
            <xdr:spPr>
              <a:xfrm flipV="1">
                <a:off x="3209496" y="4844101"/>
                <a:ext cx="0" cy="324000"/>
              </a:xfrm>
              <a:prstGeom prst="straightConnector1">
                <a:avLst/>
              </a:prstGeom>
              <a:ln w="381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Conector de Seta Reta 71">
                <a:extLst>
                  <a:ext uri="{FF2B5EF4-FFF2-40B4-BE49-F238E27FC236}">
                    <a16:creationId xmlns:a16="http://schemas.microsoft.com/office/drawing/2014/main" id="{3A613CBE-4352-4D0D-824D-A3DFDBD2E8DB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3932826" y="4907645"/>
                <a:ext cx="0" cy="270000"/>
              </a:xfrm>
              <a:prstGeom prst="straightConnector1">
                <a:avLst/>
              </a:prstGeom>
              <a:ln w="38100"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2" name="CaixaDeTexto 23">
                  <a:extLst>
                    <a:ext uri="{FF2B5EF4-FFF2-40B4-BE49-F238E27FC236}">
                      <a16:creationId xmlns:a16="http://schemas.microsoft.com/office/drawing/2014/main" id="{4FBF613E-FBCD-4797-8345-9EF9B453F441}"/>
                    </a:ext>
                  </a:extLst>
                </xdr:cNvPr>
                <xdr:cNvSpPr txBox="1"/>
              </xdr:nvSpPr>
              <xdr:spPr>
                <a:xfrm>
                  <a:off x="1493923" y="3865798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𝑭𝑪</m:t>
                            </m:r>
                          </m:e>
                          <m:sub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oMath>
                    </m:oMathPara>
                  </a14:m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62" name="CaixaDeTexto 23">
                  <a:extLst>
                    <a:ext uri="{FF2B5EF4-FFF2-40B4-BE49-F238E27FC236}">
                      <a16:creationId xmlns:a16="http://schemas.microsoft.com/office/drawing/2014/main" id="{4FBF613E-FBCD-4797-8345-9EF9B453F441}"/>
                    </a:ext>
                  </a:extLst>
                </xdr:cNvPr>
                <xdr:cNvSpPr txBox="1"/>
              </xdr:nvSpPr>
              <xdr:spPr>
                <a:xfrm>
                  <a:off x="1493923" y="3865798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2000" b="1" i="0">
                      <a:solidFill>
                        <a:schemeClr val="accent3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a:t>〖𝑭𝑪〗_𝟏</a:t>
                  </a:r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3" name="CaixaDeTexto 24">
                  <a:extLst>
                    <a:ext uri="{FF2B5EF4-FFF2-40B4-BE49-F238E27FC236}">
                      <a16:creationId xmlns:a16="http://schemas.microsoft.com/office/drawing/2014/main" id="{1613CEEC-E8C1-4C64-B582-2489071FAEDF}"/>
                    </a:ext>
                  </a:extLst>
                </xdr:cNvPr>
                <xdr:cNvSpPr txBox="1"/>
              </xdr:nvSpPr>
              <xdr:spPr>
                <a:xfrm>
                  <a:off x="2935578" y="3971708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𝑭𝑪</m:t>
                            </m:r>
                          </m:e>
                          <m:sub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oMath>
                    </m:oMathPara>
                  </a14:m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63" name="CaixaDeTexto 24">
                  <a:extLst>
                    <a:ext uri="{FF2B5EF4-FFF2-40B4-BE49-F238E27FC236}">
                      <a16:creationId xmlns:a16="http://schemas.microsoft.com/office/drawing/2014/main" id="{1613CEEC-E8C1-4C64-B582-2489071FAEDF}"/>
                    </a:ext>
                  </a:extLst>
                </xdr:cNvPr>
                <xdr:cNvSpPr txBox="1"/>
              </xdr:nvSpPr>
              <xdr:spPr>
                <a:xfrm>
                  <a:off x="2935578" y="3971708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2000" b="1" i="0">
                      <a:solidFill>
                        <a:schemeClr val="accent3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a:t>〖𝑭𝑪〗_𝟐</a:t>
                  </a:r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4" name="CaixaDeTexto 25">
                  <a:extLst>
                    <a:ext uri="{FF2B5EF4-FFF2-40B4-BE49-F238E27FC236}">
                      <a16:creationId xmlns:a16="http://schemas.microsoft.com/office/drawing/2014/main" id="{2252AF2B-050C-4C2A-B3E3-092DF81AF6B1}"/>
                    </a:ext>
                  </a:extLst>
                </xdr:cNvPr>
                <xdr:cNvSpPr txBox="1"/>
              </xdr:nvSpPr>
              <xdr:spPr>
                <a:xfrm>
                  <a:off x="3988092" y="4496818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𝑭𝑪</m:t>
                            </m:r>
                          </m:e>
                          <m:sub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b>
                        </m:sSub>
                      </m:oMath>
                    </m:oMathPara>
                  </a14:m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64" name="CaixaDeTexto 25">
                  <a:extLst>
                    <a:ext uri="{FF2B5EF4-FFF2-40B4-BE49-F238E27FC236}">
                      <a16:creationId xmlns:a16="http://schemas.microsoft.com/office/drawing/2014/main" id="{2252AF2B-050C-4C2A-B3E3-092DF81AF6B1}"/>
                    </a:ext>
                  </a:extLst>
                </xdr:cNvPr>
                <xdr:cNvSpPr txBox="1"/>
              </xdr:nvSpPr>
              <xdr:spPr>
                <a:xfrm>
                  <a:off x="3988092" y="4496818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2000" b="1" i="0">
                      <a:solidFill>
                        <a:schemeClr val="accent3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a:t>〖𝑭𝑪〗_𝟑</a:t>
                  </a:r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5" name="CaixaDeTexto 26">
                  <a:extLst>
                    <a:ext uri="{FF2B5EF4-FFF2-40B4-BE49-F238E27FC236}">
                      <a16:creationId xmlns:a16="http://schemas.microsoft.com/office/drawing/2014/main" id="{479F8E14-C9B1-472D-BF49-8C4118EB6330}"/>
                    </a:ext>
                  </a:extLst>
                </xdr:cNvPr>
                <xdr:cNvSpPr txBox="1"/>
              </xdr:nvSpPr>
              <xdr:spPr>
                <a:xfrm>
                  <a:off x="5136174" y="4522826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𝑭𝑪</m:t>
                            </m:r>
                          </m:e>
                          <m:sub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𝟒</m:t>
                            </m:r>
                          </m:sub>
                        </m:sSub>
                      </m:oMath>
                    </m:oMathPara>
                  </a14:m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65" name="CaixaDeTexto 26">
                  <a:extLst>
                    <a:ext uri="{FF2B5EF4-FFF2-40B4-BE49-F238E27FC236}">
                      <a16:creationId xmlns:a16="http://schemas.microsoft.com/office/drawing/2014/main" id="{479F8E14-C9B1-472D-BF49-8C4118EB6330}"/>
                    </a:ext>
                  </a:extLst>
                </xdr:cNvPr>
                <xdr:cNvSpPr txBox="1"/>
              </xdr:nvSpPr>
              <xdr:spPr>
                <a:xfrm>
                  <a:off x="5136174" y="4522826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2000" b="1" i="0">
                      <a:solidFill>
                        <a:schemeClr val="accent3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a:t>〖𝑭𝑪〗_𝟒</a:t>
                  </a:r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66" name="CaixaDeTexto 31">
                  <a:extLst>
                    <a:ext uri="{FF2B5EF4-FFF2-40B4-BE49-F238E27FC236}">
                      <a16:creationId xmlns:a16="http://schemas.microsoft.com/office/drawing/2014/main" id="{08984EA2-FAF3-468D-BCA2-6ED02B16B82E}"/>
                    </a:ext>
                  </a:extLst>
                </xdr:cNvPr>
                <xdr:cNvSpPr txBox="1"/>
              </xdr:nvSpPr>
              <xdr:spPr>
                <a:xfrm>
                  <a:off x="1037341" y="5862323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𝑭𝑪</m:t>
                            </m:r>
                          </m:e>
                          <m:sub>
                            <m:r>
                              <a:rPr lang="pt-BR" sz="2000" b="1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oMath>
                    </m:oMathPara>
                  </a14:m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66" name="CaixaDeTexto 31">
                  <a:extLst>
                    <a:ext uri="{FF2B5EF4-FFF2-40B4-BE49-F238E27FC236}">
                      <a16:creationId xmlns:a16="http://schemas.microsoft.com/office/drawing/2014/main" id="{08984EA2-FAF3-468D-BCA2-6ED02B16B82E}"/>
                    </a:ext>
                  </a:extLst>
                </xdr:cNvPr>
                <xdr:cNvSpPr txBox="1"/>
              </xdr:nvSpPr>
              <xdr:spPr>
                <a:xfrm>
                  <a:off x="1037341" y="5862323"/>
                  <a:ext cx="1006520" cy="400110"/>
                </a:xfrm>
                <a:prstGeom prst="rect">
                  <a:avLst/>
                </a:prstGeom>
                <a:noFill/>
              </xdr:spPr>
              <xdr:txBody>
                <a:bodyPr wrap="square">
                  <a:spAutoFit/>
                </a:bodyPr>
                <a:lstStyle>
                  <a:defPPr rtl="0"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2000" b="1" i="0">
                      <a:solidFill>
                        <a:schemeClr val="accent3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a:t>〖𝑭𝑪〗_𝟎</a:t>
                  </a:r>
                  <a:endParaRPr lang="pt-BR" sz="2000" b="1">
                    <a:solidFill>
                      <a:schemeClr val="accent3">
                        <a:lumMod val="75000"/>
                      </a:schemeClr>
                    </a:solidFill>
                  </a:endParaRPr>
                </a:p>
              </xdr:txBody>
            </xdr:sp>
          </mc:Fallback>
        </mc:AlternateContent>
      </xdr:grpSp>
      <xdr:sp macro="" textlink="">
        <xdr:nvSpPr>
          <xdr:cNvPr id="58" name="Retângulo 57">
            <a:extLst>
              <a:ext uri="{FF2B5EF4-FFF2-40B4-BE49-F238E27FC236}">
                <a16:creationId xmlns:a16="http://schemas.microsoft.com/office/drawing/2014/main" id="{F9FDFD72-EB0F-446C-BB09-7FB8DB3B78F3}"/>
              </a:ext>
            </a:extLst>
          </xdr:cNvPr>
          <xdr:cNvSpPr/>
        </xdr:nvSpPr>
        <xdr:spPr>
          <a:xfrm>
            <a:off x="9277350" y="618172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10.000</a:t>
            </a:r>
          </a:p>
        </xdr:txBody>
      </xdr:sp>
    </xdr:grpSp>
    <xdr:clientData/>
  </xdr:twoCellAnchor>
  <xdr:twoCellAnchor>
    <xdr:from>
      <xdr:col>10</xdr:col>
      <xdr:colOff>447675</xdr:colOff>
      <xdr:row>3</xdr:row>
      <xdr:rowOff>114300</xdr:rowOff>
    </xdr:from>
    <xdr:to>
      <xdr:col>15</xdr:col>
      <xdr:colOff>179536</xdr:colOff>
      <xdr:row>9</xdr:row>
      <xdr:rowOff>1652</xdr:rowOff>
    </xdr:to>
    <xdr:grpSp>
      <xdr:nvGrpSpPr>
        <xdr:cNvPr id="76" name="Agrupar 75">
          <a:extLst>
            <a:ext uri="{FF2B5EF4-FFF2-40B4-BE49-F238E27FC236}">
              <a16:creationId xmlns:a16="http://schemas.microsoft.com/office/drawing/2014/main" id="{9B77BBE1-0BD8-46B4-B3C5-406A0C8A2BDE}"/>
            </a:ext>
          </a:extLst>
        </xdr:cNvPr>
        <xdr:cNvGrpSpPr/>
      </xdr:nvGrpSpPr>
      <xdr:grpSpPr>
        <a:xfrm>
          <a:off x="9963150" y="1047750"/>
          <a:ext cx="2779861" cy="1773302"/>
          <a:chOff x="8905875" y="933450"/>
          <a:chExt cx="2779861" cy="1773302"/>
        </a:xfrm>
      </xdr:grpSpPr>
      <xdr:sp macro="" textlink="">
        <xdr:nvSpPr>
          <xdr:cNvPr id="73" name="Forma Livre: Forma 72">
            <a:extLst>
              <a:ext uri="{FF2B5EF4-FFF2-40B4-BE49-F238E27FC236}">
                <a16:creationId xmlns:a16="http://schemas.microsoft.com/office/drawing/2014/main" id="{19B41839-B39D-45EA-9B9E-5900956CBDA2}"/>
              </a:ext>
            </a:extLst>
          </xdr:cNvPr>
          <xdr:cNvSpPr/>
        </xdr:nvSpPr>
        <xdr:spPr>
          <a:xfrm>
            <a:off x="8905875" y="933450"/>
            <a:ext cx="2779860" cy="1105823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4" name="Forma Livre: Forma 73">
            <a:extLst>
              <a:ext uri="{FF2B5EF4-FFF2-40B4-BE49-F238E27FC236}">
                <a16:creationId xmlns:a16="http://schemas.microsoft.com/office/drawing/2014/main" id="{4AB725FC-45DB-400E-8A2F-0ED603A22E52}"/>
              </a:ext>
            </a:extLst>
          </xdr:cNvPr>
          <xdr:cNvSpPr/>
        </xdr:nvSpPr>
        <xdr:spPr>
          <a:xfrm>
            <a:off x="9794723" y="1431568"/>
            <a:ext cx="1891013" cy="767103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5" name="Forma Livre: Forma 74">
            <a:extLst>
              <a:ext uri="{FF2B5EF4-FFF2-40B4-BE49-F238E27FC236}">
                <a16:creationId xmlns:a16="http://schemas.microsoft.com/office/drawing/2014/main" id="{0EDBD769-D7F5-403F-8D7A-681557F378CF}"/>
              </a:ext>
            </a:extLst>
          </xdr:cNvPr>
          <xdr:cNvSpPr/>
        </xdr:nvSpPr>
        <xdr:spPr>
          <a:xfrm>
            <a:off x="10701373" y="1939649"/>
            <a:ext cx="958458" cy="767103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400470</xdr:colOff>
      <xdr:row>28</xdr:row>
      <xdr:rowOff>19050</xdr:rowOff>
    </xdr:from>
    <xdr:to>
      <xdr:col>5</xdr:col>
      <xdr:colOff>1123949</xdr:colOff>
      <xdr:row>30</xdr:row>
      <xdr:rowOff>210557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814E2E85-C7D2-445F-B2B4-E72495BB222B}"/>
            </a:ext>
          </a:extLst>
        </xdr:cNvPr>
        <xdr:cNvGrpSpPr/>
      </xdr:nvGrpSpPr>
      <xdr:grpSpPr>
        <a:xfrm>
          <a:off x="4248570" y="7515225"/>
          <a:ext cx="2666579" cy="820157"/>
          <a:chOff x="4353345" y="923925"/>
          <a:chExt cx="2666579" cy="820157"/>
        </a:xfrm>
      </xdr:grpSpPr>
      <xdr:sp macro="" textlink="">
        <xdr:nvSpPr>
          <xdr:cNvPr id="12" name="Forma Livre: Forma 11">
            <a:extLst>
              <a:ext uri="{FF2B5EF4-FFF2-40B4-BE49-F238E27FC236}">
                <a16:creationId xmlns:a16="http://schemas.microsoft.com/office/drawing/2014/main" id="{94EA8B35-8A85-45DC-A3B2-3FE956667677}"/>
              </a:ext>
            </a:extLst>
          </xdr:cNvPr>
          <xdr:cNvSpPr/>
        </xdr:nvSpPr>
        <xdr:spPr>
          <a:xfrm>
            <a:off x="6506686" y="931706"/>
            <a:ext cx="475138" cy="225018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26704 w 886024"/>
              <a:gd name="connsiteY0" fmla="*/ 0 h 272031"/>
              <a:gd name="connsiteX1" fmla="*/ 133549 w 886024"/>
              <a:gd name="connsiteY1" fmla="*/ 240469 h 272031"/>
              <a:gd name="connsiteX2" fmla="*/ 886024 w 886024"/>
              <a:gd name="connsiteY2" fmla="*/ 259519 h 272031"/>
              <a:gd name="connsiteX0" fmla="*/ 0 w 859320"/>
              <a:gd name="connsiteY0" fmla="*/ 162070 h 434101"/>
              <a:gd name="connsiteX1" fmla="*/ 106845 w 859320"/>
              <a:gd name="connsiteY1" fmla="*/ 402539 h 434101"/>
              <a:gd name="connsiteX2" fmla="*/ 859320 w 859320"/>
              <a:gd name="connsiteY2" fmla="*/ 421589 h 434101"/>
              <a:gd name="connsiteX0" fmla="*/ 30770 w 890090"/>
              <a:gd name="connsiteY0" fmla="*/ 160139 h 438265"/>
              <a:gd name="connsiteX1" fmla="*/ 72391 w 890090"/>
              <a:gd name="connsiteY1" fmla="*/ 412527 h 438265"/>
              <a:gd name="connsiteX2" fmla="*/ 890090 w 890090"/>
              <a:gd name="connsiteY2" fmla="*/ 419658 h 438265"/>
              <a:gd name="connsiteX0" fmla="*/ 30770 w 890090"/>
              <a:gd name="connsiteY0" fmla="*/ 161288 h 473546"/>
              <a:gd name="connsiteX1" fmla="*/ 72391 w 890090"/>
              <a:gd name="connsiteY1" fmla="*/ 413676 h 473546"/>
              <a:gd name="connsiteX2" fmla="*/ 890090 w 890090"/>
              <a:gd name="connsiteY2" fmla="*/ 468482 h 473546"/>
              <a:gd name="connsiteX0" fmla="*/ 0 w 1224579"/>
              <a:gd name="connsiteY0" fmla="*/ 103525 h 1102805"/>
              <a:gd name="connsiteX1" fmla="*/ 406880 w 1224579"/>
              <a:gd name="connsiteY1" fmla="*/ 1009091 h 1102805"/>
              <a:gd name="connsiteX2" fmla="*/ 1224579 w 1224579"/>
              <a:gd name="connsiteY2" fmla="*/ 1063897 h 1102805"/>
              <a:gd name="connsiteX0" fmla="*/ 0 w 937590"/>
              <a:gd name="connsiteY0" fmla="*/ 191436 h 317743"/>
              <a:gd name="connsiteX1" fmla="*/ 119891 w 937590"/>
              <a:gd name="connsiteY1" fmla="*/ 260117 h 317743"/>
              <a:gd name="connsiteX2" fmla="*/ 937590 w 937590"/>
              <a:gd name="connsiteY2" fmla="*/ 314923 h 317743"/>
              <a:gd name="connsiteX0" fmla="*/ 0 w 937590"/>
              <a:gd name="connsiteY0" fmla="*/ 163496 h 378001"/>
              <a:gd name="connsiteX1" fmla="*/ 380790 w 937590"/>
              <a:gd name="connsiteY1" fmla="*/ 375059 h 378001"/>
              <a:gd name="connsiteX2" fmla="*/ 937590 w 937590"/>
              <a:gd name="connsiteY2" fmla="*/ 286983 h 378001"/>
              <a:gd name="connsiteX0" fmla="*/ 0 w 1172399"/>
              <a:gd name="connsiteY0" fmla="*/ 145413 h 509828"/>
              <a:gd name="connsiteX1" fmla="*/ 615599 w 1172399"/>
              <a:gd name="connsiteY1" fmla="*/ 499859 h 509828"/>
              <a:gd name="connsiteX2" fmla="*/ 1172399 w 1172399"/>
              <a:gd name="connsiteY2" fmla="*/ 411783 h 509828"/>
              <a:gd name="connsiteX0" fmla="*/ 71673 w 1244072"/>
              <a:gd name="connsiteY0" fmla="*/ 213221 h 577636"/>
              <a:gd name="connsiteX1" fmla="*/ 687272 w 1244072"/>
              <a:gd name="connsiteY1" fmla="*/ 567667 h 577636"/>
              <a:gd name="connsiteX2" fmla="*/ 1244072 w 1244072"/>
              <a:gd name="connsiteY2" fmla="*/ 479591 h 577636"/>
              <a:gd name="connsiteX0" fmla="*/ 0 w 1172399"/>
              <a:gd name="connsiteY0" fmla="*/ 1864 h 366279"/>
              <a:gd name="connsiteX1" fmla="*/ 615599 w 1172399"/>
              <a:gd name="connsiteY1" fmla="*/ 356310 h 366279"/>
              <a:gd name="connsiteX2" fmla="*/ 1172399 w 1172399"/>
              <a:gd name="connsiteY2" fmla="*/ 268234 h 366279"/>
              <a:gd name="connsiteX0" fmla="*/ 126 w 650727"/>
              <a:gd name="connsiteY0" fmla="*/ 1633 h 430819"/>
              <a:gd name="connsiteX1" fmla="*/ 93927 w 650727"/>
              <a:gd name="connsiteY1" fmla="*/ 417314 h 430819"/>
              <a:gd name="connsiteX2" fmla="*/ 650727 w 650727"/>
              <a:gd name="connsiteY2" fmla="*/ 329238 h 430819"/>
              <a:gd name="connsiteX0" fmla="*/ 125 w 650726"/>
              <a:gd name="connsiteY0" fmla="*/ 1732 h 482207"/>
              <a:gd name="connsiteX1" fmla="*/ 93926 w 650726"/>
              <a:gd name="connsiteY1" fmla="*/ 417413 h 482207"/>
              <a:gd name="connsiteX2" fmla="*/ 650726 w 650726"/>
              <a:gd name="connsiteY2" fmla="*/ 472220 h 4822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650726" h="482207">
                <a:moveTo>
                  <a:pt x="125" y="1732"/>
                </a:moveTo>
                <a:cubicBezTo>
                  <a:pt x="1505" y="-28205"/>
                  <a:pt x="-14507" y="338998"/>
                  <a:pt x="93926" y="417413"/>
                </a:cubicBezTo>
                <a:cubicBezTo>
                  <a:pt x="202359" y="495828"/>
                  <a:pt x="339576" y="487301"/>
                  <a:pt x="650726" y="472220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Forma Livre: Forma 12">
            <a:extLst>
              <a:ext uri="{FF2B5EF4-FFF2-40B4-BE49-F238E27FC236}">
                <a16:creationId xmlns:a16="http://schemas.microsoft.com/office/drawing/2014/main" id="{4F0CDA6D-090B-4A7D-9459-B7576E9FDD02}"/>
              </a:ext>
            </a:extLst>
          </xdr:cNvPr>
          <xdr:cNvSpPr/>
        </xdr:nvSpPr>
        <xdr:spPr>
          <a:xfrm>
            <a:off x="5244769" y="933452"/>
            <a:ext cx="1775155" cy="486813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13515 w 777351"/>
              <a:gd name="connsiteY0" fmla="*/ 0 h 558992"/>
              <a:gd name="connsiteX1" fmla="*/ 85124 w 777351"/>
              <a:gd name="connsiteY1" fmla="*/ 490759 h 558992"/>
              <a:gd name="connsiteX2" fmla="*/ 777351 w 777351"/>
              <a:gd name="connsiteY2" fmla="*/ 545565 h 558992"/>
              <a:gd name="connsiteX0" fmla="*/ 8426 w 772262"/>
              <a:gd name="connsiteY0" fmla="*/ 0 h 558992"/>
              <a:gd name="connsiteX1" fmla="*/ 80035 w 772262"/>
              <a:gd name="connsiteY1" fmla="*/ 490759 h 558992"/>
              <a:gd name="connsiteX2" fmla="*/ 772262 w 772262"/>
              <a:gd name="connsiteY2" fmla="*/ 545565 h 558992"/>
              <a:gd name="connsiteX0" fmla="*/ 0 w 793961"/>
              <a:gd name="connsiteY0" fmla="*/ 0 h 584044"/>
              <a:gd name="connsiteX1" fmla="*/ 101734 w 793961"/>
              <a:gd name="connsiteY1" fmla="*/ 514596 h 584044"/>
              <a:gd name="connsiteX2" fmla="*/ 793961 w 793961"/>
              <a:gd name="connsiteY2" fmla="*/ 569402 h 584044"/>
              <a:gd name="connsiteX0" fmla="*/ 0 w 798264"/>
              <a:gd name="connsiteY0" fmla="*/ 0 h 609146"/>
              <a:gd name="connsiteX1" fmla="*/ 106037 w 798264"/>
              <a:gd name="connsiteY1" fmla="*/ 538433 h 609146"/>
              <a:gd name="connsiteX2" fmla="*/ 798264 w 798264"/>
              <a:gd name="connsiteY2" fmla="*/ 593239 h 609146"/>
              <a:gd name="connsiteX0" fmla="*/ 3770 w 802034"/>
              <a:gd name="connsiteY0" fmla="*/ 0 h 609146"/>
              <a:gd name="connsiteX1" fmla="*/ 109807 w 802034"/>
              <a:gd name="connsiteY1" fmla="*/ 538433 h 609146"/>
              <a:gd name="connsiteX2" fmla="*/ 802034 w 802034"/>
              <a:gd name="connsiteY2" fmla="*/ 593239 h 6091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02034" h="609146">
                <a:moveTo>
                  <a:pt x="3770" y="0"/>
                </a:moveTo>
                <a:cubicBezTo>
                  <a:pt x="310" y="316122"/>
                  <a:pt x="-23237" y="439560"/>
                  <a:pt x="109807" y="538433"/>
                </a:cubicBezTo>
                <a:cubicBezTo>
                  <a:pt x="242851" y="637306"/>
                  <a:pt x="490884" y="608320"/>
                  <a:pt x="802034" y="593239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Forma Livre: Forma 13">
            <a:extLst>
              <a:ext uri="{FF2B5EF4-FFF2-40B4-BE49-F238E27FC236}">
                <a16:creationId xmlns:a16="http://schemas.microsoft.com/office/drawing/2014/main" id="{C6E32763-CB70-4056-B671-5F190A54701D}"/>
              </a:ext>
            </a:extLst>
          </xdr:cNvPr>
          <xdr:cNvSpPr/>
        </xdr:nvSpPr>
        <xdr:spPr>
          <a:xfrm>
            <a:off x="4353345" y="923925"/>
            <a:ext cx="2647531" cy="820157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6069 w 786453"/>
              <a:gd name="connsiteY0" fmla="*/ 0 h 566423"/>
              <a:gd name="connsiteX1" fmla="*/ 94226 w 786453"/>
              <a:gd name="connsiteY1" fmla="*/ 497835 h 566423"/>
              <a:gd name="connsiteX2" fmla="*/ 786453 w 786453"/>
              <a:gd name="connsiteY2" fmla="*/ 552641 h 566423"/>
              <a:gd name="connsiteX0" fmla="*/ 4874 w 785258"/>
              <a:gd name="connsiteY0" fmla="*/ 0 h 566423"/>
              <a:gd name="connsiteX1" fmla="*/ 93031 w 785258"/>
              <a:gd name="connsiteY1" fmla="*/ 497835 h 566423"/>
              <a:gd name="connsiteX2" fmla="*/ 785258 w 785258"/>
              <a:gd name="connsiteY2" fmla="*/ 552641 h 566423"/>
              <a:gd name="connsiteX0" fmla="*/ 132 w 780516"/>
              <a:gd name="connsiteY0" fmla="*/ 0 h 566423"/>
              <a:gd name="connsiteX1" fmla="*/ 88289 w 780516"/>
              <a:gd name="connsiteY1" fmla="*/ 497835 h 566423"/>
              <a:gd name="connsiteX2" fmla="*/ 780516 w 780516"/>
              <a:gd name="connsiteY2" fmla="*/ 552641 h 566423"/>
              <a:gd name="connsiteX0" fmla="*/ 0 w 780384"/>
              <a:gd name="connsiteY0" fmla="*/ 0 h 556283"/>
              <a:gd name="connsiteX1" fmla="*/ 88157 w 780384"/>
              <a:gd name="connsiteY1" fmla="*/ 497835 h 556283"/>
              <a:gd name="connsiteX2" fmla="*/ 780384 w 780384"/>
              <a:gd name="connsiteY2" fmla="*/ 552641 h 556283"/>
              <a:gd name="connsiteX0" fmla="*/ 5276 w 771870"/>
              <a:gd name="connsiteY0" fmla="*/ 0 h 618564"/>
              <a:gd name="connsiteX1" fmla="*/ 79643 w 771870"/>
              <a:gd name="connsiteY1" fmla="*/ 547366 h 618564"/>
              <a:gd name="connsiteX2" fmla="*/ 771870 w 771870"/>
              <a:gd name="connsiteY2" fmla="*/ 602172 h 618564"/>
              <a:gd name="connsiteX0" fmla="*/ 17553 w 784147"/>
              <a:gd name="connsiteY0" fmla="*/ 0 h 618564"/>
              <a:gd name="connsiteX1" fmla="*/ 91920 w 784147"/>
              <a:gd name="connsiteY1" fmla="*/ 547366 h 618564"/>
              <a:gd name="connsiteX2" fmla="*/ 784147 w 784147"/>
              <a:gd name="connsiteY2" fmla="*/ 602172 h 618564"/>
              <a:gd name="connsiteX0" fmla="*/ 6346 w 772940"/>
              <a:gd name="connsiteY0" fmla="*/ 0 h 618564"/>
              <a:gd name="connsiteX1" fmla="*/ 80713 w 772940"/>
              <a:gd name="connsiteY1" fmla="*/ 547366 h 618564"/>
              <a:gd name="connsiteX2" fmla="*/ 772940 w 772940"/>
              <a:gd name="connsiteY2" fmla="*/ 602172 h 618564"/>
              <a:gd name="connsiteX0" fmla="*/ 0 w 766594"/>
              <a:gd name="connsiteY0" fmla="*/ 0 h 618564"/>
              <a:gd name="connsiteX1" fmla="*/ 74367 w 766594"/>
              <a:gd name="connsiteY1" fmla="*/ 547366 h 618564"/>
              <a:gd name="connsiteX2" fmla="*/ 766594 w 766594"/>
              <a:gd name="connsiteY2" fmla="*/ 602172 h 618564"/>
              <a:gd name="connsiteX0" fmla="*/ 10728 w 777322"/>
              <a:gd name="connsiteY0" fmla="*/ 0 h 618564"/>
              <a:gd name="connsiteX1" fmla="*/ 85095 w 777322"/>
              <a:gd name="connsiteY1" fmla="*/ 547366 h 618564"/>
              <a:gd name="connsiteX2" fmla="*/ 777322 w 777322"/>
              <a:gd name="connsiteY2" fmla="*/ 602172 h 618564"/>
              <a:gd name="connsiteX0" fmla="*/ 974 w 767568"/>
              <a:gd name="connsiteY0" fmla="*/ 0 h 636980"/>
              <a:gd name="connsiteX1" fmla="*/ 75341 w 767568"/>
              <a:gd name="connsiteY1" fmla="*/ 547366 h 636980"/>
              <a:gd name="connsiteX2" fmla="*/ 767568 w 767568"/>
              <a:gd name="connsiteY2" fmla="*/ 602172 h 636980"/>
              <a:gd name="connsiteX0" fmla="*/ 0 w 766594"/>
              <a:gd name="connsiteY0" fmla="*/ 0 h 609272"/>
              <a:gd name="connsiteX1" fmla="*/ 74367 w 766594"/>
              <a:gd name="connsiteY1" fmla="*/ 547366 h 609272"/>
              <a:gd name="connsiteX2" fmla="*/ 766594 w 766594"/>
              <a:gd name="connsiteY2" fmla="*/ 602172 h 609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766594" h="609272">
                <a:moveTo>
                  <a:pt x="0" y="0"/>
                </a:moveTo>
                <a:cubicBezTo>
                  <a:pt x="843" y="360433"/>
                  <a:pt x="29340" y="482383"/>
                  <a:pt x="74367" y="547366"/>
                </a:cubicBezTo>
                <a:cubicBezTo>
                  <a:pt x="119394" y="612349"/>
                  <a:pt x="455444" y="617253"/>
                  <a:pt x="766594" y="602172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9</xdr:col>
      <xdr:colOff>314325</xdr:colOff>
      <xdr:row>26</xdr:row>
      <xdr:rowOff>200025</xdr:rowOff>
    </xdr:from>
    <xdr:to>
      <xdr:col>17</xdr:col>
      <xdr:colOff>371475</xdr:colOff>
      <xdr:row>49</xdr:row>
      <xdr:rowOff>180975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9938F280-1484-478A-B3E9-F0CAF45C6C69}"/>
            </a:ext>
          </a:extLst>
        </xdr:cNvPr>
        <xdr:cNvGrpSpPr/>
      </xdr:nvGrpSpPr>
      <xdr:grpSpPr>
        <a:xfrm>
          <a:off x="9220200" y="7077075"/>
          <a:ext cx="4933950" cy="5857875"/>
          <a:chOff x="9277350" y="942975"/>
          <a:chExt cx="3628425" cy="5600700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AA62943B-619C-4E39-96C9-FFE0F97C6615}"/>
              </a:ext>
            </a:extLst>
          </xdr:cNvPr>
          <xdr:cNvGrpSpPr/>
        </xdr:nvGrpSpPr>
        <xdr:grpSpPr>
          <a:xfrm>
            <a:off x="9629775" y="1353342"/>
            <a:ext cx="3276000" cy="4670600"/>
            <a:chOff x="9629775" y="1353342"/>
            <a:chExt cx="3276000" cy="4670600"/>
          </a:xfrm>
        </xdr:grpSpPr>
        <xdr:cxnSp macro="">
          <xdr:nvCxnSpPr>
            <xdr:cNvPr id="39" name="Conector de Seta Reta 38">
              <a:extLst>
                <a:ext uri="{FF2B5EF4-FFF2-40B4-BE49-F238E27FC236}">
                  <a16:creationId xmlns:a16="http://schemas.microsoft.com/office/drawing/2014/main" id="{A4C05804-F4B4-4662-90AF-DE284C1B886E}"/>
                </a:ext>
              </a:extLst>
            </xdr:cNvPr>
            <xdr:cNvCxnSpPr/>
          </xdr:nvCxnSpPr>
          <xdr:spPr>
            <a:xfrm flipV="1">
              <a:off x="12353925" y="1353342"/>
              <a:ext cx="8016" cy="2880000"/>
            </a:xfrm>
            <a:prstGeom prst="straightConnector1">
              <a:avLst/>
            </a:prstGeom>
            <a:ln w="76200">
              <a:solidFill>
                <a:schemeClr val="accent2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73C2F25E-D9D6-4479-8626-56DD9ED6A49C}"/>
                </a:ext>
              </a:extLst>
            </xdr:cNvPr>
            <xdr:cNvGrpSpPr/>
          </xdr:nvGrpSpPr>
          <xdr:grpSpPr>
            <a:xfrm>
              <a:off x="9629775" y="2829717"/>
              <a:ext cx="3276000" cy="3194225"/>
              <a:chOff x="1021763" y="3865798"/>
              <a:chExt cx="5576649" cy="3194225"/>
            </a:xfrm>
          </xdr:grpSpPr>
          <xdr:grpSp>
            <xdr:nvGrpSpPr>
              <xdr:cNvPr id="17" name="Agrupar 16">
                <a:extLst>
                  <a:ext uri="{FF2B5EF4-FFF2-40B4-BE49-F238E27FC236}">
                    <a16:creationId xmlns:a16="http://schemas.microsoft.com/office/drawing/2014/main" id="{93CE89D3-8B64-4972-9FBC-832B6815C820}"/>
                  </a:ext>
                </a:extLst>
              </xdr:cNvPr>
              <xdr:cNvGrpSpPr/>
            </xdr:nvGrpSpPr>
            <xdr:grpSpPr>
              <a:xfrm>
                <a:off x="1021763" y="4322206"/>
                <a:ext cx="5576649" cy="2737817"/>
                <a:chOff x="1040806" y="4237412"/>
                <a:chExt cx="3478859" cy="2737817"/>
              </a:xfrm>
            </xdr:grpSpPr>
            <xdr:cxnSp macro="">
              <xdr:nvCxnSpPr>
                <xdr:cNvPr id="27" name="Conector reto 26">
                  <a:extLst>
                    <a:ext uri="{FF2B5EF4-FFF2-40B4-BE49-F238E27FC236}">
                      <a16:creationId xmlns:a16="http://schemas.microsoft.com/office/drawing/2014/main" id="{779BAE89-4D8D-48B6-987F-DE62FB841D87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1040806" y="5175230"/>
                  <a:ext cx="3478859" cy="1"/>
                </a:xfrm>
                <a:prstGeom prst="line">
                  <a:avLst/>
                </a:prstGeom>
                <a:ln w="381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" name="Conector de Seta Reta 27">
                  <a:extLst>
                    <a:ext uri="{FF2B5EF4-FFF2-40B4-BE49-F238E27FC236}">
                      <a16:creationId xmlns:a16="http://schemas.microsoft.com/office/drawing/2014/main" id="{BD6E0BBB-C936-46B0-950C-2BAB9653E3BA}"/>
                    </a:ext>
                  </a:extLst>
                </xdr:cNvPr>
                <xdr:cNvCxnSpPr/>
              </xdr:nvCxnSpPr>
              <xdr:spPr>
                <a:xfrm>
                  <a:off x="1050875" y="5175229"/>
                  <a:ext cx="0" cy="1800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9" name="Conector de Seta Reta 28">
                  <a:extLst>
                    <a:ext uri="{FF2B5EF4-FFF2-40B4-BE49-F238E27FC236}">
                      <a16:creationId xmlns:a16="http://schemas.microsoft.com/office/drawing/2014/main" id="{D34EACEE-E97C-4E7F-8F6C-0D30662BB02C}"/>
                    </a:ext>
                  </a:extLst>
                </xdr:cNvPr>
                <xdr:cNvCxnSpPr/>
              </xdr:nvCxnSpPr>
              <xdr:spPr>
                <a:xfrm flipV="1">
                  <a:off x="1760559" y="4237412"/>
                  <a:ext cx="8512" cy="936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" name="Conector de Seta Reta 29">
                  <a:extLst>
                    <a:ext uri="{FF2B5EF4-FFF2-40B4-BE49-F238E27FC236}">
                      <a16:creationId xmlns:a16="http://schemas.microsoft.com/office/drawing/2014/main" id="{B1B6B417-9BD0-4A06-8A0A-1A1D7E2F7A87}"/>
                    </a:ext>
                  </a:extLst>
                </xdr:cNvPr>
                <xdr:cNvCxnSpPr/>
              </xdr:nvCxnSpPr>
              <xdr:spPr>
                <a:xfrm flipH="1" flipV="1">
                  <a:off x="2487222" y="4342186"/>
                  <a:ext cx="0" cy="828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1" name="Conector de Seta Reta 30">
                  <a:extLst>
                    <a:ext uri="{FF2B5EF4-FFF2-40B4-BE49-F238E27FC236}">
                      <a16:creationId xmlns:a16="http://schemas.microsoft.com/office/drawing/2014/main" id="{0C71C5EE-45B1-44F8-8247-56F1BD9563A3}"/>
                    </a:ext>
                  </a:extLst>
                </xdr:cNvPr>
                <xdr:cNvCxnSpPr/>
              </xdr:nvCxnSpPr>
              <xdr:spPr>
                <a:xfrm flipV="1">
                  <a:off x="3209496" y="4844101"/>
                  <a:ext cx="0" cy="324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" name="Conector de Seta Reta 31">
                  <a:extLst>
                    <a:ext uri="{FF2B5EF4-FFF2-40B4-BE49-F238E27FC236}">
                      <a16:creationId xmlns:a16="http://schemas.microsoft.com/office/drawing/2014/main" id="{E437C08E-C863-44A1-B18C-B92D9DD280D7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3932826" y="4907645"/>
                  <a:ext cx="0" cy="270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8" name="CaixaDeTexto 23">
                    <a:extLst>
                      <a:ext uri="{FF2B5EF4-FFF2-40B4-BE49-F238E27FC236}">
                        <a16:creationId xmlns:a16="http://schemas.microsoft.com/office/drawing/2014/main" id="{ABB9BCCB-5EFC-4AB1-AEA8-44B2BD6E8718}"/>
                      </a:ext>
                    </a:extLst>
                  </xdr:cNvPr>
                  <xdr:cNvSpPr txBox="1"/>
                </xdr:nvSpPr>
                <xdr:spPr>
                  <a:xfrm>
                    <a:off x="1493923" y="38657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𝟏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18" name="CaixaDeTexto 23">
                    <a:extLst>
                      <a:ext uri="{FF2B5EF4-FFF2-40B4-BE49-F238E27FC236}">
                        <a16:creationId xmlns:a16="http://schemas.microsoft.com/office/drawing/2014/main" id="{ABB9BCCB-5EFC-4AB1-AEA8-44B2BD6E8718}"/>
                      </a:ext>
                    </a:extLst>
                  </xdr:cNvPr>
                  <xdr:cNvSpPr txBox="1"/>
                </xdr:nvSpPr>
                <xdr:spPr>
                  <a:xfrm>
                    <a:off x="1493923" y="38657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〖𝑭𝑪〗_𝟏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9" name="CaixaDeTexto 24">
                    <a:extLst>
                      <a:ext uri="{FF2B5EF4-FFF2-40B4-BE49-F238E27FC236}">
                        <a16:creationId xmlns:a16="http://schemas.microsoft.com/office/drawing/2014/main" id="{E2CD006A-C0C0-4EDD-A0FF-A8C7755E27F0}"/>
                      </a:ext>
                    </a:extLst>
                  </xdr:cNvPr>
                  <xdr:cNvSpPr txBox="1"/>
                </xdr:nvSpPr>
                <xdr:spPr>
                  <a:xfrm>
                    <a:off x="2935578" y="397170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𝟐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19" name="CaixaDeTexto 24">
                    <a:extLst>
                      <a:ext uri="{FF2B5EF4-FFF2-40B4-BE49-F238E27FC236}">
                        <a16:creationId xmlns:a16="http://schemas.microsoft.com/office/drawing/2014/main" id="{E2CD006A-C0C0-4EDD-A0FF-A8C7755E27F0}"/>
                      </a:ext>
                    </a:extLst>
                  </xdr:cNvPr>
                  <xdr:cNvSpPr txBox="1"/>
                </xdr:nvSpPr>
                <xdr:spPr>
                  <a:xfrm>
                    <a:off x="2935578" y="397170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〖𝑭𝑪〗_𝟐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0" name="CaixaDeTexto 25">
                    <a:extLst>
                      <a:ext uri="{FF2B5EF4-FFF2-40B4-BE49-F238E27FC236}">
                        <a16:creationId xmlns:a16="http://schemas.microsoft.com/office/drawing/2014/main" id="{6753E1BC-1E84-486D-AD7B-4A1222ABBBA9}"/>
                      </a:ext>
                    </a:extLst>
                  </xdr:cNvPr>
                  <xdr:cNvSpPr txBox="1"/>
                </xdr:nvSpPr>
                <xdr:spPr>
                  <a:xfrm>
                    <a:off x="3988092" y="449681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𝟑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0" name="CaixaDeTexto 25">
                    <a:extLst>
                      <a:ext uri="{FF2B5EF4-FFF2-40B4-BE49-F238E27FC236}">
                        <a16:creationId xmlns:a16="http://schemas.microsoft.com/office/drawing/2014/main" id="{6753E1BC-1E84-486D-AD7B-4A1222ABBBA9}"/>
                      </a:ext>
                    </a:extLst>
                  </xdr:cNvPr>
                  <xdr:cNvSpPr txBox="1"/>
                </xdr:nvSpPr>
                <xdr:spPr>
                  <a:xfrm>
                    <a:off x="3988092" y="449681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〖𝑭𝑪〗_𝟑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1" name="CaixaDeTexto 26">
                    <a:extLst>
                      <a:ext uri="{FF2B5EF4-FFF2-40B4-BE49-F238E27FC236}">
                        <a16:creationId xmlns:a16="http://schemas.microsoft.com/office/drawing/2014/main" id="{45E5036F-140F-4E5B-839F-9CED4CCA0782}"/>
                      </a:ext>
                    </a:extLst>
                  </xdr:cNvPr>
                  <xdr:cNvSpPr txBox="1"/>
                </xdr:nvSpPr>
                <xdr:spPr>
                  <a:xfrm>
                    <a:off x="5136174" y="4522826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𝟒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1" name="CaixaDeTexto 26">
                    <a:extLst>
                      <a:ext uri="{FF2B5EF4-FFF2-40B4-BE49-F238E27FC236}">
                        <a16:creationId xmlns:a16="http://schemas.microsoft.com/office/drawing/2014/main" id="{45E5036F-140F-4E5B-839F-9CED4CCA0782}"/>
                      </a:ext>
                    </a:extLst>
                  </xdr:cNvPr>
                  <xdr:cNvSpPr txBox="1"/>
                </xdr:nvSpPr>
                <xdr:spPr>
                  <a:xfrm>
                    <a:off x="5136174" y="4522826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〖𝑭𝑪〗_𝟒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6" name="CaixaDeTexto 31">
                    <a:extLst>
                      <a:ext uri="{FF2B5EF4-FFF2-40B4-BE49-F238E27FC236}">
                        <a16:creationId xmlns:a16="http://schemas.microsoft.com/office/drawing/2014/main" id="{0C8F6C44-83CE-47CA-BC53-2950B041F88F}"/>
                      </a:ext>
                    </a:extLst>
                  </xdr:cNvPr>
                  <xdr:cNvSpPr txBox="1"/>
                </xdr:nvSpPr>
                <xdr:spPr>
                  <a:xfrm>
                    <a:off x="1037341" y="5862323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𝟎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6" name="CaixaDeTexto 31">
                    <a:extLst>
                      <a:ext uri="{FF2B5EF4-FFF2-40B4-BE49-F238E27FC236}">
                        <a16:creationId xmlns:a16="http://schemas.microsoft.com/office/drawing/2014/main" id="{0C8F6C44-83CE-47CA-BC53-2950B041F88F}"/>
                      </a:ext>
                    </a:extLst>
                  </xdr:cNvPr>
                  <xdr:cNvSpPr txBox="1"/>
                </xdr:nvSpPr>
                <xdr:spPr>
                  <a:xfrm>
                    <a:off x="1037341" y="5862323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〖𝑭𝑪〗_𝟎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</xdr:grpSp>
      </xdr:grpSp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0993AB9A-470F-4AFC-8E45-C6A92AC9D3C5}"/>
              </a:ext>
            </a:extLst>
          </xdr:cNvPr>
          <xdr:cNvSpPr/>
        </xdr:nvSpPr>
        <xdr:spPr>
          <a:xfrm>
            <a:off x="11944350" y="94297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15.819</a:t>
            </a:r>
          </a:p>
        </xdr:txBody>
      </xdr:sp>
      <xdr:sp macro="" textlink="">
        <xdr:nvSpPr>
          <xdr:cNvPr id="42" name="Forma Livre: Forma 41">
            <a:extLst>
              <a:ext uri="{FF2B5EF4-FFF2-40B4-BE49-F238E27FC236}">
                <a16:creationId xmlns:a16="http://schemas.microsoft.com/office/drawing/2014/main" id="{5A3CCD69-B485-4BD2-BE8F-6A9AACF6A88C}"/>
              </a:ext>
            </a:extLst>
          </xdr:cNvPr>
          <xdr:cNvSpPr/>
        </xdr:nvSpPr>
        <xdr:spPr>
          <a:xfrm>
            <a:off x="10290567" y="1781174"/>
            <a:ext cx="2044308" cy="1057275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Forma Livre: Forma 42">
            <a:extLst>
              <a:ext uri="{FF2B5EF4-FFF2-40B4-BE49-F238E27FC236}">
                <a16:creationId xmlns:a16="http://schemas.microsoft.com/office/drawing/2014/main" id="{0816AFFB-9662-45E8-89AD-2451E74AE064}"/>
              </a:ext>
            </a:extLst>
          </xdr:cNvPr>
          <xdr:cNvSpPr/>
        </xdr:nvSpPr>
        <xdr:spPr>
          <a:xfrm>
            <a:off x="10944225" y="2257424"/>
            <a:ext cx="1390650" cy="733425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Forma Livre: Forma 43">
            <a:extLst>
              <a:ext uri="{FF2B5EF4-FFF2-40B4-BE49-F238E27FC236}">
                <a16:creationId xmlns:a16="http://schemas.microsoft.com/office/drawing/2014/main" id="{CC35C8BD-FB83-4F5E-98CE-C3F10C7669F1}"/>
              </a:ext>
            </a:extLst>
          </xdr:cNvPr>
          <xdr:cNvSpPr/>
        </xdr:nvSpPr>
        <xdr:spPr>
          <a:xfrm>
            <a:off x="11610975" y="2743199"/>
            <a:ext cx="704850" cy="733425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Retângulo 44">
            <a:extLst>
              <a:ext uri="{FF2B5EF4-FFF2-40B4-BE49-F238E27FC236}">
                <a16:creationId xmlns:a16="http://schemas.microsoft.com/office/drawing/2014/main" id="{327BBBCD-373A-445D-B0EB-F26044BDD332}"/>
              </a:ext>
            </a:extLst>
          </xdr:cNvPr>
          <xdr:cNvSpPr/>
        </xdr:nvSpPr>
        <xdr:spPr>
          <a:xfrm>
            <a:off x="9953626" y="1685926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>
                <a:solidFill>
                  <a:sysClr val="windowText" lastClr="000000"/>
                </a:solidFill>
              </a:rPr>
              <a:t>7.054</a:t>
            </a:r>
          </a:p>
        </xdr:txBody>
      </xdr:sp>
      <xdr:sp macro="" textlink="">
        <xdr:nvSpPr>
          <xdr:cNvPr id="46" name="Retângulo 45">
            <a:extLst>
              <a:ext uri="{FF2B5EF4-FFF2-40B4-BE49-F238E27FC236}">
                <a16:creationId xmlns:a16="http://schemas.microsoft.com/office/drawing/2014/main" id="{992C33DE-7F51-40C1-9E42-EEDA66A73B26}"/>
              </a:ext>
            </a:extLst>
          </xdr:cNvPr>
          <xdr:cNvSpPr/>
        </xdr:nvSpPr>
        <xdr:spPr>
          <a:xfrm>
            <a:off x="10772776" y="2114551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8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5.203</a:t>
            </a:r>
          </a:p>
        </xdr:txBody>
      </xdr:sp>
      <xdr:sp macro="" textlink="">
        <xdr:nvSpPr>
          <xdr:cNvPr id="47" name="Retângulo 46">
            <a:extLst>
              <a:ext uri="{FF2B5EF4-FFF2-40B4-BE49-F238E27FC236}">
                <a16:creationId xmlns:a16="http://schemas.microsoft.com/office/drawing/2014/main" id="{FF3BA8EB-E17D-4DD6-9F3A-C33A75F2B526}"/>
              </a:ext>
            </a:extLst>
          </xdr:cNvPr>
          <xdr:cNvSpPr/>
        </xdr:nvSpPr>
        <xdr:spPr>
          <a:xfrm>
            <a:off x="11325226" y="2781301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8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2.061</a:t>
            </a:r>
          </a:p>
        </xdr:txBody>
      </xdr:sp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3F152FFC-0A6A-4027-A446-336682351849}"/>
              </a:ext>
            </a:extLst>
          </xdr:cNvPr>
          <xdr:cNvSpPr/>
        </xdr:nvSpPr>
        <xdr:spPr>
          <a:xfrm>
            <a:off x="12096751" y="3238501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8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1.500</a:t>
            </a:r>
          </a:p>
        </xdr:txBody>
      </xdr:sp>
      <xdr:sp macro="" textlink="">
        <xdr:nvSpPr>
          <xdr:cNvPr id="49" name="Retângulo 48">
            <a:extLst>
              <a:ext uri="{FF2B5EF4-FFF2-40B4-BE49-F238E27FC236}">
                <a16:creationId xmlns:a16="http://schemas.microsoft.com/office/drawing/2014/main" id="{E75F4C07-6E47-4964-98A4-C2B35F71DA07}"/>
              </a:ext>
            </a:extLst>
          </xdr:cNvPr>
          <xdr:cNvSpPr/>
        </xdr:nvSpPr>
        <xdr:spPr>
          <a:xfrm>
            <a:off x="9277350" y="618172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10.000</a:t>
            </a:r>
          </a:p>
        </xdr:txBody>
      </xdr:sp>
    </xdr:grpSp>
    <xdr:clientData/>
  </xdr:twoCellAnchor>
  <xdr:twoCellAnchor>
    <xdr:from>
      <xdr:col>18</xdr:col>
      <xdr:colOff>342902</xdr:colOff>
      <xdr:row>26</xdr:row>
      <xdr:rowOff>114300</xdr:rowOff>
    </xdr:from>
    <xdr:to>
      <xdr:col>26</xdr:col>
      <xdr:colOff>504828</xdr:colOff>
      <xdr:row>49</xdr:row>
      <xdr:rowOff>101902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582895A2-02EC-4D19-8C2B-CD923A81AA68}"/>
            </a:ext>
          </a:extLst>
        </xdr:cNvPr>
        <xdr:cNvGrpSpPr/>
      </xdr:nvGrpSpPr>
      <xdr:grpSpPr>
        <a:xfrm>
          <a:off x="14735177" y="6991350"/>
          <a:ext cx="5038726" cy="5864527"/>
          <a:chOff x="9277350" y="942975"/>
          <a:chExt cx="3705477" cy="5607352"/>
        </a:xfrm>
      </xdr:grpSpPr>
      <xdr:grpSp>
        <xdr:nvGrpSpPr>
          <xdr:cNvPr id="52" name="Agrupar 51">
            <a:extLst>
              <a:ext uri="{FF2B5EF4-FFF2-40B4-BE49-F238E27FC236}">
                <a16:creationId xmlns:a16="http://schemas.microsoft.com/office/drawing/2014/main" id="{E05A241D-1A12-4434-8314-4784D61CD851}"/>
              </a:ext>
            </a:extLst>
          </xdr:cNvPr>
          <xdr:cNvGrpSpPr/>
        </xdr:nvGrpSpPr>
        <xdr:grpSpPr>
          <a:xfrm>
            <a:off x="9629775" y="1353342"/>
            <a:ext cx="3353052" cy="5196985"/>
            <a:chOff x="9629775" y="1353342"/>
            <a:chExt cx="3353052" cy="5196985"/>
          </a:xfrm>
        </xdr:grpSpPr>
        <xdr:cxnSp macro="">
          <xdr:nvCxnSpPr>
            <xdr:cNvPr id="62" name="Conector de Seta Reta 61">
              <a:extLst>
                <a:ext uri="{FF2B5EF4-FFF2-40B4-BE49-F238E27FC236}">
                  <a16:creationId xmlns:a16="http://schemas.microsoft.com/office/drawing/2014/main" id="{4D8B6974-FD05-428F-A1AE-7C6243D62B20}"/>
                </a:ext>
              </a:extLst>
            </xdr:cNvPr>
            <xdr:cNvCxnSpPr/>
          </xdr:nvCxnSpPr>
          <xdr:spPr>
            <a:xfrm flipV="1">
              <a:off x="12353925" y="1353342"/>
              <a:ext cx="8016" cy="2880000"/>
            </a:xfrm>
            <a:prstGeom prst="straightConnector1">
              <a:avLst/>
            </a:prstGeom>
            <a:ln w="76200">
              <a:solidFill>
                <a:schemeClr val="accent2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3" name="Agrupar 62">
              <a:extLst>
                <a:ext uri="{FF2B5EF4-FFF2-40B4-BE49-F238E27FC236}">
                  <a16:creationId xmlns:a16="http://schemas.microsoft.com/office/drawing/2014/main" id="{87D6771D-4737-4985-A177-09E07F02E951}"/>
                </a:ext>
              </a:extLst>
            </xdr:cNvPr>
            <xdr:cNvGrpSpPr/>
          </xdr:nvGrpSpPr>
          <xdr:grpSpPr>
            <a:xfrm>
              <a:off x="9629775" y="1410492"/>
              <a:ext cx="3353052" cy="5139835"/>
              <a:chOff x="1021763" y="2446573"/>
              <a:chExt cx="5707812" cy="5139835"/>
            </a:xfrm>
          </xdr:grpSpPr>
          <xdr:grpSp>
            <xdr:nvGrpSpPr>
              <xdr:cNvPr id="64" name="Agrupar 63">
                <a:extLst>
                  <a:ext uri="{FF2B5EF4-FFF2-40B4-BE49-F238E27FC236}">
                    <a16:creationId xmlns:a16="http://schemas.microsoft.com/office/drawing/2014/main" id="{B9FA7F9E-FC8A-44DF-82D0-DDA1EFFC2789}"/>
                  </a:ext>
                </a:extLst>
              </xdr:cNvPr>
              <xdr:cNvGrpSpPr/>
            </xdr:nvGrpSpPr>
            <xdr:grpSpPr>
              <a:xfrm>
                <a:off x="1021763" y="5157495"/>
                <a:ext cx="5576649" cy="1902528"/>
                <a:chOff x="1040806" y="5072701"/>
                <a:chExt cx="3478859" cy="1902528"/>
              </a:xfrm>
            </xdr:grpSpPr>
            <xdr:cxnSp macro="">
              <xdr:nvCxnSpPr>
                <xdr:cNvPr id="70" name="Conector reto 69">
                  <a:extLst>
                    <a:ext uri="{FF2B5EF4-FFF2-40B4-BE49-F238E27FC236}">
                      <a16:creationId xmlns:a16="http://schemas.microsoft.com/office/drawing/2014/main" id="{ED8CF82C-C5B7-436C-8A8F-5D3FD8CE76AD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1040806" y="5175230"/>
                  <a:ext cx="3478859" cy="1"/>
                </a:xfrm>
                <a:prstGeom prst="line">
                  <a:avLst/>
                </a:prstGeom>
                <a:ln w="381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" name="Conector de Seta Reta 70">
                  <a:extLst>
                    <a:ext uri="{FF2B5EF4-FFF2-40B4-BE49-F238E27FC236}">
                      <a16:creationId xmlns:a16="http://schemas.microsoft.com/office/drawing/2014/main" id="{44EF9154-B0C3-45C6-B746-DD5DC0A54B58}"/>
                    </a:ext>
                  </a:extLst>
                </xdr:cNvPr>
                <xdr:cNvCxnSpPr/>
              </xdr:nvCxnSpPr>
              <xdr:spPr>
                <a:xfrm>
                  <a:off x="1050875" y="5175229"/>
                  <a:ext cx="0" cy="1800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Conector de Seta Reta 71">
                  <a:extLst>
                    <a:ext uri="{FF2B5EF4-FFF2-40B4-BE49-F238E27FC236}">
                      <a16:creationId xmlns:a16="http://schemas.microsoft.com/office/drawing/2014/main" id="{E8B5DE1E-6546-4373-B6A9-61BB77F57646}"/>
                    </a:ext>
                  </a:extLst>
                </xdr:cNvPr>
                <xdr:cNvCxnSpPr/>
              </xdr:nvCxnSpPr>
              <xdr:spPr>
                <a:xfrm flipV="1">
                  <a:off x="1760559" y="5075612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Conector de Seta Reta 72">
                  <a:extLst>
                    <a:ext uri="{FF2B5EF4-FFF2-40B4-BE49-F238E27FC236}">
                      <a16:creationId xmlns:a16="http://schemas.microsoft.com/office/drawing/2014/main" id="{36F1F404-BE0E-4CF4-B77E-05F6E3ED87C4}"/>
                    </a:ext>
                  </a:extLst>
                </xdr:cNvPr>
                <xdr:cNvCxnSpPr/>
              </xdr:nvCxnSpPr>
              <xdr:spPr>
                <a:xfrm flipH="1" flipV="1">
                  <a:off x="2487222" y="5085136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4" name="Conector de Seta Reta 73">
                  <a:extLst>
                    <a:ext uri="{FF2B5EF4-FFF2-40B4-BE49-F238E27FC236}">
                      <a16:creationId xmlns:a16="http://schemas.microsoft.com/office/drawing/2014/main" id="{91E79A79-1BDB-4C33-9816-F3FC32EC7E9E}"/>
                    </a:ext>
                  </a:extLst>
                </xdr:cNvPr>
                <xdr:cNvCxnSpPr/>
              </xdr:nvCxnSpPr>
              <xdr:spPr>
                <a:xfrm flipV="1">
                  <a:off x="3209496" y="5072701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5" name="Conector de Seta Reta 74">
                  <a:extLst>
                    <a:ext uri="{FF2B5EF4-FFF2-40B4-BE49-F238E27FC236}">
                      <a16:creationId xmlns:a16="http://schemas.microsoft.com/office/drawing/2014/main" id="{02B8CDEE-BB8C-450E-93EE-87108D335BD0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3932826" y="5079095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5" name="CaixaDeTexto 23">
                    <a:extLst>
                      <a:ext uri="{FF2B5EF4-FFF2-40B4-BE49-F238E27FC236}">
                        <a16:creationId xmlns:a16="http://schemas.microsoft.com/office/drawing/2014/main" id="{CEDAE6C4-A459-471B-B4BE-9EF85CE507D0}"/>
                      </a:ext>
                    </a:extLst>
                  </xdr:cNvPr>
                  <xdr:cNvSpPr txBox="1"/>
                </xdr:nvSpPr>
                <xdr:spPr>
                  <a:xfrm>
                    <a:off x="4677600" y="2446573"/>
                    <a:ext cx="1006520" cy="429798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𝒇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65" name="CaixaDeTexto 23">
                    <a:extLst>
                      <a:ext uri="{FF2B5EF4-FFF2-40B4-BE49-F238E27FC236}">
                        <a16:creationId xmlns:a16="http://schemas.microsoft.com/office/drawing/2014/main" id="{CEDAE6C4-A459-471B-B4BE-9EF85CE507D0}"/>
                      </a:ext>
                    </a:extLst>
                  </xdr:cNvPr>
                  <xdr:cNvSpPr txBox="1"/>
                </xdr:nvSpPr>
                <xdr:spPr>
                  <a:xfrm>
                    <a:off x="4677600" y="2446573"/>
                    <a:ext cx="1006520" cy="429798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〖𝑭𝑪〗_𝒇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9" name="CaixaDeTexto 31">
                    <a:extLst>
                      <a:ext uri="{FF2B5EF4-FFF2-40B4-BE49-F238E27FC236}">
                        <a16:creationId xmlns:a16="http://schemas.microsoft.com/office/drawing/2014/main" id="{C4550443-102C-487C-AAE6-C8D9B250B019}"/>
                      </a:ext>
                    </a:extLst>
                  </xdr:cNvPr>
                  <xdr:cNvSpPr txBox="1"/>
                </xdr:nvSpPr>
                <xdr:spPr>
                  <a:xfrm>
                    <a:off x="1609688" y="71862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𝟎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69" name="CaixaDeTexto 31">
                    <a:extLst>
                      <a:ext uri="{FF2B5EF4-FFF2-40B4-BE49-F238E27FC236}">
                        <a16:creationId xmlns:a16="http://schemas.microsoft.com/office/drawing/2014/main" id="{C4550443-102C-487C-AAE6-C8D9B250B019}"/>
                      </a:ext>
                    </a:extLst>
                  </xdr:cNvPr>
                  <xdr:cNvSpPr txBox="1"/>
                </xdr:nvSpPr>
                <xdr:spPr>
                  <a:xfrm>
                    <a:off x="1609688" y="71862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〖𝑭𝑪〗_𝟎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76" name="CaixaDeTexto 23">
                    <a:extLst>
                      <a:ext uri="{FF2B5EF4-FFF2-40B4-BE49-F238E27FC236}">
                        <a16:creationId xmlns:a16="http://schemas.microsoft.com/office/drawing/2014/main" id="{ECADB093-FD1C-400C-A340-837DEC07C16C}"/>
                      </a:ext>
                    </a:extLst>
                  </xdr:cNvPr>
                  <xdr:cNvSpPr txBox="1"/>
                </xdr:nvSpPr>
                <xdr:spPr>
                  <a:xfrm>
                    <a:off x="1280359" y="5780323"/>
                    <a:ext cx="5449216" cy="387653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pt-BR" sz="2000" b="0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𝑡𝑎𝑥𝑎</m:t>
                          </m:r>
                          <m:d>
                            <m:dPr>
                              <m:ctrlPr>
                                <a:rPr lang="pt-BR" sz="2000" b="0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t-BR" sz="2000" b="0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4;0;−10000;15819</m:t>
                              </m:r>
                            </m:e>
                          </m:d>
                          <m:r>
                            <a:rPr lang="pt-BR" sz="2000" b="0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=12,15%</m:t>
                          </m:r>
                        </m:oMath>
                      </m:oMathPara>
                    </a14:m>
                    <a:endParaRPr lang="pt-BR" sz="2000" b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76" name="CaixaDeTexto 23">
                    <a:extLst>
                      <a:ext uri="{FF2B5EF4-FFF2-40B4-BE49-F238E27FC236}">
                        <a16:creationId xmlns:a16="http://schemas.microsoft.com/office/drawing/2014/main" id="{ECADB093-FD1C-400C-A340-837DEC07C16C}"/>
                      </a:ext>
                    </a:extLst>
                  </xdr:cNvPr>
                  <xdr:cNvSpPr txBox="1"/>
                </xdr:nvSpPr>
                <xdr:spPr>
                  <a:xfrm>
                    <a:off x="1280359" y="5780323"/>
                    <a:ext cx="5449216" cy="387653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0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𝑡𝑎𝑥𝑎(4;0;−10000;15819)=12,15%</a:t>
                    </a:r>
                    <a:endParaRPr lang="pt-BR" sz="2000" b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</xdr:grpSp>
      </xdr:grpSp>
      <xdr:sp macro="" textlink="">
        <xdr:nvSpPr>
          <xdr:cNvPr id="53" name="Retângulo 52">
            <a:extLst>
              <a:ext uri="{FF2B5EF4-FFF2-40B4-BE49-F238E27FC236}">
                <a16:creationId xmlns:a16="http://schemas.microsoft.com/office/drawing/2014/main" id="{F75B181D-0D99-4B44-88F6-3F8CBB87AB7D}"/>
              </a:ext>
            </a:extLst>
          </xdr:cNvPr>
          <xdr:cNvSpPr/>
        </xdr:nvSpPr>
        <xdr:spPr>
          <a:xfrm>
            <a:off x="11944350" y="94297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15.819</a:t>
            </a:r>
          </a:p>
        </xdr:txBody>
      </xdr:sp>
      <xdr:sp macro="" textlink="">
        <xdr:nvSpPr>
          <xdr:cNvPr id="61" name="Retângulo 60">
            <a:extLst>
              <a:ext uri="{FF2B5EF4-FFF2-40B4-BE49-F238E27FC236}">
                <a16:creationId xmlns:a16="http://schemas.microsoft.com/office/drawing/2014/main" id="{987ED1BC-CF2D-431F-A06B-810AD0FF3C51}"/>
              </a:ext>
            </a:extLst>
          </xdr:cNvPr>
          <xdr:cNvSpPr/>
        </xdr:nvSpPr>
        <xdr:spPr>
          <a:xfrm>
            <a:off x="9277350" y="618172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10.000</a:t>
            </a:r>
          </a:p>
        </xdr:txBody>
      </xdr:sp>
    </xdr:grpSp>
    <xdr:clientData/>
  </xdr:twoCellAnchor>
  <xdr:twoCellAnchor>
    <xdr:from>
      <xdr:col>1</xdr:col>
      <xdr:colOff>38100</xdr:colOff>
      <xdr:row>39</xdr:row>
      <xdr:rowOff>76200</xdr:rowOff>
    </xdr:from>
    <xdr:to>
      <xdr:col>6</xdr:col>
      <xdr:colOff>685799</xdr:colOff>
      <xdr:row>41</xdr:row>
      <xdr:rowOff>65768</xdr:rowOff>
    </xdr:to>
    <xdr:sp macro="" textlink="">
      <xdr:nvSpPr>
        <xdr:cNvPr id="103" name="Retângulo 102">
          <a:extLst>
            <a:ext uri="{FF2B5EF4-FFF2-40B4-BE49-F238E27FC236}">
              <a16:creationId xmlns:a16="http://schemas.microsoft.com/office/drawing/2014/main" id="{CD0B9B33-6F0B-4A58-97ED-6641D9C658C6}"/>
            </a:ext>
          </a:extLst>
        </xdr:cNvPr>
        <xdr:cNvSpPr/>
      </xdr:nvSpPr>
      <xdr:spPr>
        <a:xfrm>
          <a:off x="647700" y="4105275"/>
          <a:ext cx="6953249" cy="370568"/>
        </a:xfrm>
        <a:prstGeom prst="rect">
          <a:avLst/>
        </a:prstGeom>
        <a:solidFill>
          <a:srgbClr val="E7E6E6">
            <a:alpha val="5411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E se a taxa de captação e de aplicação fosse diferente?</a:t>
          </a:r>
        </a:p>
      </xdr:txBody>
    </xdr:sp>
    <xdr:clientData/>
  </xdr:twoCellAnchor>
  <xdr:twoCellAnchor>
    <xdr:from>
      <xdr:col>3</xdr:col>
      <xdr:colOff>400470</xdr:colOff>
      <xdr:row>2</xdr:row>
      <xdr:rowOff>19050</xdr:rowOff>
    </xdr:from>
    <xdr:to>
      <xdr:col>5</xdr:col>
      <xdr:colOff>1123949</xdr:colOff>
      <xdr:row>5</xdr:row>
      <xdr:rowOff>1007</xdr:rowOff>
    </xdr:to>
    <xdr:grpSp>
      <xdr:nvGrpSpPr>
        <xdr:cNvPr id="104" name="Agrupar 103">
          <a:extLst>
            <a:ext uri="{FF2B5EF4-FFF2-40B4-BE49-F238E27FC236}">
              <a16:creationId xmlns:a16="http://schemas.microsoft.com/office/drawing/2014/main" id="{C43D74ED-D0EF-4C82-8F3F-DEA89364D949}"/>
            </a:ext>
          </a:extLst>
        </xdr:cNvPr>
        <xdr:cNvGrpSpPr/>
      </xdr:nvGrpSpPr>
      <xdr:grpSpPr>
        <a:xfrm>
          <a:off x="4248570" y="638175"/>
          <a:ext cx="2666579" cy="924932"/>
          <a:chOff x="4353345" y="923925"/>
          <a:chExt cx="2666579" cy="820157"/>
        </a:xfrm>
      </xdr:grpSpPr>
      <xdr:sp macro="" textlink="">
        <xdr:nvSpPr>
          <xdr:cNvPr id="105" name="Forma Livre: Forma 104">
            <a:extLst>
              <a:ext uri="{FF2B5EF4-FFF2-40B4-BE49-F238E27FC236}">
                <a16:creationId xmlns:a16="http://schemas.microsoft.com/office/drawing/2014/main" id="{3CDAF31F-F920-49AF-B576-B8CF34DBF468}"/>
              </a:ext>
            </a:extLst>
          </xdr:cNvPr>
          <xdr:cNvSpPr/>
        </xdr:nvSpPr>
        <xdr:spPr>
          <a:xfrm>
            <a:off x="6506686" y="931706"/>
            <a:ext cx="475138" cy="225018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26704 w 886024"/>
              <a:gd name="connsiteY0" fmla="*/ 0 h 272031"/>
              <a:gd name="connsiteX1" fmla="*/ 133549 w 886024"/>
              <a:gd name="connsiteY1" fmla="*/ 240469 h 272031"/>
              <a:gd name="connsiteX2" fmla="*/ 886024 w 886024"/>
              <a:gd name="connsiteY2" fmla="*/ 259519 h 272031"/>
              <a:gd name="connsiteX0" fmla="*/ 0 w 859320"/>
              <a:gd name="connsiteY0" fmla="*/ 162070 h 434101"/>
              <a:gd name="connsiteX1" fmla="*/ 106845 w 859320"/>
              <a:gd name="connsiteY1" fmla="*/ 402539 h 434101"/>
              <a:gd name="connsiteX2" fmla="*/ 859320 w 859320"/>
              <a:gd name="connsiteY2" fmla="*/ 421589 h 434101"/>
              <a:gd name="connsiteX0" fmla="*/ 30770 w 890090"/>
              <a:gd name="connsiteY0" fmla="*/ 160139 h 438265"/>
              <a:gd name="connsiteX1" fmla="*/ 72391 w 890090"/>
              <a:gd name="connsiteY1" fmla="*/ 412527 h 438265"/>
              <a:gd name="connsiteX2" fmla="*/ 890090 w 890090"/>
              <a:gd name="connsiteY2" fmla="*/ 419658 h 438265"/>
              <a:gd name="connsiteX0" fmla="*/ 30770 w 890090"/>
              <a:gd name="connsiteY0" fmla="*/ 161288 h 473546"/>
              <a:gd name="connsiteX1" fmla="*/ 72391 w 890090"/>
              <a:gd name="connsiteY1" fmla="*/ 413676 h 473546"/>
              <a:gd name="connsiteX2" fmla="*/ 890090 w 890090"/>
              <a:gd name="connsiteY2" fmla="*/ 468482 h 473546"/>
              <a:gd name="connsiteX0" fmla="*/ 0 w 1224579"/>
              <a:gd name="connsiteY0" fmla="*/ 103525 h 1102805"/>
              <a:gd name="connsiteX1" fmla="*/ 406880 w 1224579"/>
              <a:gd name="connsiteY1" fmla="*/ 1009091 h 1102805"/>
              <a:gd name="connsiteX2" fmla="*/ 1224579 w 1224579"/>
              <a:gd name="connsiteY2" fmla="*/ 1063897 h 1102805"/>
              <a:gd name="connsiteX0" fmla="*/ 0 w 937590"/>
              <a:gd name="connsiteY0" fmla="*/ 191436 h 317743"/>
              <a:gd name="connsiteX1" fmla="*/ 119891 w 937590"/>
              <a:gd name="connsiteY1" fmla="*/ 260117 h 317743"/>
              <a:gd name="connsiteX2" fmla="*/ 937590 w 937590"/>
              <a:gd name="connsiteY2" fmla="*/ 314923 h 317743"/>
              <a:gd name="connsiteX0" fmla="*/ 0 w 937590"/>
              <a:gd name="connsiteY0" fmla="*/ 163496 h 378001"/>
              <a:gd name="connsiteX1" fmla="*/ 380790 w 937590"/>
              <a:gd name="connsiteY1" fmla="*/ 375059 h 378001"/>
              <a:gd name="connsiteX2" fmla="*/ 937590 w 937590"/>
              <a:gd name="connsiteY2" fmla="*/ 286983 h 378001"/>
              <a:gd name="connsiteX0" fmla="*/ 0 w 1172399"/>
              <a:gd name="connsiteY0" fmla="*/ 145413 h 509828"/>
              <a:gd name="connsiteX1" fmla="*/ 615599 w 1172399"/>
              <a:gd name="connsiteY1" fmla="*/ 499859 h 509828"/>
              <a:gd name="connsiteX2" fmla="*/ 1172399 w 1172399"/>
              <a:gd name="connsiteY2" fmla="*/ 411783 h 509828"/>
              <a:gd name="connsiteX0" fmla="*/ 71673 w 1244072"/>
              <a:gd name="connsiteY0" fmla="*/ 213221 h 577636"/>
              <a:gd name="connsiteX1" fmla="*/ 687272 w 1244072"/>
              <a:gd name="connsiteY1" fmla="*/ 567667 h 577636"/>
              <a:gd name="connsiteX2" fmla="*/ 1244072 w 1244072"/>
              <a:gd name="connsiteY2" fmla="*/ 479591 h 577636"/>
              <a:gd name="connsiteX0" fmla="*/ 0 w 1172399"/>
              <a:gd name="connsiteY0" fmla="*/ 1864 h 366279"/>
              <a:gd name="connsiteX1" fmla="*/ 615599 w 1172399"/>
              <a:gd name="connsiteY1" fmla="*/ 356310 h 366279"/>
              <a:gd name="connsiteX2" fmla="*/ 1172399 w 1172399"/>
              <a:gd name="connsiteY2" fmla="*/ 268234 h 366279"/>
              <a:gd name="connsiteX0" fmla="*/ 126 w 650727"/>
              <a:gd name="connsiteY0" fmla="*/ 1633 h 430819"/>
              <a:gd name="connsiteX1" fmla="*/ 93927 w 650727"/>
              <a:gd name="connsiteY1" fmla="*/ 417314 h 430819"/>
              <a:gd name="connsiteX2" fmla="*/ 650727 w 650727"/>
              <a:gd name="connsiteY2" fmla="*/ 329238 h 430819"/>
              <a:gd name="connsiteX0" fmla="*/ 125 w 650726"/>
              <a:gd name="connsiteY0" fmla="*/ 1732 h 482207"/>
              <a:gd name="connsiteX1" fmla="*/ 93926 w 650726"/>
              <a:gd name="connsiteY1" fmla="*/ 417413 h 482207"/>
              <a:gd name="connsiteX2" fmla="*/ 650726 w 650726"/>
              <a:gd name="connsiteY2" fmla="*/ 472220 h 4822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650726" h="482207">
                <a:moveTo>
                  <a:pt x="125" y="1732"/>
                </a:moveTo>
                <a:cubicBezTo>
                  <a:pt x="1505" y="-28205"/>
                  <a:pt x="-14507" y="338998"/>
                  <a:pt x="93926" y="417413"/>
                </a:cubicBezTo>
                <a:cubicBezTo>
                  <a:pt x="202359" y="495828"/>
                  <a:pt x="339576" y="487301"/>
                  <a:pt x="650726" y="472220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6" name="Forma Livre: Forma 105">
            <a:extLst>
              <a:ext uri="{FF2B5EF4-FFF2-40B4-BE49-F238E27FC236}">
                <a16:creationId xmlns:a16="http://schemas.microsoft.com/office/drawing/2014/main" id="{90348268-8F78-4241-916B-2E3BAF002E73}"/>
              </a:ext>
            </a:extLst>
          </xdr:cNvPr>
          <xdr:cNvSpPr/>
        </xdr:nvSpPr>
        <xdr:spPr>
          <a:xfrm>
            <a:off x="5244769" y="933452"/>
            <a:ext cx="1775155" cy="486813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13515 w 777351"/>
              <a:gd name="connsiteY0" fmla="*/ 0 h 558992"/>
              <a:gd name="connsiteX1" fmla="*/ 85124 w 777351"/>
              <a:gd name="connsiteY1" fmla="*/ 490759 h 558992"/>
              <a:gd name="connsiteX2" fmla="*/ 777351 w 777351"/>
              <a:gd name="connsiteY2" fmla="*/ 545565 h 558992"/>
              <a:gd name="connsiteX0" fmla="*/ 8426 w 772262"/>
              <a:gd name="connsiteY0" fmla="*/ 0 h 558992"/>
              <a:gd name="connsiteX1" fmla="*/ 80035 w 772262"/>
              <a:gd name="connsiteY1" fmla="*/ 490759 h 558992"/>
              <a:gd name="connsiteX2" fmla="*/ 772262 w 772262"/>
              <a:gd name="connsiteY2" fmla="*/ 545565 h 558992"/>
              <a:gd name="connsiteX0" fmla="*/ 0 w 793961"/>
              <a:gd name="connsiteY0" fmla="*/ 0 h 584044"/>
              <a:gd name="connsiteX1" fmla="*/ 101734 w 793961"/>
              <a:gd name="connsiteY1" fmla="*/ 514596 h 584044"/>
              <a:gd name="connsiteX2" fmla="*/ 793961 w 793961"/>
              <a:gd name="connsiteY2" fmla="*/ 569402 h 584044"/>
              <a:gd name="connsiteX0" fmla="*/ 0 w 798264"/>
              <a:gd name="connsiteY0" fmla="*/ 0 h 609146"/>
              <a:gd name="connsiteX1" fmla="*/ 106037 w 798264"/>
              <a:gd name="connsiteY1" fmla="*/ 538433 h 609146"/>
              <a:gd name="connsiteX2" fmla="*/ 798264 w 798264"/>
              <a:gd name="connsiteY2" fmla="*/ 593239 h 609146"/>
              <a:gd name="connsiteX0" fmla="*/ 3770 w 802034"/>
              <a:gd name="connsiteY0" fmla="*/ 0 h 609146"/>
              <a:gd name="connsiteX1" fmla="*/ 109807 w 802034"/>
              <a:gd name="connsiteY1" fmla="*/ 538433 h 609146"/>
              <a:gd name="connsiteX2" fmla="*/ 802034 w 802034"/>
              <a:gd name="connsiteY2" fmla="*/ 593239 h 6091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02034" h="609146">
                <a:moveTo>
                  <a:pt x="3770" y="0"/>
                </a:moveTo>
                <a:cubicBezTo>
                  <a:pt x="310" y="316122"/>
                  <a:pt x="-23237" y="439560"/>
                  <a:pt x="109807" y="538433"/>
                </a:cubicBezTo>
                <a:cubicBezTo>
                  <a:pt x="242851" y="637306"/>
                  <a:pt x="490884" y="608320"/>
                  <a:pt x="802034" y="593239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7" name="Forma Livre: Forma 106">
            <a:extLst>
              <a:ext uri="{FF2B5EF4-FFF2-40B4-BE49-F238E27FC236}">
                <a16:creationId xmlns:a16="http://schemas.microsoft.com/office/drawing/2014/main" id="{5B219C53-FD73-456C-8BBA-CF73696A3DA5}"/>
              </a:ext>
            </a:extLst>
          </xdr:cNvPr>
          <xdr:cNvSpPr/>
        </xdr:nvSpPr>
        <xdr:spPr>
          <a:xfrm>
            <a:off x="4353345" y="923925"/>
            <a:ext cx="2647531" cy="820157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6069 w 786453"/>
              <a:gd name="connsiteY0" fmla="*/ 0 h 566423"/>
              <a:gd name="connsiteX1" fmla="*/ 94226 w 786453"/>
              <a:gd name="connsiteY1" fmla="*/ 497835 h 566423"/>
              <a:gd name="connsiteX2" fmla="*/ 786453 w 786453"/>
              <a:gd name="connsiteY2" fmla="*/ 552641 h 566423"/>
              <a:gd name="connsiteX0" fmla="*/ 4874 w 785258"/>
              <a:gd name="connsiteY0" fmla="*/ 0 h 566423"/>
              <a:gd name="connsiteX1" fmla="*/ 93031 w 785258"/>
              <a:gd name="connsiteY1" fmla="*/ 497835 h 566423"/>
              <a:gd name="connsiteX2" fmla="*/ 785258 w 785258"/>
              <a:gd name="connsiteY2" fmla="*/ 552641 h 566423"/>
              <a:gd name="connsiteX0" fmla="*/ 132 w 780516"/>
              <a:gd name="connsiteY0" fmla="*/ 0 h 566423"/>
              <a:gd name="connsiteX1" fmla="*/ 88289 w 780516"/>
              <a:gd name="connsiteY1" fmla="*/ 497835 h 566423"/>
              <a:gd name="connsiteX2" fmla="*/ 780516 w 780516"/>
              <a:gd name="connsiteY2" fmla="*/ 552641 h 566423"/>
              <a:gd name="connsiteX0" fmla="*/ 0 w 780384"/>
              <a:gd name="connsiteY0" fmla="*/ 0 h 556283"/>
              <a:gd name="connsiteX1" fmla="*/ 88157 w 780384"/>
              <a:gd name="connsiteY1" fmla="*/ 497835 h 556283"/>
              <a:gd name="connsiteX2" fmla="*/ 780384 w 780384"/>
              <a:gd name="connsiteY2" fmla="*/ 552641 h 556283"/>
              <a:gd name="connsiteX0" fmla="*/ 5276 w 771870"/>
              <a:gd name="connsiteY0" fmla="*/ 0 h 618564"/>
              <a:gd name="connsiteX1" fmla="*/ 79643 w 771870"/>
              <a:gd name="connsiteY1" fmla="*/ 547366 h 618564"/>
              <a:gd name="connsiteX2" fmla="*/ 771870 w 771870"/>
              <a:gd name="connsiteY2" fmla="*/ 602172 h 618564"/>
              <a:gd name="connsiteX0" fmla="*/ 17553 w 784147"/>
              <a:gd name="connsiteY0" fmla="*/ 0 h 618564"/>
              <a:gd name="connsiteX1" fmla="*/ 91920 w 784147"/>
              <a:gd name="connsiteY1" fmla="*/ 547366 h 618564"/>
              <a:gd name="connsiteX2" fmla="*/ 784147 w 784147"/>
              <a:gd name="connsiteY2" fmla="*/ 602172 h 618564"/>
              <a:gd name="connsiteX0" fmla="*/ 6346 w 772940"/>
              <a:gd name="connsiteY0" fmla="*/ 0 h 618564"/>
              <a:gd name="connsiteX1" fmla="*/ 80713 w 772940"/>
              <a:gd name="connsiteY1" fmla="*/ 547366 h 618564"/>
              <a:gd name="connsiteX2" fmla="*/ 772940 w 772940"/>
              <a:gd name="connsiteY2" fmla="*/ 602172 h 618564"/>
              <a:gd name="connsiteX0" fmla="*/ 0 w 766594"/>
              <a:gd name="connsiteY0" fmla="*/ 0 h 618564"/>
              <a:gd name="connsiteX1" fmla="*/ 74367 w 766594"/>
              <a:gd name="connsiteY1" fmla="*/ 547366 h 618564"/>
              <a:gd name="connsiteX2" fmla="*/ 766594 w 766594"/>
              <a:gd name="connsiteY2" fmla="*/ 602172 h 618564"/>
              <a:gd name="connsiteX0" fmla="*/ 10728 w 777322"/>
              <a:gd name="connsiteY0" fmla="*/ 0 h 618564"/>
              <a:gd name="connsiteX1" fmla="*/ 85095 w 777322"/>
              <a:gd name="connsiteY1" fmla="*/ 547366 h 618564"/>
              <a:gd name="connsiteX2" fmla="*/ 777322 w 777322"/>
              <a:gd name="connsiteY2" fmla="*/ 602172 h 618564"/>
              <a:gd name="connsiteX0" fmla="*/ 974 w 767568"/>
              <a:gd name="connsiteY0" fmla="*/ 0 h 636980"/>
              <a:gd name="connsiteX1" fmla="*/ 75341 w 767568"/>
              <a:gd name="connsiteY1" fmla="*/ 547366 h 636980"/>
              <a:gd name="connsiteX2" fmla="*/ 767568 w 767568"/>
              <a:gd name="connsiteY2" fmla="*/ 602172 h 636980"/>
              <a:gd name="connsiteX0" fmla="*/ 0 w 766594"/>
              <a:gd name="connsiteY0" fmla="*/ 0 h 609272"/>
              <a:gd name="connsiteX1" fmla="*/ 74367 w 766594"/>
              <a:gd name="connsiteY1" fmla="*/ 547366 h 609272"/>
              <a:gd name="connsiteX2" fmla="*/ 766594 w 766594"/>
              <a:gd name="connsiteY2" fmla="*/ 602172 h 609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766594" h="609272">
                <a:moveTo>
                  <a:pt x="0" y="0"/>
                </a:moveTo>
                <a:cubicBezTo>
                  <a:pt x="843" y="360433"/>
                  <a:pt x="29340" y="482383"/>
                  <a:pt x="74367" y="547366"/>
                </a:cubicBezTo>
                <a:cubicBezTo>
                  <a:pt x="119394" y="612349"/>
                  <a:pt x="455444" y="617253"/>
                  <a:pt x="766594" y="602172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38100</xdr:colOff>
      <xdr:row>13</xdr:row>
      <xdr:rowOff>76200</xdr:rowOff>
    </xdr:from>
    <xdr:to>
      <xdr:col>6</xdr:col>
      <xdr:colOff>685799</xdr:colOff>
      <xdr:row>15</xdr:row>
      <xdr:rowOff>65768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40779AAD-5E6E-4582-A0FE-5048A61D85D4}"/>
            </a:ext>
          </a:extLst>
        </xdr:cNvPr>
        <xdr:cNvSpPr/>
      </xdr:nvSpPr>
      <xdr:spPr>
        <a:xfrm>
          <a:off x="647700" y="8867775"/>
          <a:ext cx="6953249" cy="370568"/>
        </a:xfrm>
        <a:prstGeom prst="rect">
          <a:avLst/>
        </a:prstGeom>
        <a:solidFill>
          <a:srgbClr val="E7E6E6">
            <a:alpha val="5411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E se a taxa de captação e de aplicação fosse diferente?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9525</xdr:rowOff>
    </xdr:from>
    <xdr:to>
      <xdr:col>17</xdr:col>
      <xdr:colOff>120122</xdr:colOff>
      <xdr:row>21</xdr:row>
      <xdr:rowOff>162983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5A427D-98DB-4908-97CF-EB19AABE7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5</xdr:row>
      <xdr:rowOff>304800</xdr:rowOff>
    </xdr:from>
    <xdr:to>
      <xdr:col>12</xdr:col>
      <xdr:colOff>119063</xdr:colOff>
      <xdr:row>11</xdr:row>
      <xdr:rowOff>57150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4FEED6C-CEFA-4157-AEED-F20336671E6A}"/>
            </a:ext>
          </a:extLst>
        </xdr:cNvPr>
        <xdr:cNvCxnSpPr>
          <a:endCxn id="9" idx="0"/>
        </xdr:cNvCxnSpPr>
      </xdr:nvCxnSpPr>
      <xdr:spPr>
        <a:xfrm>
          <a:off x="9820275" y="1876425"/>
          <a:ext cx="33338" cy="1533525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11</xdr:row>
      <xdr:rowOff>57150</xdr:rowOff>
    </xdr:from>
    <xdr:to>
      <xdr:col>12</xdr:col>
      <xdr:colOff>542925</xdr:colOff>
      <xdr:row>12</xdr:row>
      <xdr:rowOff>161925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88EA902F-B7E8-42B2-839B-605D4FA32A9C}"/>
            </a:ext>
          </a:extLst>
        </xdr:cNvPr>
        <xdr:cNvSpPr txBox="1"/>
      </xdr:nvSpPr>
      <xdr:spPr>
        <a:xfrm>
          <a:off x="9429750" y="3409950"/>
          <a:ext cx="8477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12,27%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1</xdr:row>
      <xdr:rowOff>123825</xdr:rowOff>
    </xdr:from>
    <xdr:to>
      <xdr:col>12</xdr:col>
      <xdr:colOff>352425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C93AB-C3A4-45E1-BA96-8CF0FE690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1076325</xdr:colOff>
      <xdr:row>25</xdr:row>
      <xdr:rowOff>109536</xdr:rowOff>
    </xdr:from>
    <xdr:to>
      <xdr:col>4</xdr:col>
      <xdr:colOff>552450</xdr:colOff>
      <xdr:row>37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5463AD-6705-4864-97F2-1404C85E8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15</xdr:row>
      <xdr:rowOff>142875</xdr:rowOff>
    </xdr:from>
    <xdr:to>
      <xdr:col>20</xdr:col>
      <xdr:colOff>257175</xdr:colOff>
      <xdr:row>27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0427C2-0425-463A-9273-CC71F711F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190501</xdr:colOff>
      <xdr:row>13</xdr:row>
      <xdr:rowOff>133350</xdr:rowOff>
    </xdr:from>
    <xdr:to>
      <xdr:col>3</xdr:col>
      <xdr:colOff>200025</xdr:colOff>
      <xdr:row>14</xdr:row>
      <xdr:rowOff>18075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31889EB9-1C93-4A38-BFA8-D4C270A57B73}"/>
            </a:ext>
          </a:extLst>
        </xdr:cNvPr>
        <xdr:cNvCxnSpPr/>
      </xdr:nvCxnSpPr>
      <xdr:spPr>
        <a:xfrm flipH="1">
          <a:off x="4400551" y="4438650"/>
          <a:ext cx="9524" cy="180000"/>
        </a:xfrm>
        <a:prstGeom prst="line">
          <a:avLst/>
        </a:prstGeom>
        <a:ln w="28575">
          <a:headEnd type="none" w="med" len="med"/>
          <a:tailEnd type="none" w="med" len="med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180974</xdr:colOff>
      <xdr:row>1</xdr:row>
      <xdr:rowOff>371475</xdr:rowOff>
    </xdr:from>
    <xdr:to>
      <xdr:col>18</xdr:col>
      <xdr:colOff>533400</xdr:colOff>
      <xdr:row>13</xdr:row>
      <xdr:rowOff>85627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35170CC2-51E5-4704-9371-92AAF89FA9F7}"/>
            </a:ext>
          </a:extLst>
        </xdr:cNvPr>
        <xdr:cNvGrpSpPr/>
      </xdr:nvGrpSpPr>
      <xdr:grpSpPr>
        <a:xfrm>
          <a:off x="14985545" y="670832"/>
          <a:ext cx="3414034" cy="3728259"/>
          <a:chOff x="16382999" y="714375"/>
          <a:chExt cx="3400426" cy="3714652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B65336DB-C29D-4787-A2A2-BBF9EA0ACB1E}"/>
              </a:ext>
            </a:extLst>
          </xdr:cNvPr>
          <xdr:cNvGrpSpPr/>
        </xdr:nvGrpSpPr>
        <xdr:grpSpPr>
          <a:xfrm>
            <a:off x="16382999" y="714375"/>
            <a:ext cx="3400426" cy="2705100"/>
            <a:chOff x="16602074" y="714375"/>
            <a:chExt cx="3400426" cy="2705100"/>
          </a:xfrm>
        </xdr:grpSpPr>
        <xdr:grpSp>
          <xdr:nvGrpSpPr>
            <xdr:cNvPr id="24" name="Agrupar 23">
              <a:extLst>
                <a:ext uri="{FF2B5EF4-FFF2-40B4-BE49-F238E27FC236}">
                  <a16:creationId xmlns:a16="http://schemas.microsoft.com/office/drawing/2014/main" id="{59B2BF00-D745-4F0D-8075-354F445C9C77}"/>
                </a:ext>
              </a:extLst>
            </xdr:cNvPr>
            <xdr:cNvGrpSpPr/>
          </xdr:nvGrpSpPr>
          <xdr:grpSpPr>
            <a:xfrm>
              <a:off x="16602074" y="714375"/>
              <a:ext cx="3400426" cy="2705100"/>
              <a:chOff x="3067049" y="2505075"/>
              <a:chExt cx="3400426" cy="2705100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1780B29C-DABA-4AD3-9ED7-A8494A0FE794}"/>
                  </a:ext>
                </a:extLst>
              </xdr:cNvPr>
              <xdr:cNvGrpSpPr/>
            </xdr:nvGrpSpPr>
            <xdr:grpSpPr>
              <a:xfrm>
                <a:off x="3067049" y="3238500"/>
                <a:ext cx="3240000" cy="1552574"/>
                <a:chOff x="1915531" y="1495424"/>
                <a:chExt cx="7092166" cy="3305175"/>
              </a:xfrm>
            </xdr:grpSpPr>
            <xdr:sp macro="" textlink="">
              <xdr:nvSpPr>
                <xdr:cNvPr id="9" name="Triângulo isósceles 8">
                  <a:extLst>
                    <a:ext uri="{FF2B5EF4-FFF2-40B4-BE49-F238E27FC236}">
                      <a16:creationId xmlns:a16="http://schemas.microsoft.com/office/drawing/2014/main" id="{8BB200CB-BB78-43D3-908F-23FC96F203BC}"/>
                    </a:ext>
                  </a:extLst>
                </xdr:cNvPr>
                <xdr:cNvSpPr/>
              </xdr:nvSpPr>
              <xdr:spPr>
                <a:xfrm flipV="1">
                  <a:off x="4867275" y="1495424"/>
                  <a:ext cx="3657601" cy="3305175"/>
                </a:xfrm>
                <a:prstGeom prst="triangle">
                  <a:avLst>
                    <a:gd name="adj" fmla="val 0"/>
                  </a:avLst>
                </a:prstGeom>
                <a:solidFill>
                  <a:srgbClr val="FF0000"/>
                </a:solidFill>
                <a:ln w="2857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Triângulo isósceles 7">
                  <a:extLst>
                    <a:ext uri="{FF2B5EF4-FFF2-40B4-BE49-F238E27FC236}">
                      <a16:creationId xmlns:a16="http://schemas.microsoft.com/office/drawing/2014/main" id="{A8D679CC-3757-4054-B28F-E31ED8F4EFBD}"/>
                    </a:ext>
                  </a:extLst>
                </xdr:cNvPr>
                <xdr:cNvSpPr/>
              </xdr:nvSpPr>
              <xdr:spPr>
                <a:xfrm flipV="1">
                  <a:off x="4876801" y="4257673"/>
                  <a:ext cx="581024" cy="542925"/>
                </a:xfrm>
                <a:prstGeom prst="triangle">
                  <a:avLst>
                    <a:gd name="adj" fmla="val 0"/>
                  </a:avLst>
                </a:prstGeom>
                <a:ln w="285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cxnSp macro="">
              <xdr:nvCxnSpPr>
                <xdr:cNvPr id="11" name="Conector reto 10">
                  <a:extLst>
                    <a:ext uri="{FF2B5EF4-FFF2-40B4-BE49-F238E27FC236}">
                      <a16:creationId xmlns:a16="http://schemas.microsoft.com/office/drawing/2014/main" id="{8C0DAE6F-FFEF-4631-B0F3-1B14EB13C216}"/>
                    </a:ext>
                  </a:extLst>
                </xdr:cNvPr>
                <xdr:cNvCxnSpPr/>
              </xdr:nvCxnSpPr>
              <xdr:spPr>
                <a:xfrm>
                  <a:off x="1915531" y="4267200"/>
                  <a:ext cx="7092166" cy="0"/>
                </a:xfrm>
                <a:prstGeom prst="line">
                  <a:avLst/>
                </a:prstGeom>
                <a:ln w="28575">
                  <a:headEnd type="none" w="med" len="med"/>
                  <a:tailEnd type="triangle" w="med" len="med"/>
                </a:ln>
              </xdr:spPr>
              <xdr:style>
                <a:lnRef idx="3">
                  <a:schemeClr val="accent4"/>
                </a:lnRef>
                <a:fillRef idx="0">
                  <a:schemeClr val="accent4"/>
                </a:fillRef>
                <a:effectRef idx="2">
                  <a:schemeClr val="accent4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3" name="Conector reto 12">
                <a:extLst>
                  <a:ext uri="{FF2B5EF4-FFF2-40B4-BE49-F238E27FC236}">
                    <a16:creationId xmlns:a16="http://schemas.microsoft.com/office/drawing/2014/main" id="{A7FDAD6A-9156-4982-A7AC-7D689DAB798E}"/>
                  </a:ext>
                </a:extLst>
              </xdr:cNvPr>
              <xdr:cNvCxnSpPr/>
            </xdr:nvCxnSpPr>
            <xdr:spPr>
              <a:xfrm flipH="1">
                <a:off x="3352801" y="2514600"/>
                <a:ext cx="9524" cy="2238375"/>
              </a:xfrm>
              <a:prstGeom prst="line">
                <a:avLst/>
              </a:prstGeom>
              <a:ln w="28575">
                <a:headEnd type="triangle" w="med" len="med"/>
                <a:tailEnd type="none" w="med" len="med"/>
              </a:ln>
            </xdr:spPr>
            <xdr:style>
              <a:lnRef idx="3">
                <a:schemeClr val="accent4"/>
              </a:lnRef>
              <a:fillRef idx="0">
                <a:schemeClr val="accent4"/>
              </a:fillRef>
              <a:effectRef idx="2">
                <a:schemeClr val="accent4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" name="CaixaDeTexto 16">
                <a:extLst>
                  <a:ext uri="{FF2B5EF4-FFF2-40B4-BE49-F238E27FC236}">
                    <a16:creationId xmlns:a16="http://schemas.microsoft.com/office/drawing/2014/main" id="{7503DB39-4749-46BC-8A7C-F3B09E88F6A1}"/>
                  </a:ext>
                </a:extLst>
              </xdr:cNvPr>
              <xdr:cNvSpPr txBox="1"/>
            </xdr:nvSpPr>
            <xdr:spPr>
              <a:xfrm>
                <a:off x="3790950" y="4533900"/>
                <a:ext cx="466725" cy="2571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400"/>
                  <a:t>400</a:t>
                </a:r>
              </a:p>
            </xdr:txBody>
          </xdr:sp>
          <xdr:sp macro="" textlink="">
            <xdr:nvSpPr>
              <xdr:cNvPr id="18" name="CaixaDeTexto 17">
                <a:extLst>
                  <a:ext uri="{FF2B5EF4-FFF2-40B4-BE49-F238E27FC236}">
                    <a16:creationId xmlns:a16="http://schemas.microsoft.com/office/drawing/2014/main" id="{0A2990AF-E6C5-4216-BFF4-3B8AF9B29E63}"/>
                  </a:ext>
                </a:extLst>
              </xdr:cNvPr>
              <xdr:cNvSpPr txBox="1"/>
            </xdr:nvSpPr>
            <xdr:spPr>
              <a:xfrm>
                <a:off x="3629026" y="3667125"/>
                <a:ext cx="666750" cy="2952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400"/>
                  <a:t>1.474</a:t>
                </a:r>
              </a:p>
            </xdr:txBody>
          </xdr:sp>
          <xdr:cxnSp macro="">
            <xdr:nvCxnSpPr>
              <xdr:cNvPr id="20" name="Conector reto 19">
                <a:extLst>
                  <a:ext uri="{FF2B5EF4-FFF2-40B4-BE49-F238E27FC236}">
                    <a16:creationId xmlns:a16="http://schemas.microsoft.com/office/drawing/2014/main" id="{8BD4987C-600C-40C3-B106-67A0CF03A640}"/>
                  </a:ext>
                </a:extLst>
              </xdr:cNvPr>
              <xdr:cNvCxnSpPr/>
            </xdr:nvCxnSpPr>
            <xdr:spPr>
              <a:xfrm flipH="1">
                <a:off x="6115051" y="2686050"/>
                <a:ext cx="9524" cy="2238375"/>
              </a:xfrm>
              <a:prstGeom prst="line">
                <a:avLst/>
              </a:prstGeom>
              <a:ln w="28575">
                <a:prstDash val="dash"/>
                <a:headEnd type="none" w="med" len="med"/>
                <a:tailEnd type="none" w="med" len="med"/>
              </a:ln>
            </xdr:spPr>
            <xdr:style>
              <a:lnRef idx="3">
                <a:schemeClr val="accent4"/>
              </a:lnRef>
              <a:fillRef idx="0">
                <a:schemeClr val="accent4"/>
              </a:fillRef>
              <a:effectRef idx="2">
                <a:schemeClr val="accent4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Conector reto 20">
                <a:extLst>
                  <a:ext uri="{FF2B5EF4-FFF2-40B4-BE49-F238E27FC236}">
                    <a16:creationId xmlns:a16="http://schemas.microsoft.com/office/drawing/2014/main" id="{1058B8AE-A0FE-4122-AB3B-63B965FF2E29}"/>
                  </a:ext>
                </a:extLst>
              </xdr:cNvPr>
              <xdr:cNvCxnSpPr/>
            </xdr:nvCxnSpPr>
            <xdr:spPr>
              <a:xfrm flipH="1">
                <a:off x="4400551" y="2676525"/>
                <a:ext cx="9524" cy="2238375"/>
              </a:xfrm>
              <a:prstGeom prst="line">
                <a:avLst/>
              </a:prstGeom>
              <a:ln w="28575">
                <a:prstDash val="dash"/>
                <a:headEnd type="none" w="med" len="med"/>
                <a:tailEnd type="none" w="med" len="med"/>
              </a:ln>
            </xdr:spPr>
            <xdr:style>
              <a:lnRef idx="3">
                <a:schemeClr val="accent4"/>
              </a:lnRef>
              <a:fillRef idx="0">
                <a:schemeClr val="accent4"/>
              </a:fillRef>
              <a:effectRef idx="2">
                <a:schemeClr val="accent4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2" name="CaixaDeTexto 21">
                <a:extLst>
                  <a:ext uri="{FF2B5EF4-FFF2-40B4-BE49-F238E27FC236}">
                    <a16:creationId xmlns:a16="http://schemas.microsoft.com/office/drawing/2014/main" id="{E475FB5D-135A-4DDE-9BB3-0AE7A7123BA0}"/>
                  </a:ext>
                </a:extLst>
              </xdr:cNvPr>
              <xdr:cNvSpPr txBox="1"/>
            </xdr:nvSpPr>
            <xdr:spPr>
              <a:xfrm>
                <a:off x="4305300" y="4791075"/>
                <a:ext cx="466725" cy="3714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/>
                  <a:t>2</a:t>
                </a:r>
              </a:p>
            </xdr:txBody>
          </xdr:sp>
          <xdr:sp macro="" textlink="">
            <xdr:nvSpPr>
              <xdr:cNvPr id="23" name="CaixaDeTexto 22">
                <a:extLst>
                  <a:ext uri="{FF2B5EF4-FFF2-40B4-BE49-F238E27FC236}">
                    <a16:creationId xmlns:a16="http://schemas.microsoft.com/office/drawing/2014/main" id="{AD2E9619-0EEE-444C-B0D0-B970616FD2F2}"/>
                  </a:ext>
                </a:extLst>
              </xdr:cNvPr>
              <xdr:cNvSpPr txBox="1"/>
            </xdr:nvSpPr>
            <xdr:spPr>
              <a:xfrm>
                <a:off x="6000750" y="4772025"/>
                <a:ext cx="46672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/>
                  <a:t>3</a:t>
                </a:r>
              </a:p>
            </xdr:txBody>
          </xdr:sp>
          <xdr:sp macro="" textlink="">
            <xdr:nvSpPr>
              <xdr:cNvPr id="30" name="CaixaDeTexto 29">
                <a:extLst>
                  <a:ext uri="{FF2B5EF4-FFF2-40B4-BE49-F238E27FC236}">
                    <a16:creationId xmlns:a16="http://schemas.microsoft.com/office/drawing/2014/main" id="{A60B2C59-1273-4F8A-BD7A-9CA35ACCD5F4}"/>
                  </a:ext>
                </a:extLst>
              </xdr:cNvPr>
              <xdr:cNvSpPr txBox="1"/>
            </xdr:nvSpPr>
            <xdr:spPr>
              <a:xfrm>
                <a:off x="5048251" y="2505075"/>
                <a:ext cx="666750" cy="2952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/>
                  <a:t>1</a:t>
                </a:r>
              </a:p>
            </xdr:txBody>
          </xdr:sp>
          <xdr:sp macro="" textlink="">
            <xdr:nvSpPr>
              <xdr:cNvPr id="32" name="CaixaDeTexto 31">
                <a:extLst>
                  <a:ext uri="{FF2B5EF4-FFF2-40B4-BE49-F238E27FC236}">
                    <a16:creationId xmlns:a16="http://schemas.microsoft.com/office/drawing/2014/main" id="{6F1A44A5-B091-495E-9CE8-3D42D8C05F59}"/>
                  </a:ext>
                </a:extLst>
              </xdr:cNvPr>
              <xdr:cNvSpPr txBox="1"/>
            </xdr:nvSpPr>
            <xdr:spPr>
              <a:xfrm>
                <a:off x="4450711" y="3810186"/>
                <a:ext cx="295275" cy="428507"/>
              </a:xfrm>
              <a:prstGeom prst="downArrowCallout">
                <a:avLst/>
              </a:prstGeom>
              <a:solidFill>
                <a:schemeClr val="accent5">
                  <a:alpha val="50000"/>
                </a:schemeClr>
              </a:solidFill>
              <a:ln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400"/>
                  <a:t>x</a:t>
                </a:r>
              </a:p>
            </xdr:txBody>
          </xdr:sp>
        </xdr:grpSp>
        <xdr:sp macro="" textlink="">
          <xdr:nvSpPr>
            <xdr:cNvPr id="26" name="Chave Esquerda 25">
              <a:extLst>
                <a:ext uri="{FF2B5EF4-FFF2-40B4-BE49-F238E27FC236}">
                  <a16:creationId xmlns:a16="http://schemas.microsoft.com/office/drawing/2014/main" id="{066ECF4B-D6A1-42A6-B4F8-7A15A6A2CA79}"/>
                </a:ext>
              </a:extLst>
            </xdr:cNvPr>
            <xdr:cNvSpPr/>
          </xdr:nvSpPr>
          <xdr:spPr>
            <a:xfrm>
              <a:off x="17687925" y="1400175"/>
              <a:ext cx="152400" cy="1190625"/>
            </a:xfrm>
            <a:prstGeom prst="leftBrace">
              <a:avLst>
                <a:gd name="adj1" fmla="val 32823"/>
                <a:gd name="adj2" fmla="val 50877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7" name="Chave Esquerda 26">
              <a:extLst>
                <a:ext uri="{FF2B5EF4-FFF2-40B4-BE49-F238E27FC236}">
                  <a16:creationId xmlns:a16="http://schemas.microsoft.com/office/drawing/2014/main" id="{99B95429-15F8-4F15-999C-8748B7342474}"/>
                </a:ext>
              </a:extLst>
            </xdr:cNvPr>
            <xdr:cNvSpPr/>
          </xdr:nvSpPr>
          <xdr:spPr>
            <a:xfrm>
              <a:off x="17716501" y="2752725"/>
              <a:ext cx="114300" cy="257175"/>
            </a:xfrm>
            <a:prstGeom prst="leftBrace">
              <a:avLst>
                <a:gd name="adj1" fmla="val 32823"/>
                <a:gd name="adj2" fmla="val 50877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8" name="Chave Esquerda 27">
              <a:extLst>
                <a:ext uri="{FF2B5EF4-FFF2-40B4-BE49-F238E27FC236}">
                  <a16:creationId xmlns:a16="http://schemas.microsoft.com/office/drawing/2014/main" id="{76CE8B38-50E8-4977-8F14-9C7BDD80C120}"/>
                </a:ext>
              </a:extLst>
            </xdr:cNvPr>
            <xdr:cNvSpPr/>
          </xdr:nvSpPr>
          <xdr:spPr>
            <a:xfrm rot="5400000">
              <a:off x="18714243" y="426245"/>
              <a:ext cx="157161" cy="1657349"/>
            </a:xfrm>
            <a:prstGeom prst="leftBrace">
              <a:avLst>
                <a:gd name="adj1" fmla="val 32823"/>
                <a:gd name="adj2" fmla="val 50877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1" name="Chave Esquerda 30">
              <a:extLst>
                <a:ext uri="{FF2B5EF4-FFF2-40B4-BE49-F238E27FC236}">
                  <a16:creationId xmlns:a16="http://schemas.microsoft.com/office/drawing/2014/main" id="{586A3448-CFB1-4DCD-9675-484B05DEA0F4}"/>
                </a:ext>
              </a:extLst>
            </xdr:cNvPr>
            <xdr:cNvSpPr/>
          </xdr:nvSpPr>
          <xdr:spPr>
            <a:xfrm rot="5400000">
              <a:off x="18061780" y="2355057"/>
              <a:ext cx="138111" cy="409576"/>
            </a:xfrm>
            <a:prstGeom prst="leftBrace">
              <a:avLst>
                <a:gd name="adj1" fmla="val 32823"/>
                <a:gd name="adj2" fmla="val 50877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3" name="CaixaDeTexto 32">
                <a:extLst>
                  <a:ext uri="{FF2B5EF4-FFF2-40B4-BE49-F238E27FC236}">
                    <a16:creationId xmlns:a16="http://schemas.microsoft.com/office/drawing/2014/main" id="{ACDDE8E5-303E-4DF7-83BD-61763F4EA879}"/>
                  </a:ext>
                </a:extLst>
              </xdr:cNvPr>
              <xdr:cNvSpPr txBox="1"/>
            </xdr:nvSpPr>
            <xdr:spPr>
              <a:xfrm>
                <a:off x="16425862" y="3605212"/>
                <a:ext cx="2827184" cy="8238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d>
                        <m:dPr>
                          <m:begChr m:val="{"/>
                          <m:endChr m:val=""/>
                          <m:ctrlPr>
                            <a:rPr lang="pt-BR" sz="2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eqArr>
                            <m:eqArrPr>
                              <m:ctrlPr>
                                <a:rPr lang="pt-BR" sz="240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r>
                                <a:rPr lang="pt-BR" sz="2400" b="0" i="1">
                                  <a:latin typeface="Cambria Math" panose="02040503050406030204" pitchFamily="18" charset="0"/>
                                </a:rPr>
                                <m:t>1.474+400    </m:t>
                              </m:r>
                              <m:r>
                                <a:rPr lang="pt-BR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→</m:t>
                              </m:r>
                              <m:r>
                                <a:rPr lang="pt-BR" sz="2400" b="0" i="1">
                                  <a:latin typeface="Cambria Math" panose="02040503050406030204" pitchFamily="18" charset="0"/>
                                </a:rPr>
                                <m:t> 1</m:t>
                              </m:r>
                            </m:e>
                            <m:e>
                              <m:r>
                                <a:rPr lang="pt-BR" sz="2400" b="0" i="1">
                                  <a:latin typeface="Cambria Math" panose="02040503050406030204" pitchFamily="18" charset="0"/>
                                </a:rPr>
                                <m:t>400                     </m:t>
                              </m:r>
                              <m:r>
                                <a:rPr lang="pt-BR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→</m:t>
                              </m:r>
                              <m:r>
                                <a:rPr lang="pt-BR" sz="24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pt-BR" sz="2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eqArr>
                        </m:e>
                      </m:d>
                    </m:oMath>
                  </m:oMathPara>
                </a14:m>
                <a:endParaRPr lang="pt-BR" sz="2400"/>
              </a:p>
            </xdr:txBody>
          </xdr:sp>
        </mc:Choice>
        <mc:Fallback xmlns="">
          <xdr:sp macro="" textlink="">
            <xdr:nvSpPr>
              <xdr:cNvPr id="33" name="CaixaDeTexto 32">
                <a:extLst>
                  <a:ext uri="{FF2B5EF4-FFF2-40B4-BE49-F238E27FC236}">
                    <a16:creationId xmlns:a16="http://schemas.microsoft.com/office/drawing/2014/main" id="{ACDDE8E5-303E-4DF7-83BD-61763F4EA879}"/>
                  </a:ext>
                </a:extLst>
              </xdr:cNvPr>
              <xdr:cNvSpPr txBox="1"/>
            </xdr:nvSpPr>
            <xdr:spPr>
              <a:xfrm>
                <a:off x="16425862" y="3605212"/>
                <a:ext cx="2827184" cy="8238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t-BR" sz="2400" i="0">
                    <a:latin typeface="Cambria Math" panose="02040503050406030204" pitchFamily="18" charset="0"/>
                  </a:rPr>
                  <a:t>{█(</a:t>
                </a:r>
                <a:r>
                  <a:rPr lang="pt-BR" sz="2400" b="0" i="0">
                    <a:latin typeface="Cambria Math" panose="02040503050406030204" pitchFamily="18" charset="0"/>
                  </a:rPr>
                  <a:t>1.474+400    </a:t>
                </a:r>
                <a:r>
                  <a:rPr lang="pt-BR" sz="2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→</a:t>
                </a:r>
                <a:r>
                  <a:rPr lang="pt-BR" sz="2400" b="0" i="0">
                    <a:latin typeface="Cambria Math" panose="02040503050406030204" pitchFamily="18" charset="0"/>
                  </a:rPr>
                  <a:t> 1@400                     </a:t>
                </a:r>
                <a:r>
                  <a:rPr lang="pt-BR" sz="2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→</a:t>
                </a:r>
                <a:r>
                  <a:rPr lang="pt-BR" sz="2400" b="0" i="0">
                    <a:latin typeface="Cambria Math" panose="02040503050406030204" pitchFamily="18" charset="0"/>
                  </a:rPr>
                  <a:t> 𝑥)┤</a:t>
                </a:r>
                <a:endParaRPr lang="pt-BR" sz="24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2C24-3487-42D1-8A58-9B1B99FC4A8B}">
  <dimension ref="A1:C12"/>
  <sheetViews>
    <sheetView showGridLines="0" workbookViewId="0">
      <selection activeCell="B9" sqref="B9:C9"/>
    </sheetView>
  </sheetViews>
  <sheetFormatPr defaultColWidth="20.140625" defaultRowHeight="23.25" x14ac:dyDescent="0.35"/>
  <cols>
    <col min="1" max="1" width="7.7109375" style="10" bestFit="1" customWidth="1"/>
    <col min="2" max="2" width="21.140625" style="10" bestFit="1" customWidth="1"/>
    <col min="3" max="3" width="22.7109375" style="10" customWidth="1"/>
    <col min="4" max="4" width="17.7109375" style="10" customWidth="1"/>
    <col min="5" max="16384" width="20.140625" style="10"/>
  </cols>
  <sheetData>
    <row r="1" spans="1:3" ht="24.75" thickBot="1" x14ac:dyDescent="0.45">
      <c r="A1" s="105" t="s">
        <v>0</v>
      </c>
      <c r="B1" s="107" t="s">
        <v>1</v>
      </c>
      <c r="C1" s="108"/>
    </row>
    <row r="2" spans="1:3" ht="24" customHeight="1" thickBot="1" x14ac:dyDescent="0.45">
      <c r="A2" s="106"/>
      <c r="B2" s="1" t="s">
        <v>2</v>
      </c>
      <c r="C2" s="1" t="s">
        <v>3</v>
      </c>
    </row>
    <row r="3" spans="1:3" ht="24.75" thickBot="1" x14ac:dyDescent="0.45">
      <c r="A3" s="2">
        <v>0</v>
      </c>
      <c r="B3" s="3">
        <v>-10000</v>
      </c>
      <c r="C3" s="3">
        <v>-10000</v>
      </c>
    </row>
    <row r="4" spans="1:3" ht="24.75" thickBot="1" x14ac:dyDescent="0.45">
      <c r="A4" s="2">
        <v>1</v>
      </c>
      <c r="B4" s="3">
        <v>5300</v>
      </c>
      <c r="C4" s="3">
        <v>1900</v>
      </c>
    </row>
    <row r="5" spans="1:3" ht="24.75" thickBot="1" x14ac:dyDescent="0.45">
      <c r="A5" s="2">
        <v>2</v>
      </c>
      <c r="B5" s="3">
        <v>4300</v>
      </c>
      <c r="C5" s="3">
        <v>2700</v>
      </c>
    </row>
    <row r="6" spans="1:3" ht="24.75" thickBot="1" x14ac:dyDescent="0.45">
      <c r="A6" s="2">
        <v>3</v>
      </c>
      <c r="B6" s="3">
        <v>1874</v>
      </c>
      <c r="C6" s="3">
        <v>2345</v>
      </c>
    </row>
    <row r="7" spans="1:3" ht="24.75" thickBot="1" x14ac:dyDescent="0.45">
      <c r="A7" s="2">
        <v>4</v>
      </c>
      <c r="B7" s="3">
        <v>1500</v>
      </c>
      <c r="C7" s="3">
        <v>7800</v>
      </c>
    </row>
    <row r="8" spans="1:3" ht="24.75" thickBot="1" x14ac:dyDescent="0.45">
      <c r="A8" s="4" t="s">
        <v>4</v>
      </c>
      <c r="B8" s="5">
        <v>0.1</v>
      </c>
      <c r="C8" s="5">
        <v>0.1</v>
      </c>
    </row>
    <row r="9" spans="1:3" ht="25.5" thickTop="1" thickBot="1" x14ac:dyDescent="0.45">
      <c r="A9" s="7" t="s">
        <v>6</v>
      </c>
      <c r="B9" s="11"/>
      <c r="C9" s="11"/>
    </row>
    <row r="12" spans="1:3" x14ac:dyDescent="0.35">
      <c r="C12" s="13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0B1C-A374-4352-B6DE-1C4749F6680F}">
  <sheetPr>
    <tabColor rgb="FFFFC000"/>
  </sheetPr>
  <dimension ref="A1:E24"/>
  <sheetViews>
    <sheetView showGridLines="0" topLeftCell="A10" zoomScale="70" zoomScaleNormal="70" workbookViewId="0">
      <selection activeCell="E25" sqref="E25"/>
    </sheetView>
  </sheetViews>
  <sheetFormatPr defaultRowHeight="23.25" x14ac:dyDescent="0.35"/>
  <cols>
    <col min="1" max="1" width="12" style="76" customWidth="1"/>
    <col min="2" max="3" width="25.5703125" style="76" bestFit="1" customWidth="1"/>
    <col min="4" max="4" width="48.5703125" style="76" customWidth="1"/>
    <col min="5" max="5" width="37" style="10" customWidth="1"/>
  </cols>
  <sheetData>
    <row r="1" spans="1:4" ht="24" thickBot="1" x14ac:dyDescent="0.4"/>
    <row r="2" spans="1:4" ht="48.75" thickBot="1" x14ac:dyDescent="0.4">
      <c r="A2" s="52" t="s">
        <v>0</v>
      </c>
      <c r="B2" s="52" t="s">
        <v>30</v>
      </c>
      <c r="C2" s="52" t="s">
        <v>42</v>
      </c>
      <c r="D2" s="52" t="s">
        <v>31</v>
      </c>
    </row>
    <row r="3" spans="1:4" ht="25.5" thickTop="1" thickBot="1" x14ac:dyDescent="0.4">
      <c r="A3" s="54">
        <v>0</v>
      </c>
      <c r="B3" s="53">
        <v>-10000</v>
      </c>
      <c r="C3" s="53">
        <v>-10000</v>
      </c>
      <c r="D3" s="54" t="s">
        <v>32</v>
      </c>
    </row>
    <row r="4" spans="1:4" ht="24.75" thickBot="1" x14ac:dyDescent="0.4">
      <c r="A4" s="56">
        <v>1</v>
      </c>
      <c r="B4" s="55">
        <v>5300</v>
      </c>
      <c r="C4" s="55">
        <f>+C3+B4</f>
        <v>-4700</v>
      </c>
      <c r="D4" s="56" t="s">
        <v>32</v>
      </c>
    </row>
    <row r="5" spans="1:4" ht="24.75" thickBot="1" x14ac:dyDescent="0.4">
      <c r="A5" s="56">
        <v>2</v>
      </c>
      <c r="B5" s="55">
        <v>4300</v>
      </c>
      <c r="C5" s="55">
        <f t="shared" ref="C5:C7" si="0">+C4+B5</f>
        <v>-400</v>
      </c>
      <c r="D5" s="56" t="s">
        <v>32</v>
      </c>
    </row>
    <row r="6" spans="1:4" ht="24.75" thickBot="1" x14ac:dyDescent="0.4">
      <c r="A6" s="56">
        <v>3</v>
      </c>
      <c r="B6" s="55">
        <v>1874</v>
      </c>
      <c r="C6" s="55">
        <f t="shared" si="0"/>
        <v>1474</v>
      </c>
      <c r="D6" s="56" t="s">
        <v>33</v>
      </c>
    </row>
    <row r="7" spans="1:4" ht="24.75" thickBot="1" x14ac:dyDescent="0.4">
      <c r="A7" s="56">
        <v>4</v>
      </c>
      <c r="B7" s="55">
        <v>1500</v>
      </c>
      <c r="C7" s="55">
        <f t="shared" si="0"/>
        <v>2974</v>
      </c>
      <c r="D7" s="56"/>
    </row>
    <row r="8" spans="1:4" ht="24.75" thickBot="1" x14ac:dyDescent="0.45">
      <c r="A8" s="4" t="s">
        <v>4</v>
      </c>
      <c r="B8" s="5">
        <v>0.1</v>
      </c>
    </row>
    <row r="9" spans="1:4" ht="24" thickTop="1" x14ac:dyDescent="0.35"/>
    <row r="18" spans="1:5" ht="24" thickBot="1" x14ac:dyDescent="0.4"/>
    <row r="19" spans="1:5" ht="72.75" thickBot="1" x14ac:dyDescent="0.45">
      <c r="A19" s="52" t="s">
        <v>0</v>
      </c>
      <c r="B19" s="52" t="s">
        <v>30</v>
      </c>
      <c r="C19" s="52" t="s">
        <v>34</v>
      </c>
      <c r="D19" s="52" t="s">
        <v>43</v>
      </c>
      <c r="E19" s="57" t="s">
        <v>35</v>
      </c>
    </row>
    <row r="20" spans="1:5" ht="25.5" thickTop="1" thickBot="1" x14ac:dyDescent="0.45">
      <c r="A20" s="54">
        <v>0</v>
      </c>
      <c r="B20" s="53">
        <v>-10000</v>
      </c>
      <c r="C20" s="53">
        <v>-10000</v>
      </c>
      <c r="D20" s="53">
        <v>-10000</v>
      </c>
      <c r="E20" s="58" t="s">
        <v>32</v>
      </c>
    </row>
    <row r="21" spans="1:5" ht="24.75" thickBot="1" x14ac:dyDescent="0.45">
      <c r="A21" s="56">
        <v>1</v>
      </c>
      <c r="B21" s="55">
        <v>5300</v>
      </c>
      <c r="C21" s="55">
        <f>+PV($B$8,A21,,-B21,)</f>
        <v>4818.181818181818</v>
      </c>
      <c r="D21" s="55">
        <f>+D20+C21</f>
        <v>-5181.818181818182</v>
      </c>
      <c r="E21" s="59" t="s">
        <v>32</v>
      </c>
    </row>
    <row r="22" spans="1:5" ht="24.75" thickBot="1" x14ac:dyDescent="0.45">
      <c r="A22" s="56">
        <v>2</v>
      </c>
      <c r="B22" s="55">
        <v>4300</v>
      </c>
      <c r="C22" s="55">
        <f>+PV($B$8,A22,,-B22,)</f>
        <v>3553.7190082644624</v>
      </c>
      <c r="D22" s="55">
        <f>+D21+C22</f>
        <v>-1628.0991735537195</v>
      </c>
      <c r="E22" s="59" t="s">
        <v>32</v>
      </c>
    </row>
    <row r="23" spans="1:5" ht="24.75" thickBot="1" x14ac:dyDescent="0.45">
      <c r="A23" s="56">
        <v>3</v>
      </c>
      <c r="B23" s="55">
        <v>1874</v>
      </c>
      <c r="C23" s="55">
        <f t="shared" ref="C23:C24" si="1">+PV($B$8,A23,,-B23,)</f>
        <v>1407.9639368895564</v>
      </c>
      <c r="D23" s="55">
        <f t="shared" ref="D23:D24" si="2">+D22+C23</f>
        <v>-220.13523666416313</v>
      </c>
      <c r="E23" s="59" t="s">
        <v>32</v>
      </c>
    </row>
    <row r="24" spans="1:5" ht="24.75" thickBot="1" x14ac:dyDescent="0.45">
      <c r="A24" s="56">
        <v>4</v>
      </c>
      <c r="B24" s="55">
        <v>1500</v>
      </c>
      <c r="C24" s="55">
        <f t="shared" si="1"/>
        <v>1024.5201830476058</v>
      </c>
      <c r="D24" s="55">
        <f t="shared" si="2"/>
        <v>804.38494638344264</v>
      </c>
      <c r="E24" s="59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7B53-7C85-46E0-96AA-FC7C4EE0237E}">
  <sheetPr>
    <tabColor rgb="FFFFC000"/>
  </sheetPr>
  <dimension ref="A1:J10"/>
  <sheetViews>
    <sheetView showGridLines="0" workbookViewId="0">
      <selection activeCell="A9" sqref="A9:C9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22" bestFit="1" customWidth="1"/>
    <col min="4" max="4" width="4.7109375" style="73" customWidth="1"/>
    <col min="5" max="6" width="18.85546875" bestFit="1" customWidth="1"/>
    <col min="7" max="7" width="5.42578125" customWidth="1"/>
    <col min="8" max="8" width="50" style="24" customWidth="1"/>
    <col min="9" max="9" width="18.85546875" style="24" bestFit="1" customWidth="1"/>
    <col min="10" max="10" width="17.42578125" style="24" bestFit="1" customWidth="1"/>
  </cols>
  <sheetData>
    <row r="1" spans="1:10" ht="24.75" customHeight="1" thickBot="1" x14ac:dyDescent="0.45">
      <c r="A1" s="105" t="s">
        <v>0</v>
      </c>
      <c r="B1" s="107" t="s">
        <v>1</v>
      </c>
      <c r="C1" s="108"/>
      <c r="D1" s="67"/>
      <c r="E1" s="119" t="s">
        <v>39</v>
      </c>
      <c r="F1" s="120"/>
      <c r="H1" s="14"/>
      <c r="I1" s="52" t="s">
        <v>2</v>
      </c>
      <c r="J1" s="52" t="s">
        <v>3</v>
      </c>
    </row>
    <row r="2" spans="1:10" ht="25.5" thickTop="1" thickBot="1" x14ac:dyDescent="0.45">
      <c r="A2" s="106"/>
      <c r="B2" s="14" t="s">
        <v>2</v>
      </c>
      <c r="C2" s="14" t="s">
        <v>3</v>
      </c>
      <c r="D2" s="68"/>
      <c r="E2" s="14" t="s">
        <v>2</v>
      </c>
      <c r="F2" s="14" t="s">
        <v>3</v>
      </c>
      <c r="H2" s="60" t="s">
        <v>6</v>
      </c>
      <c r="I2" s="54">
        <v>804.38</v>
      </c>
      <c r="J2" s="61">
        <v>1048.02</v>
      </c>
    </row>
    <row r="3" spans="1:10" ht="24.75" thickBot="1" x14ac:dyDescent="0.45">
      <c r="A3" s="2">
        <v>0</v>
      </c>
      <c r="B3" s="3">
        <v>-10000</v>
      </c>
      <c r="C3" s="3">
        <v>-10000</v>
      </c>
      <c r="D3" s="69"/>
      <c r="E3" s="3"/>
      <c r="F3" s="3"/>
      <c r="H3" s="62" t="s">
        <v>37</v>
      </c>
      <c r="I3" s="63">
        <v>10000</v>
      </c>
      <c r="J3" s="63">
        <v>10000</v>
      </c>
    </row>
    <row r="4" spans="1:10" ht="24.75" thickBot="1" x14ac:dyDescent="0.45">
      <c r="A4" s="2">
        <v>1</v>
      </c>
      <c r="B4" s="3">
        <v>5300</v>
      </c>
      <c r="C4" s="3">
        <v>1900</v>
      </c>
      <c r="D4" s="69"/>
      <c r="E4" s="75">
        <f>-PV($B$8,$A4,,B4)</f>
        <v>4818.181818181818</v>
      </c>
      <c r="F4" s="75">
        <f>-PV($B$8,$A4,,C4)</f>
        <v>1727.272727272727</v>
      </c>
      <c r="H4" s="64" t="s">
        <v>40</v>
      </c>
      <c r="I4" s="117">
        <f>+I3+I2</f>
        <v>10804.38</v>
      </c>
      <c r="J4" s="117">
        <f>+J3+J2</f>
        <v>11048.02</v>
      </c>
    </row>
    <row r="5" spans="1:10" ht="27" thickBot="1" x14ac:dyDescent="0.45">
      <c r="A5" s="2">
        <v>2</v>
      </c>
      <c r="B5" s="3">
        <v>4300</v>
      </c>
      <c r="C5" s="3">
        <v>2700</v>
      </c>
      <c r="D5" s="69"/>
      <c r="E5" s="75">
        <f t="shared" ref="E5:E7" si="0">-PV($B$8,$A5,,B5)</f>
        <v>3553.7190082644624</v>
      </c>
      <c r="F5" s="75">
        <f t="shared" ref="F5:F7" si="1">-PV($B$8,$A5,,C5)</f>
        <v>2231.4049586776855</v>
      </c>
      <c r="H5" s="65" t="s">
        <v>41</v>
      </c>
      <c r="I5" s="118"/>
      <c r="J5" s="118"/>
    </row>
    <row r="6" spans="1:10" ht="25.5" thickTop="1" thickBot="1" x14ac:dyDescent="0.45">
      <c r="A6" s="2">
        <v>3</v>
      </c>
      <c r="B6" s="3">
        <v>1874</v>
      </c>
      <c r="C6" s="3">
        <v>2345</v>
      </c>
      <c r="D6" s="69"/>
      <c r="E6" s="75">
        <f t="shared" si="0"/>
        <v>1407.9639368895564</v>
      </c>
      <c r="F6" s="75">
        <f t="shared" si="1"/>
        <v>1761.8332081141994</v>
      </c>
      <c r="H6" s="7" t="s">
        <v>38</v>
      </c>
      <c r="I6" s="66">
        <f>+I4/I3</f>
        <v>1.080438</v>
      </c>
      <c r="J6" s="66">
        <f>+J4/J3</f>
        <v>1.1048020000000001</v>
      </c>
    </row>
    <row r="7" spans="1:10" ht="24.75" thickBot="1" x14ac:dyDescent="0.45">
      <c r="A7" s="2">
        <v>4</v>
      </c>
      <c r="B7" s="3">
        <v>1500</v>
      </c>
      <c r="C7" s="3">
        <v>7800</v>
      </c>
      <c r="D7" s="69"/>
      <c r="E7" s="75">
        <f t="shared" si="0"/>
        <v>1024.5201830476058</v>
      </c>
      <c r="F7" s="75">
        <f t="shared" si="1"/>
        <v>5327.5049518475498</v>
      </c>
    </row>
    <row r="8" spans="1:10" ht="24.75" thickBot="1" x14ac:dyDescent="0.45">
      <c r="A8" s="4" t="s">
        <v>4</v>
      </c>
      <c r="B8" s="5">
        <v>0.1</v>
      </c>
      <c r="C8" s="5">
        <v>0.1</v>
      </c>
      <c r="D8" s="70"/>
      <c r="E8" s="115" t="s">
        <v>26</v>
      </c>
      <c r="F8" s="116"/>
    </row>
    <row r="9" spans="1:10" ht="25.5" thickTop="1" thickBot="1" x14ac:dyDescent="0.45">
      <c r="A9" s="7" t="s">
        <v>6</v>
      </c>
      <c r="B9" s="11">
        <f>+NPV(B8,B4:B7)+B3</f>
        <v>804.38494638344127</v>
      </c>
      <c r="C9" s="11">
        <f>+NPV(C8,C4:C7)+C3</f>
        <v>1048.0158459121612</v>
      </c>
      <c r="D9" s="71"/>
      <c r="E9" s="74">
        <f>+SUM(E4:E7)</f>
        <v>10804.384946383443</v>
      </c>
      <c r="F9" s="74">
        <f>+SUM(F4:F7)</f>
        <v>11048.015845912161</v>
      </c>
    </row>
    <row r="10" spans="1:10" ht="25.5" thickTop="1" thickBot="1" x14ac:dyDescent="0.45">
      <c r="A10" s="7" t="s">
        <v>7</v>
      </c>
      <c r="B10" s="12">
        <f>+IRR(B3:B7,3%)</f>
        <v>0.14685719674008113</v>
      </c>
      <c r="C10" s="12">
        <f>+IRR(C3:C7,3%)</f>
        <v>0.13786030093163637</v>
      </c>
      <c r="D10" s="72"/>
      <c r="E10" s="72"/>
      <c r="F10" s="72"/>
    </row>
  </sheetData>
  <mergeCells count="6">
    <mergeCell ref="E8:F8"/>
    <mergeCell ref="A1:A2"/>
    <mergeCell ref="B1:C1"/>
    <mergeCell ref="I4:I5"/>
    <mergeCell ref="J4:J5"/>
    <mergeCell ref="E1:F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8375-86E8-4DDD-B93F-5861A3B2F126}">
  <sheetPr>
    <tabColor rgb="FFFFC000"/>
  </sheetPr>
  <dimension ref="A3:F44"/>
  <sheetViews>
    <sheetView showGridLines="0" topLeftCell="A16" zoomScale="65" zoomScaleNormal="65" workbookViewId="0">
      <selection activeCell="B43" sqref="B43"/>
    </sheetView>
  </sheetViews>
  <sheetFormatPr defaultRowHeight="15" x14ac:dyDescent="0.25"/>
  <cols>
    <col min="1" max="1" width="44.28515625" customWidth="1"/>
    <col min="2" max="2" width="27.85546875" bestFit="1" customWidth="1"/>
    <col min="3" max="3" width="21.28515625" customWidth="1"/>
    <col min="4" max="6" width="20" customWidth="1"/>
  </cols>
  <sheetData>
    <row r="3" spans="1:6" ht="15.75" thickBot="1" x14ac:dyDescent="0.3"/>
    <row r="4" spans="1:6" ht="24.75" thickBot="1" x14ac:dyDescent="0.45">
      <c r="A4" s="121" t="s">
        <v>51</v>
      </c>
      <c r="B4" s="107" t="s">
        <v>45</v>
      </c>
      <c r="C4" s="108"/>
    </row>
    <row r="5" spans="1:6" ht="24.75" thickBot="1" x14ac:dyDescent="0.45">
      <c r="A5" s="122"/>
      <c r="B5" s="14" t="s">
        <v>46</v>
      </c>
      <c r="C5" s="14" t="s">
        <v>47</v>
      </c>
    </row>
    <row r="6" spans="1:6" ht="24.75" thickBot="1" x14ac:dyDescent="0.45">
      <c r="A6" s="78" t="s">
        <v>48</v>
      </c>
      <c r="B6" s="3">
        <v>80000</v>
      </c>
      <c r="C6" s="3">
        <v>120000</v>
      </c>
    </row>
    <row r="7" spans="1:6" ht="24.75" thickBot="1" x14ac:dyDescent="0.45">
      <c r="A7" s="78" t="s">
        <v>44</v>
      </c>
      <c r="B7" s="3">
        <v>2</v>
      </c>
      <c r="C7" s="3">
        <v>4</v>
      </c>
    </row>
    <row r="8" spans="1:6" ht="24.75" thickBot="1" x14ac:dyDescent="0.45">
      <c r="A8" s="78" t="s">
        <v>49</v>
      </c>
      <c r="B8" s="3">
        <v>4000</v>
      </c>
      <c r="C8" s="3">
        <v>3000</v>
      </c>
    </row>
    <row r="9" spans="1:6" ht="24.75" thickBot="1" x14ac:dyDescent="0.45">
      <c r="A9" s="78" t="s">
        <v>50</v>
      </c>
      <c r="B9" s="3">
        <v>0</v>
      </c>
      <c r="C9" s="3">
        <v>0</v>
      </c>
    </row>
    <row r="10" spans="1:6" ht="15.75" thickBot="1" x14ac:dyDescent="0.3"/>
    <row r="11" spans="1:6" ht="24.75" thickBot="1" x14ac:dyDescent="0.45">
      <c r="A11" s="78" t="s">
        <v>52</v>
      </c>
      <c r="B11" s="79">
        <v>0.1</v>
      </c>
    </row>
    <row r="13" spans="1:6" ht="24.75" thickBot="1" x14ac:dyDescent="0.45">
      <c r="B13" s="123" t="s">
        <v>53</v>
      </c>
      <c r="C13" s="124"/>
      <c r="D13" s="124"/>
      <c r="E13" s="124"/>
      <c r="F13" s="124"/>
    </row>
    <row r="14" spans="1:6" ht="48.75" thickBot="1" x14ac:dyDescent="0.45">
      <c r="B14" s="14" t="s">
        <v>55</v>
      </c>
      <c r="C14" s="14" t="s">
        <v>54</v>
      </c>
      <c r="D14" s="14" t="s">
        <v>56</v>
      </c>
      <c r="E14" s="14" t="s">
        <v>57</v>
      </c>
      <c r="F14" s="14" t="s">
        <v>58</v>
      </c>
    </row>
    <row r="15" spans="1:6" ht="24.75" thickBot="1" x14ac:dyDescent="0.45">
      <c r="A15" s="78" t="s">
        <v>59</v>
      </c>
      <c r="B15" s="3">
        <f>-B6</f>
        <v>-80000</v>
      </c>
      <c r="C15" s="3"/>
      <c r="D15" s="3">
        <f>-B6</f>
        <v>-80000</v>
      </c>
      <c r="E15" s="3"/>
      <c r="F15" s="3"/>
    </row>
    <row r="16" spans="1:6" ht="24.75" thickBot="1" x14ac:dyDescent="0.45">
      <c r="A16" s="78" t="s">
        <v>60</v>
      </c>
      <c r="B16" s="3"/>
      <c r="C16" s="3">
        <f>-$B$8</f>
        <v>-4000</v>
      </c>
      <c r="D16" s="3">
        <f t="shared" ref="D16:F16" si="0">-$B$8</f>
        <v>-4000</v>
      </c>
      <c r="E16" s="3">
        <f t="shared" si="0"/>
        <v>-4000</v>
      </c>
      <c r="F16" s="3">
        <f t="shared" si="0"/>
        <v>-4000</v>
      </c>
    </row>
    <row r="17" spans="1:6" ht="24.75" thickBot="1" x14ac:dyDescent="0.45">
      <c r="A17" s="80" t="s">
        <v>26</v>
      </c>
      <c r="B17" s="81">
        <f>+B15+B16</f>
        <v>-80000</v>
      </c>
      <c r="C17" s="81">
        <f t="shared" ref="C17:F17" si="1">+C15+C16</f>
        <v>-4000</v>
      </c>
      <c r="D17" s="81">
        <f t="shared" si="1"/>
        <v>-84000</v>
      </c>
      <c r="E17" s="81">
        <f t="shared" si="1"/>
        <v>-4000</v>
      </c>
      <c r="F17" s="81">
        <f t="shared" si="1"/>
        <v>-4000</v>
      </c>
    </row>
    <row r="18" spans="1:6" ht="25.5" thickTop="1" thickBot="1" x14ac:dyDescent="0.45">
      <c r="A18" s="7" t="s">
        <v>63</v>
      </c>
      <c r="B18" s="82">
        <f>-(NPV(B11,C17:F17)+B17)</f>
        <v>158795.164264736</v>
      </c>
    </row>
    <row r="19" spans="1:6" ht="24" thickBot="1" x14ac:dyDescent="0.4">
      <c r="B19" s="13">
        <f>+NPV(B11,C17:F17)+B17</f>
        <v>-158795.164264736</v>
      </c>
    </row>
    <row r="20" spans="1:6" ht="24.75" thickBot="1" x14ac:dyDescent="0.45">
      <c r="A20" s="78" t="s">
        <v>61</v>
      </c>
      <c r="B20" s="3">
        <f>-C6</f>
        <v>-120000</v>
      </c>
      <c r="C20" s="3"/>
      <c r="D20" s="3"/>
      <c r="E20" s="3"/>
      <c r="F20" s="3"/>
    </row>
    <row r="21" spans="1:6" ht="24.75" thickBot="1" x14ac:dyDescent="0.45">
      <c r="A21" s="78" t="s">
        <v>62</v>
      </c>
      <c r="B21" s="3"/>
      <c r="C21" s="3">
        <f>-$C$8</f>
        <v>-3000</v>
      </c>
      <c r="D21" s="3">
        <f t="shared" ref="D21:F21" si="2">-$C$8</f>
        <v>-3000</v>
      </c>
      <c r="E21" s="3">
        <f t="shared" si="2"/>
        <v>-3000</v>
      </c>
      <c r="F21" s="3">
        <f t="shared" si="2"/>
        <v>-3000</v>
      </c>
    </row>
    <row r="22" spans="1:6" ht="24.75" thickBot="1" x14ac:dyDescent="0.45">
      <c r="A22" s="80" t="s">
        <v>26</v>
      </c>
      <c r="B22" s="81">
        <f>+B20+B21</f>
        <v>-120000</v>
      </c>
      <c r="C22" s="81">
        <f t="shared" ref="C22" si="3">+C20+C21</f>
        <v>-3000</v>
      </c>
      <c r="D22" s="81">
        <f t="shared" ref="D22" si="4">+D20+D21</f>
        <v>-3000</v>
      </c>
      <c r="E22" s="81">
        <f t="shared" ref="E22" si="5">+E20+E21</f>
        <v>-3000</v>
      </c>
      <c r="F22" s="81">
        <f t="shared" ref="F22" si="6">+F20+F21</f>
        <v>-3000</v>
      </c>
    </row>
    <row r="23" spans="1:6" ht="25.5" thickTop="1" thickBot="1" x14ac:dyDescent="0.45">
      <c r="A23" s="7" t="s">
        <v>63</v>
      </c>
      <c r="B23" s="82">
        <f>-(NPV(B11,C22:F22)+B22)</f>
        <v>129509.59633904787</v>
      </c>
    </row>
    <row r="24" spans="1:6" ht="28.5" x14ac:dyDescent="0.45">
      <c r="B24" s="103">
        <f>+NPV(B11,C22:F22)+B22</f>
        <v>-129509.59633904787</v>
      </c>
    </row>
    <row r="27" spans="1:6" x14ac:dyDescent="0.25">
      <c r="A27" t="s">
        <v>64</v>
      </c>
    </row>
    <row r="29" spans="1:6" ht="24.75" thickBot="1" x14ac:dyDescent="0.45">
      <c r="B29" s="123" t="s">
        <v>66</v>
      </c>
      <c r="C29" s="124"/>
      <c r="D29" s="124"/>
      <c r="E29" s="124"/>
      <c r="F29" s="124"/>
    </row>
    <row r="30" spans="1:6" ht="24.75" thickBot="1" x14ac:dyDescent="0.45">
      <c r="B30" s="14" t="s">
        <v>67</v>
      </c>
      <c r="C30" s="14">
        <v>1</v>
      </c>
      <c r="D30" s="14">
        <v>2</v>
      </c>
      <c r="E30" s="14">
        <v>3</v>
      </c>
      <c r="F30" s="14">
        <v>4</v>
      </c>
    </row>
    <row r="31" spans="1:6" ht="24.75" thickBot="1" x14ac:dyDescent="0.45">
      <c r="A31" s="78" t="s">
        <v>59</v>
      </c>
      <c r="B31" s="3">
        <f>-B6</f>
        <v>-80000</v>
      </c>
      <c r="C31" s="3"/>
      <c r="D31" s="3"/>
      <c r="E31" s="69"/>
      <c r="F31" s="69"/>
    </row>
    <row r="32" spans="1:6" ht="24.75" thickBot="1" x14ac:dyDescent="0.45">
      <c r="A32" s="78" t="s">
        <v>60</v>
      </c>
      <c r="B32" s="3"/>
      <c r="C32" s="3">
        <f>-$B$8</f>
        <v>-4000</v>
      </c>
      <c r="D32" s="3">
        <f>-$B$8</f>
        <v>-4000</v>
      </c>
      <c r="E32" s="69"/>
      <c r="F32" s="69"/>
    </row>
    <row r="33" spans="1:6" ht="24.75" thickBot="1" x14ac:dyDescent="0.45">
      <c r="A33" s="80" t="s">
        <v>26</v>
      </c>
      <c r="B33" s="81">
        <f>+B31+B32</f>
        <v>-80000</v>
      </c>
      <c r="C33" s="81">
        <f t="shared" ref="C33:D33" si="7">+C31+C32</f>
        <v>-4000</v>
      </c>
      <c r="D33" s="81">
        <f t="shared" si="7"/>
        <v>-4000</v>
      </c>
      <c r="E33" s="83"/>
      <c r="F33" s="83"/>
    </row>
    <row r="34" spans="1:6" ht="25.5" thickTop="1" thickBot="1" x14ac:dyDescent="0.45">
      <c r="A34" s="7" t="s">
        <v>63</v>
      </c>
      <c r="B34" s="82">
        <f>-NPV(B11,C33:D33)-B33</f>
        <v>86942.148760330572</v>
      </c>
    </row>
    <row r="35" spans="1:6" ht="25.5" thickTop="1" thickBot="1" x14ac:dyDescent="0.45">
      <c r="A35" s="7" t="s">
        <v>65</v>
      </c>
      <c r="B35" s="82">
        <f>-PMT(B11,D30,B34,,1)</f>
        <v>45541.125541125548</v>
      </c>
    </row>
    <row r="37" spans="1:6" ht="15.75" thickBot="1" x14ac:dyDescent="0.3"/>
    <row r="38" spans="1:6" ht="24.75" thickBot="1" x14ac:dyDescent="0.45">
      <c r="A38" s="78" t="s">
        <v>61</v>
      </c>
      <c r="B38" s="3">
        <f>-C6</f>
        <v>-120000</v>
      </c>
      <c r="C38" s="3"/>
      <c r="D38" s="3"/>
      <c r="E38" s="3"/>
      <c r="F38" s="3"/>
    </row>
    <row r="39" spans="1:6" ht="24.75" thickBot="1" x14ac:dyDescent="0.45">
      <c r="A39" s="78" t="s">
        <v>62</v>
      </c>
      <c r="B39" s="3"/>
      <c r="C39" s="3">
        <f>-$C$8</f>
        <v>-3000</v>
      </c>
      <c r="D39" s="3">
        <f t="shared" ref="D39:F39" si="8">-$C$8</f>
        <v>-3000</v>
      </c>
      <c r="E39" s="3">
        <f t="shared" si="8"/>
        <v>-3000</v>
      </c>
      <c r="F39" s="3">
        <f t="shared" si="8"/>
        <v>-3000</v>
      </c>
    </row>
    <row r="40" spans="1:6" ht="24.75" thickBot="1" x14ac:dyDescent="0.45">
      <c r="A40" s="80" t="s">
        <v>26</v>
      </c>
      <c r="B40" s="81">
        <f>+B38+B39</f>
        <v>-120000</v>
      </c>
      <c r="C40" s="81">
        <f t="shared" ref="C40" si="9">+C38+C39</f>
        <v>-3000</v>
      </c>
      <c r="D40" s="81">
        <f t="shared" ref="D40" si="10">+D38+D39</f>
        <v>-3000</v>
      </c>
      <c r="E40" s="81">
        <f t="shared" ref="E40" si="11">+E38+E39</f>
        <v>-3000</v>
      </c>
      <c r="F40" s="81">
        <f t="shared" ref="F40" si="12">+F38+F39</f>
        <v>-3000</v>
      </c>
    </row>
    <row r="41" spans="1:6" ht="25.5" thickTop="1" thickBot="1" x14ac:dyDescent="0.45">
      <c r="A41" s="7" t="s">
        <v>63</v>
      </c>
      <c r="B41" s="82">
        <f>-NPV(B11,C40:F40)-B40</f>
        <v>129509.59633904787</v>
      </c>
    </row>
    <row r="42" spans="1:6" ht="25.5" thickTop="1" thickBot="1" x14ac:dyDescent="0.45">
      <c r="A42" s="7" t="s">
        <v>65</v>
      </c>
      <c r="B42" s="82">
        <f>+PMT(B11,F30,-B41,,1)</f>
        <v>37142.269495210669</v>
      </c>
    </row>
    <row r="43" spans="1:6" ht="15.75" thickBot="1" x14ac:dyDescent="0.3"/>
    <row r="44" spans="1:6" ht="24.75" thickBot="1" x14ac:dyDescent="0.45">
      <c r="A44" s="78" t="s">
        <v>52</v>
      </c>
      <c r="B44" s="79">
        <v>0.1</v>
      </c>
    </row>
  </sheetData>
  <mergeCells count="4">
    <mergeCell ref="A4:A5"/>
    <mergeCell ref="B4:C4"/>
    <mergeCell ref="B13:F13"/>
    <mergeCell ref="B29:F29"/>
  </mergeCells>
  <phoneticPr fontId="14" type="noConversion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F43A-1441-4879-8FB3-68954418C3F0}">
  <sheetPr>
    <tabColor rgb="FFFFC000"/>
  </sheetPr>
  <dimension ref="A1:H22"/>
  <sheetViews>
    <sheetView showGridLines="0" zoomScale="50" zoomScaleNormal="50" workbookViewId="0">
      <selection activeCell="F11" sqref="F11"/>
    </sheetView>
  </sheetViews>
  <sheetFormatPr defaultRowHeight="15" x14ac:dyDescent="0.25"/>
  <cols>
    <col min="1" max="1" width="33.7109375" bestFit="1" customWidth="1"/>
    <col min="2" max="2" width="20.5703125" bestFit="1" customWidth="1"/>
    <col min="3" max="9" width="20.5703125" customWidth="1"/>
  </cols>
  <sheetData>
    <row r="1" spans="1:8" ht="15.75" thickBot="1" x14ac:dyDescent="0.3"/>
    <row r="2" spans="1:8" ht="24.75" thickBot="1" x14ac:dyDescent="0.45">
      <c r="A2" s="125" t="s">
        <v>69</v>
      </c>
      <c r="B2" s="126"/>
      <c r="C2" s="126"/>
      <c r="D2" s="126"/>
      <c r="E2" s="126"/>
      <c r="F2" s="126"/>
      <c r="G2" s="126"/>
      <c r="H2" s="127"/>
    </row>
    <row r="3" spans="1:8" ht="25.5" thickTop="1" thickBot="1" x14ac:dyDescent="0.45">
      <c r="A3" s="99" t="s">
        <v>74</v>
      </c>
      <c r="B3" s="84">
        <v>0.12</v>
      </c>
      <c r="D3" s="85"/>
      <c r="E3" s="85"/>
      <c r="F3" s="85"/>
      <c r="G3" s="85"/>
      <c r="H3" s="85"/>
    </row>
    <row r="4" spans="1:8" ht="24.75" thickBot="1" x14ac:dyDescent="0.45">
      <c r="A4" s="86" t="s">
        <v>0</v>
      </c>
      <c r="B4" s="87">
        <v>0</v>
      </c>
      <c r="C4" s="87">
        <v>1</v>
      </c>
      <c r="D4" s="87">
        <v>2</v>
      </c>
      <c r="E4" s="87">
        <v>3</v>
      </c>
      <c r="F4" s="87">
        <v>4</v>
      </c>
      <c r="G4" s="87">
        <v>5</v>
      </c>
      <c r="H4" s="87">
        <v>6</v>
      </c>
    </row>
    <row r="5" spans="1:8" ht="24.75" thickBot="1" x14ac:dyDescent="0.45">
      <c r="A5" s="77" t="s">
        <v>71</v>
      </c>
      <c r="B5" s="3">
        <v>-40000</v>
      </c>
      <c r="C5" s="3">
        <v>8000</v>
      </c>
      <c r="D5" s="3">
        <v>14000</v>
      </c>
      <c r="E5" s="3">
        <v>13000</v>
      </c>
      <c r="F5" s="3">
        <v>12000</v>
      </c>
      <c r="G5" s="3">
        <v>11000</v>
      </c>
      <c r="H5" s="3">
        <v>10000</v>
      </c>
    </row>
    <row r="6" spans="1:8" ht="24.75" thickBot="1" x14ac:dyDescent="0.45">
      <c r="A6" s="77" t="s">
        <v>73</v>
      </c>
      <c r="B6" s="3">
        <v>-20000</v>
      </c>
      <c r="C6" s="3">
        <v>7000</v>
      </c>
      <c r="D6" s="3">
        <v>13000</v>
      </c>
      <c r="E6" s="3">
        <v>12000</v>
      </c>
      <c r="F6" s="88"/>
      <c r="G6" s="88"/>
      <c r="H6" s="88"/>
    </row>
    <row r="7" spans="1:8" s="73" customFormat="1" ht="24.75" thickBot="1" x14ac:dyDescent="0.45">
      <c r="A7" s="91"/>
      <c r="B7" s="92"/>
      <c r="C7" s="93"/>
      <c r="D7" s="94"/>
      <c r="E7" s="92"/>
      <c r="F7" s="95"/>
      <c r="G7" s="94"/>
      <c r="H7" s="96"/>
    </row>
    <row r="8" spans="1:8" s="73" customFormat="1" ht="48.75" thickBot="1" x14ac:dyDescent="0.45">
      <c r="A8" s="91"/>
      <c r="B8" s="14" t="s">
        <v>6</v>
      </c>
      <c r="C8" s="14" t="s">
        <v>7</v>
      </c>
      <c r="D8" s="14" t="s">
        <v>23</v>
      </c>
      <c r="E8" s="14" t="s">
        <v>68</v>
      </c>
      <c r="F8" s="95"/>
      <c r="G8" s="94"/>
      <c r="H8" s="96"/>
    </row>
    <row r="9" spans="1:8" s="73" customFormat="1" ht="24.75" thickBot="1" x14ac:dyDescent="0.45">
      <c r="A9" s="77" t="s">
        <v>70</v>
      </c>
      <c r="B9" s="97">
        <f>+NPV(B3,C5:H5)+B5</f>
        <v>6490.9382156815409</v>
      </c>
      <c r="C9" s="98">
        <f>+IRR(B5:H5)</f>
        <v>0.17470812071516617</v>
      </c>
      <c r="D9" s="98">
        <f>+MIRR(B5:H5,$B$3,$B$3)</f>
        <v>0.14842527630561686</v>
      </c>
      <c r="E9" s="97">
        <f>+PMT(B3,H4,-B9,,)</f>
        <v>1578.7631107590241</v>
      </c>
      <c r="F9" s="95"/>
      <c r="G9" s="94"/>
      <c r="H9" s="96"/>
    </row>
    <row r="10" spans="1:8" s="73" customFormat="1" ht="24.75" thickBot="1" x14ac:dyDescent="0.45">
      <c r="A10" s="77" t="s">
        <v>72</v>
      </c>
      <c r="B10" s="97">
        <f>+NPV(B3,C6:E6)+B6</f>
        <v>5154.8833819241918</v>
      </c>
      <c r="C10" s="98">
        <f>+IRR(B6:E6)</f>
        <v>0.25197210090476752</v>
      </c>
      <c r="D10" s="98">
        <f>+MIRR(B6:E6,$B$3,$B$3)</f>
        <v>0.20896982189156477</v>
      </c>
      <c r="E10" s="97">
        <f>+PMT(B3,E4,-B10,,)</f>
        <v>2146.2304409672802</v>
      </c>
      <c r="F10" s="95"/>
      <c r="G10" s="94"/>
      <c r="H10" s="96"/>
    </row>
    <row r="11" spans="1:8" s="73" customFormat="1" ht="24.75" thickBot="1" x14ac:dyDescent="0.45">
      <c r="C11" s="93"/>
      <c r="D11" s="94"/>
      <c r="E11" s="92"/>
      <c r="F11" s="95"/>
      <c r="G11" s="94"/>
      <c r="H11" s="96"/>
    </row>
    <row r="12" spans="1:8" s="73" customFormat="1" ht="24.75" thickBot="1" x14ac:dyDescent="0.45">
      <c r="A12" s="91"/>
      <c r="B12" s="92"/>
      <c r="C12" s="93"/>
      <c r="D12" s="94"/>
      <c r="E12" s="92"/>
      <c r="F12" s="95"/>
      <c r="G12" s="104" t="s">
        <v>87</v>
      </c>
      <c r="H12" s="96"/>
    </row>
    <row r="13" spans="1:8" ht="24.75" thickBot="1" x14ac:dyDescent="0.45">
      <c r="A13" s="125" t="s">
        <v>69</v>
      </c>
      <c r="B13" s="126"/>
      <c r="C13" s="126"/>
      <c r="D13" s="126"/>
      <c r="E13" s="126"/>
      <c r="F13" s="126"/>
      <c r="G13" s="126"/>
      <c r="H13" s="127"/>
    </row>
    <row r="14" spans="1:8" ht="25.5" customHeight="1" thickTop="1" thickBot="1" x14ac:dyDescent="0.45">
      <c r="A14" s="99" t="s">
        <v>52</v>
      </c>
      <c r="B14" s="84">
        <v>0.12</v>
      </c>
      <c r="D14" s="85"/>
      <c r="E14" s="85"/>
      <c r="F14" s="85"/>
      <c r="G14" s="85"/>
      <c r="H14" s="85"/>
    </row>
    <row r="15" spans="1:8" ht="24.75" thickBot="1" x14ac:dyDescent="0.45">
      <c r="A15" s="128" t="s">
        <v>70</v>
      </c>
      <c r="B15" s="129"/>
      <c r="C15" s="129"/>
      <c r="D15" s="129"/>
      <c r="E15" s="129"/>
      <c r="F15" s="129"/>
      <c r="G15" s="129"/>
      <c r="H15" s="130"/>
    </row>
    <row r="16" spans="1:8" ht="24.75" thickBot="1" x14ac:dyDescent="0.45">
      <c r="A16" s="86" t="s">
        <v>0</v>
      </c>
      <c r="B16" s="87">
        <v>0</v>
      </c>
      <c r="C16" s="87">
        <v>1</v>
      </c>
      <c r="D16" s="87">
        <v>2</v>
      </c>
      <c r="E16" s="87">
        <v>3</v>
      </c>
      <c r="F16" s="87">
        <v>4</v>
      </c>
      <c r="G16" s="87">
        <v>5</v>
      </c>
      <c r="H16" s="87">
        <v>6</v>
      </c>
    </row>
    <row r="17" spans="1:8" ht="24.75" thickBot="1" x14ac:dyDescent="0.45">
      <c r="A17" s="77" t="s">
        <v>71</v>
      </c>
      <c r="B17" s="3">
        <v>-40000</v>
      </c>
      <c r="C17" s="3">
        <v>8000</v>
      </c>
      <c r="D17" s="3">
        <v>14000</v>
      </c>
      <c r="E17" s="3">
        <v>13000</v>
      </c>
      <c r="F17" s="3">
        <v>12000</v>
      </c>
      <c r="G17" s="3">
        <v>11000</v>
      </c>
      <c r="H17" s="3">
        <v>10000</v>
      </c>
    </row>
    <row r="18" spans="1:8" ht="24.75" thickBot="1" x14ac:dyDescent="0.45">
      <c r="A18" s="88"/>
      <c r="B18" s="86" t="s">
        <v>6</v>
      </c>
      <c r="C18" s="89">
        <v>6491</v>
      </c>
      <c r="D18" s="88"/>
      <c r="E18" s="86" t="s">
        <v>7</v>
      </c>
      <c r="F18" s="90">
        <v>0.17499999999999999</v>
      </c>
      <c r="G18" s="88"/>
      <c r="H18" s="88"/>
    </row>
    <row r="19" spans="1:8" ht="24.75" thickBot="1" x14ac:dyDescent="0.45">
      <c r="A19" s="128" t="s">
        <v>72</v>
      </c>
      <c r="B19" s="129"/>
      <c r="C19" s="129"/>
      <c r="D19" s="129"/>
      <c r="E19" s="129"/>
      <c r="F19" s="129"/>
      <c r="G19" s="129"/>
      <c r="H19" s="130"/>
    </row>
    <row r="20" spans="1:8" ht="24.75" thickBot="1" x14ac:dyDescent="0.45">
      <c r="A20" s="86" t="s">
        <v>0</v>
      </c>
      <c r="B20" s="87">
        <v>0</v>
      </c>
      <c r="C20" s="87">
        <v>1</v>
      </c>
      <c r="D20" s="87">
        <v>2</v>
      </c>
      <c r="E20" s="87">
        <v>3</v>
      </c>
      <c r="F20" s="88"/>
      <c r="G20" s="88"/>
      <c r="H20" s="88"/>
    </row>
    <row r="21" spans="1:8" ht="24.75" thickBot="1" x14ac:dyDescent="0.45">
      <c r="A21" s="77" t="s">
        <v>73</v>
      </c>
      <c r="B21" s="3">
        <v>-20000</v>
      </c>
      <c r="C21" s="3">
        <v>7000</v>
      </c>
      <c r="D21" s="3">
        <v>13000</v>
      </c>
      <c r="E21" s="3">
        <v>12000</v>
      </c>
      <c r="F21" s="88"/>
      <c r="G21" s="88"/>
      <c r="H21" s="88"/>
    </row>
    <row r="22" spans="1:8" ht="24.75" thickBot="1" x14ac:dyDescent="0.45">
      <c r="A22" s="88"/>
      <c r="B22" s="86" t="s">
        <v>6</v>
      </c>
      <c r="C22" s="89">
        <v>5155</v>
      </c>
      <c r="D22" s="88"/>
      <c r="E22" s="86" t="s">
        <v>7</v>
      </c>
      <c r="F22" s="90">
        <v>0.252</v>
      </c>
      <c r="G22" s="88"/>
      <c r="H22" s="88"/>
    </row>
  </sheetData>
  <mergeCells count="4">
    <mergeCell ref="A13:H13"/>
    <mergeCell ref="A15:H15"/>
    <mergeCell ref="A19:H19"/>
    <mergeCell ref="A2:H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6108-DB59-4527-B5BD-FEF44A24851D}">
  <sheetPr>
    <tabColor rgb="FFFFC000"/>
  </sheetPr>
  <dimension ref="A3:F20"/>
  <sheetViews>
    <sheetView showGridLines="0" topLeftCell="A6" zoomScale="70" zoomScaleNormal="70" workbookViewId="0">
      <selection activeCell="B13" sqref="B13"/>
    </sheetView>
  </sheetViews>
  <sheetFormatPr defaultRowHeight="15" x14ac:dyDescent="0.25"/>
  <cols>
    <col min="1" max="1" width="22.85546875" customWidth="1"/>
    <col min="2" max="2" width="23.42578125" bestFit="1" customWidth="1"/>
    <col min="3" max="3" width="23.140625" bestFit="1" customWidth="1"/>
    <col min="4" max="4" width="20.7109375" customWidth="1"/>
    <col min="5" max="5" width="21" customWidth="1"/>
    <col min="6" max="6" width="19.140625" bestFit="1" customWidth="1"/>
    <col min="7" max="8" width="12.42578125" bestFit="1" customWidth="1"/>
    <col min="9" max="17" width="35.42578125" customWidth="1"/>
  </cols>
  <sheetData>
    <row r="3" spans="1:6" ht="15.75" thickBot="1" x14ac:dyDescent="0.3"/>
    <row r="4" spans="1:6" ht="24.75" thickBot="1" x14ac:dyDescent="0.45">
      <c r="A4" s="14" t="s">
        <v>80</v>
      </c>
    </row>
    <row r="5" spans="1:6" ht="52.5" customHeight="1" thickTop="1" thickBot="1" x14ac:dyDescent="0.45">
      <c r="A5" s="14" t="s">
        <v>0</v>
      </c>
      <c r="B5" s="14" t="s">
        <v>75</v>
      </c>
      <c r="C5" s="14" t="s">
        <v>50</v>
      </c>
      <c r="D5" s="101"/>
      <c r="E5" s="102"/>
    </row>
    <row r="6" spans="1:6" ht="24.75" thickBot="1" x14ac:dyDescent="0.45">
      <c r="A6" s="87">
        <v>0</v>
      </c>
      <c r="B6" s="3">
        <v>-40000</v>
      </c>
      <c r="C6" s="3"/>
    </row>
    <row r="7" spans="1:6" ht="24.75" thickBot="1" x14ac:dyDescent="0.45">
      <c r="A7" s="87">
        <v>1</v>
      </c>
      <c r="B7" s="3">
        <v>12000</v>
      </c>
      <c r="C7" s="3">
        <v>30000</v>
      </c>
    </row>
    <row r="8" spans="1:6" ht="24.75" thickBot="1" x14ac:dyDescent="0.45">
      <c r="A8" s="87">
        <v>2</v>
      </c>
      <c r="B8" s="3">
        <v>15000</v>
      </c>
      <c r="C8" s="3">
        <v>27000</v>
      </c>
    </row>
    <row r="9" spans="1:6" ht="24.75" thickBot="1" x14ac:dyDescent="0.45">
      <c r="A9" s="87">
        <v>3</v>
      </c>
      <c r="B9" s="3">
        <v>19000</v>
      </c>
      <c r="C9" s="3">
        <v>16000</v>
      </c>
    </row>
    <row r="10" spans="1:6" ht="24.75" thickBot="1" x14ac:dyDescent="0.45">
      <c r="A10" s="87">
        <v>4</v>
      </c>
      <c r="B10" s="3">
        <v>13000</v>
      </c>
      <c r="C10" s="3">
        <v>7000</v>
      </c>
    </row>
    <row r="11" spans="1:6" ht="24.75" thickBot="1" x14ac:dyDescent="0.45">
      <c r="A11" s="87">
        <v>5</v>
      </c>
      <c r="B11" s="3">
        <v>7000</v>
      </c>
      <c r="C11" s="3">
        <v>0</v>
      </c>
    </row>
    <row r="12" spans="1:6" ht="15.75" thickBot="1" x14ac:dyDescent="0.3">
      <c r="D12" s="20">
        <f>+C13+C16</f>
        <v>10714.285714285714</v>
      </c>
    </row>
    <row r="13" spans="1:6" ht="49.5" thickTop="1" thickBot="1" x14ac:dyDescent="0.45">
      <c r="A13" s="99" t="s">
        <v>52</v>
      </c>
      <c r="B13" s="84">
        <v>0.12</v>
      </c>
      <c r="C13" s="17"/>
      <c r="D13" s="17"/>
    </row>
    <row r="14" spans="1:6" ht="15.75" thickBot="1" x14ac:dyDescent="0.3"/>
    <row r="15" spans="1:6" ht="72.75" thickBot="1" x14ac:dyDescent="0.45">
      <c r="A15" s="14" t="s">
        <v>81</v>
      </c>
      <c r="B15" s="14" t="s">
        <v>76</v>
      </c>
      <c r="C15" s="14" t="s">
        <v>77</v>
      </c>
      <c r="D15" s="14" t="s">
        <v>78</v>
      </c>
      <c r="E15" s="14" t="s">
        <v>26</v>
      </c>
      <c r="F15" s="100" t="s">
        <v>79</v>
      </c>
    </row>
    <row r="16" spans="1:6" ht="24.75" thickBot="1" x14ac:dyDescent="0.45">
      <c r="A16" s="3" t="s">
        <v>82</v>
      </c>
      <c r="B16" s="3">
        <f>+B6</f>
        <v>-40000</v>
      </c>
      <c r="C16" s="3">
        <f>+NPV($B$13,$B$7:B7)</f>
        <v>10714.285714285714</v>
      </c>
      <c r="D16" s="3">
        <f>-PV($B$13,A7,,C7)</f>
        <v>26785.714285714283</v>
      </c>
      <c r="E16" s="3">
        <f>+SUM(B16:D16)</f>
        <v>-2500.0000000000036</v>
      </c>
      <c r="F16" s="3">
        <f>-PMT($B$13,A7,E16,,1)</f>
        <v>-2500.0000000000036</v>
      </c>
    </row>
    <row r="17" spans="1:6" ht="24.75" thickBot="1" x14ac:dyDescent="0.45">
      <c r="A17" s="3" t="s">
        <v>83</v>
      </c>
      <c r="B17" s="3">
        <f>+$B$6</f>
        <v>-40000</v>
      </c>
      <c r="C17" s="3">
        <f>+NPV($B$13,$B$7:B8)</f>
        <v>22672.193877551017</v>
      </c>
      <c r="D17" s="3">
        <f>-PV($B$13,A8,,C8)</f>
        <v>21524.234693877548</v>
      </c>
      <c r="E17" s="3">
        <f>+SUM(B17:D17)</f>
        <v>4196.4285714285652</v>
      </c>
      <c r="F17" s="3">
        <f>-PMT($B$13,A8,E17,,1)</f>
        <v>2216.9811320754688</v>
      </c>
    </row>
    <row r="18" spans="1:6" ht="24.75" thickBot="1" x14ac:dyDescent="0.45">
      <c r="A18" s="3" t="s">
        <v>84</v>
      </c>
      <c r="B18" s="3">
        <f t="shared" ref="B18:B20" si="0">+$B$6</f>
        <v>-40000</v>
      </c>
      <c r="C18" s="3">
        <f>+NPV($B$13,$B$7:B9)</f>
        <v>36196.018586005819</v>
      </c>
      <c r="D18" s="3">
        <f>-PV($B$13,A9,,C9)</f>
        <v>11388.483965014573</v>
      </c>
      <c r="E18" s="3">
        <f>+SUM(B18:D18)</f>
        <v>7584.5025510203923</v>
      </c>
      <c r="F18" s="3">
        <f>-PMT($B$13,A9,E18,,1)</f>
        <v>2819.4642010431426</v>
      </c>
    </row>
    <row r="19" spans="1:6" ht="24.75" thickBot="1" x14ac:dyDescent="0.45">
      <c r="A19" s="3" t="s">
        <v>85</v>
      </c>
      <c r="B19" s="3">
        <f t="shared" si="0"/>
        <v>-40000</v>
      </c>
      <c r="C19" s="3">
        <f>+NPV($B$13,$B$7:B10)</f>
        <v>44457.753605268626</v>
      </c>
      <c r="D19" s="3">
        <f>-PV($B$13,A10,,C10)</f>
        <v>4448.6265488338186</v>
      </c>
      <c r="E19" s="3">
        <f>+SUM(B19:D19)</f>
        <v>8906.3801541024441</v>
      </c>
      <c r="F19" s="3">
        <f>-PMT($B$13,A10,E19,,1)</f>
        <v>2618.1134371072335</v>
      </c>
    </row>
    <row r="20" spans="1:6" ht="24.75" thickBot="1" x14ac:dyDescent="0.45">
      <c r="A20" s="3" t="s">
        <v>86</v>
      </c>
      <c r="B20" s="3">
        <f t="shared" si="0"/>
        <v>-40000</v>
      </c>
      <c r="C20" s="3">
        <f>+NPV($B$13,$B$7:B11)</f>
        <v>48429.741595298816</v>
      </c>
      <c r="D20" s="3">
        <f t="shared" ref="D20" si="1">-PV($B$13,A11,,C11)</f>
        <v>0</v>
      </c>
      <c r="E20" s="3">
        <f>+SUM(B20:D20)</f>
        <v>8429.7415952988158</v>
      </c>
      <c r="F20" s="3">
        <f>-PMT($B$13,A11,E20,,1)</f>
        <v>2087.939603825138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F64F-04BE-42E9-B9CE-BFFCE1899F2A}">
  <dimension ref="A1:C39"/>
  <sheetViews>
    <sheetView showGridLines="0" zoomScale="90" zoomScaleNormal="90" workbookViewId="0">
      <selection activeCell="B10" sqref="B10:C10"/>
    </sheetView>
  </sheetViews>
  <sheetFormatPr defaultColWidth="20.140625" defaultRowHeight="23.25" x14ac:dyDescent="0.35"/>
  <cols>
    <col min="1" max="1" width="18" style="10" customWidth="1"/>
    <col min="2" max="2" width="21.140625" style="10" bestFit="1" customWidth="1"/>
    <col min="3" max="3" width="22" style="10" bestFit="1" customWidth="1"/>
    <col min="4" max="4" width="17.7109375" style="10" customWidth="1"/>
    <col min="5" max="16384" width="20.140625" style="10"/>
  </cols>
  <sheetData>
    <row r="1" spans="1:3" ht="24.75" thickBot="1" x14ac:dyDescent="0.45">
      <c r="A1" s="105" t="s">
        <v>0</v>
      </c>
      <c r="B1" s="107" t="s">
        <v>1</v>
      </c>
      <c r="C1" s="108"/>
    </row>
    <row r="2" spans="1:3" ht="24" customHeight="1" thickBot="1" x14ac:dyDescent="0.45">
      <c r="A2" s="106"/>
      <c r="B2" s="14" t="s">
        <v>2</v>
      </c>
      <c r="C2" s="14" t="s">
        <v>3</v>
      </c>
    </row>
    <row r="3" spans="1:3" ht="24.75" thickBot="1" x14ac:dyDescent="0.45">
      <c r="A3" s="2">
        <v>0</v>
      </c>
      <c r="B3" s="3">
        <v>-10000</v>
      </c>
      <c r="C3" s="3">
        <v>-10000</v>
      </c>
    </row>
    <row r="4" spans="1:3" ht="24.75" thickBot="1" x14ac:dyDescent="0.45">
      <c r="A4" s="2">
        <v>1</v>
      </c>
      <c r="B4" s="3">
        <v>5300</v>
      </c>
      <c r="C4" s="3">
        <v>1900</v>
      </c>
    </row>
    <row r="5" spans="1:3" ht="24.75" thickBot="1" x14ac:dyDescent="0.45">
      <c r="A5" s="2">
        <v>2</v>
      </c>
      <c r="B5" s="3">
        <v>4300</v>
      </c>
      <c r="C5" s="3">
        <v>2700</v>
      </c>
    </row>
    <row r="6" spans="1:3" ht="24.75" thickBot="1" x14ac:dyDescent="0.45">
      <c r="A6" s="2">
        <v>3</v>
      </c>
      <c r="B6" s="3">
        <v>1874</v>
      </c>
      <c r="C6" s="3">
        <v>2345</v>
      </c>
    </row>
    <row r="7" spans="1:3" ht="24.75" thickBot="1" x14ac:dyDescent="0.45">
      <c r="A7" s="2">
        <v>4</v>
      </c>
      <c r="B7" s="3">
        <v>1500</v>
      </c>
      <c r="C7" s="3">
        <v>7800</v>
      </c>
    </row>
    <row r="8" spans="1:3" ht="24.75" thickBot="1" x14ac:dyDescent="0.45">
      <c r="A8" s="4" t="s">
        <v>4</v>
      </c>
      <c r="B8" s="5">
        <v>0.1</v>
      </c>
      <c r="C8" s="5">
        <v>0.1</v>
      </c>
    </row>
    <row r="9" spans="1:3" ht="25.5" thickTop="1" thickBot="1" x14ac:dyDescent="0.45">
      <c r="A9" s="7" t="s">
        <v>6</v>
      </c>
      <c r="B9" s="11">
        <f>+NPV(B8,B4:B7)+B3</f>
        <v>804.38494638344127</v>
      </c>
      <c r="C9" s="11">
        <f>+NPV(C8,C4:C7)+C3</f>
        <v>1048.0158459121612</v>
      </c>
    </row>
    <row r="10" spans="1:3" ht="25.5" thickTop="1" thickBot="1" x14ac:dyDescent="0.45">
      <c r="A10" s="7" t="s">
        <v>7</v>
      </c>
      <c r="B10" s="12"/>
      <c r="C10" s="12"/>
    </row>
    <row r="12" spans="1:3" x14ac:dyDescent="0.35">
      <c r="B12" s="19"/>
    </row>
    <row r="22" spans="1:3" ht="24" thickBot="1" x14ac:dyDescent="0.4"/>
    <row r="23" spans="1:3" ht="24.75" thickBot="1" x14ac:dyDescent="0.45">
      <c r="A23" s="109" t="s">
        <v>9</v>
      </c>
      <c r="B23" s="107" t="s">
        <v>8</v>
      </c>
      <c r="C23" s="108"/>
    </row>
    <row r="24" spans="1:3" ht="24.75" thickBot="1" x14ac:dyDescent="0.45">
      <c r="A24" s="110" t="s">
        <v>4</v>
      </c>
      <c r="B24" s="14" t="s">
        <v>2</v>
      </c>
      <c r="C24" s="14" t="s">
        <v>3</v>
      </c>
    </row>
    <row r="25" spans="1:3" ht="24.75" thickBot="1" x14ac:dyDescent="0.45">
      <c r="A25" s="15">
        <v>0.05</v>
      </c>
      <c r="B25" s="3">
        <f t="shared" ref="B25:B39" si="0">+NPV(A25,$B$4:$B$7)+$B$3</f>
        <v>1800.731176824469</v>
      </c>
      <c r="C25" s="3">
        <f t="shared" ref="C25:C39" si="1">+NPV(A25,$C$4:$C$7)+$C$3</f>
        <v>2701.2818732935339</v>
      </c>
    </row>
    <row r="26" spans="1:3" ht="24.75" thickBot="1" x14ac:dyDescent="0.45">
      <c r="A26" s="15">
        <v>0.06</v>
      </c>
      <c r="B26" s="3">
        <f t="shared" si="0"/>
        <v>1588.5717233207943</v>
      </c>
      <c r="C26" s="3">
        <f t="shared" si="1"/>
        <v>2342.681010194432</v>
      </c>
    </row>
    <row r="27" spans="1:3" ht="24.75" thickBot="1" x14ac:dyDescent="0.45">
      <c r="A27" s="15">
        <v>7.0000000000000007E-2</v>
      </c>
      <c r="B27" s="3">
        <f t="shared" si="0"/>
        <v>1383.1425989769377</v>
      </c>
      <c r="C27" s="3">
        <f t="shared" si="1"/>
        <v>1998.7866761968526</v>
      </c>
    </row>
    <row r="28" spans="1:3" ht="24.75" thickBot="1" x14ac:dyDescent="0.45">
      <c r="A28" s="15">
        <v>0.08</v>
      </c>
      <c r="B28" s="3">
        <f t="shared" si="0"/>
        <v>1184.1507335715523</v>
      </c>
      <c r="C28" s="3">
        <f t="shared" si="1"/>
        <v>1668.8435310787081</v>
      </c>
    </row>
    <row r="29" spans="1:3" ht="24.75" thickBot="1" x14ac:dyDescent="0.45">
      <c r="A29" s="15">
        <v>0.09</v>
      </c>
      <c r="B29" s="3">
        <f t="shared" si="0"/>
        <v>991.31895037935465</v>
      </c>
      <c r="C29" s="3">
        <f t="shared" si="1"/>
        <v>1352.1421549264851</v>
      </c>
    </row>
    <row r="30" spans="1:3" ht="24.75" thickBot="1" x14ac:dyDescent="0.45">
      <c r="A30" s="15">
        <v>0.1</v>
      </c>
      <c r="B30" s="3">
        <f t="shared" si="0"/>
        <v>804.38494638344127</v>
      </c>
      <c r="C30" s="3">
        <f t="shared" si="1"/>
        <v>1048.0158459121612</v>
      </c>
    </row>
    <row r="31" spans="1:3" ht="24.75" thickBot="1" x14ac:dyDescent="0.45">
      <c r="A31" s="15">
        <v>0.11</v>
      </c>
      <c r="B31" s="3">
        <f t="shared" si="0"/>
        <v>623.10034749969054</v>
      </c>
      <c r="C31" s="3">
        <f t="shared" si="1"/>
        <v>755.83766895238841</v>
      </c>
    </row>
    <row r="32" spans="1:3" ht="24.75" thickBot="1" x14ac:dyDescent="0.45">
      <c r="A32" s="15">
        <v>0.12</v>
      </c>
      <c r="B32" s="3">
        <f t="shared" si="0"/>
        <v>447.22983262182242</v>
      </c>
      <c r="C32" s="3">
        <f t="shared" si="1"/>
        <v>475.01773349645737</v>
      </c>
    </row>
    <row r="33" spans="1:3" ht="24.75" thickBot="1" x14ac:dyDescent="0.45">
      <c r="A33" s="15">
        <v>0.13</v>
      </c>
      <c r="B33" s="3">
        <f t="shared" si="0"/>
        <v>276.55032086045321</v>
      </c>
      <c r="C33" s="3">
        <f t="shared" si="1"/>
        <v>205.00068075312629</v>
      </c>
    </row>
    <row r="34" spans="1:3" ht="24.75" thickBot="1" x14ac:dyDescent="0.45">
      <c r="A34" s="15">
        <v>0.14000000000000001</v>
      </c>
      <c r="B34" s="3">
        <f t="shared" si="0"/>
        <v>110.85021685768879</v>
      </c>
      <c r="C34" s="3">
        <f t="shared" si="1"/>
        <v>-54.736637482323204</v>
      </c>
    </row>
    <row r="35" spans="1:3" ht="24.75" thickBot="1" x14ac:dyDescent="0.45">
      <c r="A35" s="15">
        <v>0.15</v>
      </c>
      <c r="B35" s="3">
        <f t="shared" si="0"/>
        <v>-50.071290482808763</v>
      </c>
      <c r="C35" s="3">
        <f t="shared" si="1"/>
        <v>-304.68730457652418</v>
      </c>
    </row>
    <row r="36" spans="1:3" ht="24.75" thickBot="1" x14ac:dyDescent="0.45">
      <c r="A36" s="15">
        <v>0.16</v>
      </c>
      <c r="B36" s="3">
        <f t="shared" si="0"/>
        <v>-206.40488009715955</v>
      </c>
      <c r="C36" s="3">
        <f t="shared" si="1"/>
        <v>-545.31632406356039</v>
      </c>
    </row>
    <row r="37" spans="1:3" ht="24.75" thickBot="1" x14ac:dyDescent="0.45">
      <c r="A37" s="15">
        <v>0.17</v>
      </c>
      <c r="B37" s="3">
        <f t="shared" si="0"/>
        <v>-358.33170556727237</v>
      </c>
      <c r="C37" s="3">
        <f t="shared" si="1"/>
        <v>-777.0624572436227</v>
      </c>
    </row>
    <row r="38" spans="1:3" ht="24.75" thickBot="1" x14ac:dyDescent="0.45">
      <c r="A38" s="15">
        <v>0.18</v>
      </c>
      <c r="B38" s="3">
        <f t="shared" si="0"/>
        <v>-506.02396016756211</v>
      </c>
      <c r="C38" s="3">
        <f t="shared" si="1"/>
        <v>-1000.3399255002805</v>
      </c>
    </row>
    <row r="39" spans="1:3" ht="24.75" thickBot="1" x14ac:dyDescent="0.45">
      <c r="A39" s="15">
        <v>0.19</v>
      </c>
      <c r="B39" s="3">
        <f t="shared" si="0"/>
        <v>-649.64540338290135</v>
      </c>
      <c r="C39" s="3">
        <f t="shared" si="1"/>
        <v>-1215.5399883693481</v>
      </c>
    </row>
  </sheetData>
  <mergeCells count="4">
    <mergeCell ref="A1:A2"/>
    <mergeCell ref="B1:C1"/>
    <mergeCell ref="A23:A24"/>
    <mergeCell ref="B23:C2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4D06-7C6B-4C96-BA7E-D3EDCE3AFA35}">
  <dimension ref="A1:C39"/>
  <sheetViews>
    <sheetView showGridLines="0" zoomScale="90" zoomScaleNormal="90" workbookViewId="0">
      <selection activeCell="D18" sqref="D18"/>
    </sheetView>
  </sheetViews>
  <sheetFormatPr defaultColWidth="20.140625" defaultRowHeight="23.25" x14ac:dyDescent="0.35"/>
  <cols>
    <col min="1" max="1" width="18" style="10" customWidth="1"/>
    <col min="2" max="2" width="21.140625" style="10" bestFit="1" customWidth="1"/>
    <col min="3" max="3" width="22" style="10" bestFit="1" customWidth="1"/>
    <col min="4" max="4" width="17.7109375" style="10" customWidth="1"/>
    <col min="5" max="16384" width="20.140625" style="10"/>
  </cols>
  <sheetData>
    <row r="1" spans="1:3" ht="24.75" thickBot="1" x14ac:dyDescent="0.45">
      <c r="A1" s="105" t="s">
        <v>0</v>
      </c>
      <c r="B1" s="107" t="s">
        <v>1</v>
      </c>
      <c r="C1" s="108"/>
    </row>
    <row r="2" spans="1:3" ht="24" customHeight="1" thickBot="1" x14ac:dyDescent="0.45">
      <c r="A2" s="106"/>
      <c r="B2" s="14" t="s">
        <v>2</v>
      </c>
      <c r="C2" s="14" t="s">
        <v>3</v>
      </c>
    </row>
    <row r="3" spans="1:3" ht="24.75" thickBot="1" x14ac:dyDescent="0.45">
      <c r="A3" s="2">
        <v>0</v>
      </c>
      <c r="B3" s="3">
        <v>-10000</v>
      </c>
      <c r="C3" s="3">
        <v>-10000</v>
      </c>
    </row>
    <row r="4" spans="1:3" ht="24.75" thickBot="1" x14ac:dyDescent="0.45">
      <c r="A4" s="2">
        <v>1</v>
      </c>
      <c r="B4" s="3">
        <v>5300</v>
      </c>
      <c r="C4" s="3">
        <v>1900</v>
      </c>
    </row>
    <row r="5" spans="1:3" ht="24.75" thickBot="1" x14ac:dyDescent="0.45">
      <c r="A5" s="2">
        <v>2</v>
      </c>
      <c r="B5" s="3">
        <v>4300</v>
      </c>
      <c r="C5" s="3">
        <v>2700</v>
      </c>
    </row>
    <row r="6" spans="1:3" ht="24.75" thickBot="1" x14ac:dyDescent="0.45">
      <c r="A6" s="2">
        <v>3</v>
      </c>
      <c r="B6" s="3">
        <v>1874</v>
      </c>
      <c r="C6" s="3">
        <v>2345</v>
      </c>
    </row>
    <row r="7" spans="1:3" ht="24.75" thickBot="1" x14ac:dyDescent="0.45">
      <c r="A7" s="2">
        <v>4</v>
      </c>
      <c r="B7" s="3">
        <v>1500</v>
      </c>
      <c r="C7" s="3">
        <v>7800</v>
      </c>
    </row>
    <row r="8" spans="1:3" ht="24.75" thickBot="1" x14ac:dyDescent="0.45">
      <c r="A8" s="4" t="s">
        <v>4</v>
      </c>
      <c r="B8" s="5">
        <v>0.1</v>
      </c>
      <c r="C8" s="5">
        <v>0.1</v>
      </c>
    </row>
    <row r="9" spans="1:3" ht="25.5" thickTop="1" thickBot="1" x14ac:dyDescent="0.45">
      <c r="A9" s="7" t="s">
        <v>6</v>
      </c>
      <c r="B9" s="11">
        <f>+NPV(B8,B4:B7)+B3</f>
        <v>804.38494638344127</v>
      </c>
      <c r="C9" s="11">
        <f>+NPV(C8,C4:C7)+C3</f>
        <v>1048.0158459121612</v>
      </c>
    </row>
    <row r="10" spans="1:3" ht="25.5" thickTop="1" thickBot="1" x14ac:dyDescent="0.45">
      <c r="A10" s="7" t="s">
        <v>7</v>
      </c>
      <c r="B10" s="12">
        <f>+IRR(B3:B7,3%)</f>
        <v>0.14685719674008113</v>
      </c>
      <c r="C10" s="12">
        <f>+IRR(C3:C7,3%)</f>
        <v>0.13786030093163637</v>
      </c>
    </row>
    <row r="12" spans="1:3" x14ac:dyDescent="0.35">
      <c r="B12" s="19"/>
    </row>
    <row r="22" spans="1:3" ht="24" thickBot="1" x14ac:dyDescent="0.4"/>
    <row r="23" spans="1:3" ht="24.75" thickBot="1" x14ac:dyDescent="0.45">
      <c r="A23" s="109" t="s">
        <v>9</v>
      </c>
      <c r="B23" s="107" t="s">
        <v>8</v>
      </c>
      <c r="C23" s="108"/>
    </row>
    <row r="24" spans="1:3" ht="24.75" thickBot="1" x14ac:dyDescent="0.45">
      <c r="A24" s="110" t="s">
        <v>4</v>
      </c>
      <c r="B24" s="14" t="s">
        <v>2</v>
      </c>
      <c r="C24" s="14" t="s">
        <v>3</v>
      </c>
    </row>
    <row r="25" spans="1:3" ht="24.75" thickBot="1" x14ac:dyDescent="0.45">
      <c r="A25" s="15">
        <v>0.05</v>
      </c>
      <c r="B25" s="3">
        <f t="shared" ref="B25:B39" si="0">+NPV(A25,$B$4:$B$7)+$B$3</f>
        <v>1800.731176824469</v>
      </c>
      <c r="C25" s="3">
        <f t="shared" ref="C25:C39" si="1">+NPV(A25,$C$4:$C$7)+$C$3</f>
        <v>2701.2818732935339</v>
      </c>
    </row>
    <row r="26" spans="1:3" ht="24.75" thickBot="1" x14ac:dyDescent="0.45">
      <c r="A26" s="15">
        <v>0.06</v>
      </c>
      <c r="B26" s="3">
        <f t="shared" si="0"/>
        <v>1588.5717233207943</v>
      </c>
      <c r="C26" s="3">
        <f t="shared" si="1"/>
        <v>2342.681010194432</v>
      </c>
    </row>
    <row r="27" spans="1:3" ht="24.75" thickBot="1" x14ac:dyDescent="0.45">
      <c r="A27" s="15">
        <v>7.0000000000000007E-2</v>
      </c>
      <c r="B27" s="3">
        <f t="shared" si="0"/>
        <v>1383.1425989769377</v>
      </c>
      <c r="C27" s="3">
        <f t="shared" si="1"/>
        <v>1998.7866761968526</v>
      </c>
    </row>
    <row r="28" spans="1:3" ht="24.75" thickBot="1" x14ac:dyDescent="0.45">
      <c r="A28" s="15">
        <v>0.08</v>
      </c>
      <c r="B28" s="3">
        <f t="shared" si="0"/>
        <v>1184.1507335715523</v>
      </c>
      <c r="C28" s="3">
        <f t="shared" si="1"/>
        <v>1668.8435310787081</v>
      </c>
    </row>
    <row r="29" spans="1:3" ht="24.75" thickBot="1" x14ac:dyDescent="0.45">
      <c r="A29" s="15">
        <v>0.09</v>
      </c>
      <c r="B29" s="3">
        <f t="shared" si="0"/>
        <v>991.31895037935465</v>
      </c>
      <c r="C29" s="3">
        <f t="shared" si="1"/>
        <v>1352.1421549264851</v>
      </c>
    </row>
    <row r="30" spans="1:3" ht="24.75" thickBot="1" x14ac:dyDescent="0.45">
      <c r="A30" s="15">
        <v>0.1</v>
      </c>
      <c r="B30" s="3">
        <f t="shared" si="0"/>
        <v>804.38494638344127</v>
      </c>
      <c r="C30" s="3">
        <f t="shared" si="1"/>
        <v>1048.0158459121612</v>
      </c>
    </row>
    <row r="31" spans="1:3" ht="24.75" thickBot="1" x14ac:dyDescent="0.45">
      <c r="A31" s="15">
        <v>0.11</v>
      </c>
      <c r="B31" s="3">
        <f t="shared" si="0"/>
        <v>623.10034749969054</v>
      </c>
      <c r="C31" s="3">
        <f t="shared" si="1"/>
        <v>755.83766895238841</v>
      </c>
    </row>
    <row r="32" spans="1:3" ht="24.75" thickBot="1" x14ac:dyDescent="0.45">
      <c r="A32" s="15">
        <v>0.12</v>
      </c>
      <c r="B32" s="3">
        <f t="shared" si="0"/>
        <v>447.22983262182242</v>
      </c>
      <c r="C32" s="3">
        <f t="shared" si="1"/>
        <v>475.01773349645737</v>
      </c>
    </row>
    <row r="33" spans="1:3" ht="24.75" thickBot="1" x14ac:dyDescent="0.45">
      <c r="A33" s="15">
        <v>0.13</v>
      </c>
      <c r="B33" s="3">
        <f t="shared" si="0"/>
        <v>276.55032086045321</v>
      </c>
      <c r="C33" s="3">
        <f t="shared" si="1"/>
        <v>205.00068075312629</v>
      </c>
    </row>
    <row r="34" spans="1:3" ht="24.75" thickBot="1" x14ac:dyDescent="0.45">
      <c r="A34" s="15">
        <v>0.14000000000000001</v>
      </c>
      <c r="B34" s="3">
        <f t="shared" si="0"/>
        <v>110.85021685768879</v>
      </c>
      <c r="C34" s="3">
        <f t="shared" si="1"/>
        <v>-54.736637482323204</v>
      </c>
    </row>
    <row r="35" spans="1:3" ht="24.75" thickBot="1" x14ac:dyDescent="0.45">
      <c r="A35" s="15">
        <v>0.15</v>
      </c>
      <c r="B35" s="3">
        <f t="shared" si="0"/>
        <v>-50.071290482808763</v>
      </c>
      <c r="C35" s="3">
        <f t="shared" si="1"/>
        <v>-304.68730457652418</v>
      </c>
    </row>
    <row r="36" spans="1:3" ht="24.75" thickBot="1" x14ac:dyDescent="0.45">
      <c r="A36" s="15">
        <v>0.16</v>
      </c>
      <c r="B36" s="3">
        <f t="shared" si="0"/>
        <v>-206.40488009715955</v>
      </c>
      <c r="C36" s="3">
        <f t="shared" si="1"/>
        <v>-545.31632406356039</v>
      </c>
    </row>
    <row r="37" spans="1:3" ht="24.75" thickBot="1" x14ac:dyDescent="0.45">
      <c r="A37" s="15">
        <v>0.17</v>
      </c>
      <c r="B37" s="3">
        <f t="shared" si="0"/>
        <v>-358.33170556727237</v>
      </c>
      <c r="C37" s="3">
        <f t="shared" si="1"/>
        <v>-777.0624572436227</v>
      </c>
    </row>
    <row r="38" spans="1:3" ht="24.75" thickBot="1" x14ac:dyDescent="0.45">
      <c r="A38" s="15">
        <v>0.18</v>
      </c>
      <c r="B38" s="3">
        <f t="shared" si="0"/>
        <v>-506.02396016756211</v>
      </c>
      <c r="C38" s="3">
        <f t="shared" si="1"/>
        <v>-1000.3399255002805</v>
      </c>
    </row>
    <row r="39" spans="1:3" ht="24.75" thickBot="1" x14ac:dyDescent="0.45">
      <c r="A39" s="15">
        <v>0.19</v>
      </c>
      <c r="B39" s="3">
        <f t="shared" si="0"/>
        <v>-649.64540338290135</v>
      </c>
      <c r="C39" s="3">
        <f t="shared" si="1"/>
        <v>-1215.5399883693481</v>
      </c>
    </row>
  </sheetData>
  <mergeCells count="4">
    <mergeCell ref="A1:A2"/>
    <mergeCell ref="B1:C1"/>
    <mergeCell ref="A23:A24"/>
    <mergeCell ref="B23:C2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A9F8-166B-48C5-9571-F5AF32732AB3}">
  <dimension ref="A1:C12"/>
  <sheetViews>
    <sheetView showGridLines="0" tabSelected="1" workbookViewId="0">
      <selection activeCell="B9" sqref="B9"/>
    </sheetView>
  </sheetViews>
  <sheetFormatPr defaultColWidth="20.140625" defaultRowHeight="23.25" x14ac:dyDescent="0.35"/>
  <cols>
    <col min="1" max="1" width="7.7109375" style="10" bestFit="1" customWidth="1"/>
    <col min="2" max="2" width="21.140625" style="10" bestFit="1" customWidth="1"/>
    <col min="3" max="3" width="22.7109375" style="10" customWidth="1"/>
    <col min="4" max="4" width="17.7109375" style="10" customWidth="1"/>
    <col min="5" max="16384" width="20.140625" style="10"/>
  </cols>
  <sheetData>
    <row r="1" spans="1:3" ht="24.75" thickBot="1" x14ac:dyDescent="0.45">
      <c r="A1" s="105" t="s">
        <v>0</v>
      </c>
      <c r="B1" s="107" t="s">
        <v>1</v>
      </c>
      <c r="C1" s="108"/>
    </row>
    <row r="2" spans="1:3" ht="24" customHeight="1" thickBot="1" x14ac:dyDescent="0.45">
      <c r="A2" s="106"/>
      <c r="B2" s="1" t="s">
        <v>2</v>
      </c>
      <c r="C2" s="1" t="s">
        <v>3</v>
      </c>
    </row>
    <row r="3" spans="1:3" ht="24.75" thickBot="1" x14ac:dyDescent="0.45">
      <c r="A3" s="2">
        <v>0</v>
      </c>
      <c r="B3" s="3">
        <v>-10000</v>
      </c>
      <c r="C3" s="3">
        <v>-10000</v>
      </c>
    </row>
    <row r="4" spans="1:3" ht="24.75" thickBot="1" x14ac:dyDescent="0.45">
      <c r="A4" s="2">
        <v>1</v>
      </c>
      <c r="B4" s="3">
        <v>5300</v>
      </c>
      <c r="C4" s="3">
        <v>1900</v>
      </c>
    </row>
    <row r="5" spans="1:3" ht="24.75" thickBot="1" x14ac:dyDescent="0.45">
      <c r="A5" s="2">
        <v>2</v>
      </c>
      <c r="B5" s="3">
        <v>4300</v>
      </c>
      <c r="C5" s="3">
        <v>2700</v>
      </c>
    </row>
    <row r="6" spans="1:3" ht="24.75" thickBot="1" x14ac:dyDescent="0.45">
      <c r="A6" s="2">
        <v>3</v>
      </c>
      <c r="B6" s="3">
        <v>1874</v>
      </c>
      <c r="C6" s="3">
        <v>2345</v>
      </c>
    </row>
    <row r="7" spans="1:3" ht="24.75" thickBot="1" x14ac:dyDescent="0.45">
      <c r="A7" s="2">
        <v>4</v>
      </c>
      <c r="B7" s="3">
        <v>1500</v>
      </c>
      <c r="C7" s="3">
        <v>7800</v>
      </c>
    </row>
    <row r="8" spans="1:3" ht="24.75" thickBot="1" x14ac:dyDescent="0.45">
      <c r="A8" s="4" t="s">
        <v>4</v>
      </c>
      <c r="B8" s="5">
        <v>0.1</v>
      </c>
      <c r="C8" s="5">
        <v>0.1</v>
      </c>
    </row>
    <row r="9" spans="1:3" ht="25.5" thickTop="1" thickBot="1" x14ac:dyDescent="0.45">
      <c r="A9" s="7" t="s">
        <v>6</v>
      </c>
      <c r="B9" s="11">
        <f>+NPV(B8,B4:B7)+B3</f>
        <v>804.38494638344127</v>
      </c>
      <c r="C9" s="11">
        <f>+NPV(C8,C4:C7)+C3</f>
        <v>1048.0158459121612</v>
      </c>
    </row>
    <row r="12" spans="1:3" x14ac:dyDescent="0.35">
      <c r="C12" s="13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CC17-A6B7-4918-8D08-8662BC2A6337}">
  <dimension ref="A2:G29"/>
  <sheetViews>
    <sheetView showGridLines="0" workbookViewId="0">
      <selection activeCell="A18" sqref="A18:G29"/>
    </sheetView>
  </sheetViews>
  <sheetFormatPr defaultRowHeight="15" x14ac:dyDescent="0.25"/>
  <cols>
    <col min="1" max="1" width="17" style="18" customWidth="1"/>
    <col min="2" max="4" width="22.28515625" customWidth="1"/>
    <col min="6" max="6" width="18.28515625" customWidth="1"/>
    <col min="7" max="7" width="15.85546875" customWidth="1"/>
  </cols>
  <sheetData>
    <row r="2" spans="1:7" x14ac:dyDescent="0.25">
      <c r="B2" s="17"/>
      <c r="C2" s="17"/>
      <c r="D2" s="17"/>
    </row>
    <row r="3" spans="1:7" ht="15.75" thickBot="1" x14ac:dyDescent="0.3">
      <c r="B3" s="38"/>
      <c r="C3" s="38"/>
      <c r="D3" s="38"/>
    </row>
    <row r="4" spans="1:7" ht="24.75" thickBot="1" x14ac:dyDescent="0.45">
      <c r="A4" s="35" t="s">
        <v>0</v>
      </c>
      <c r="B4" s="37" t="s">
        <v>20</v>
      </c>
      <c r="C4" s="37" t="s">
        <v>24</v>
      </c>
      <c r="D4" s="37" t="s">
        <v>25</v>
      </c>
      <c r="F4" s="113" t="s">
        <v>87</v>
      </c>
      <c r="G4" s="114"/>
    </row>
    <row r="5" spans="1:7" ht="24.75" thickBot="1" x14ac:dyDescent="0.45">
      <c r="A5" s="36">
        <v>0</v>
      </c>
      <c r="B5" s="27">
        <v>-10000</v>
      </c>
      <c r="C5" s="27"/>
      <c r="D5" s="27"/>
      <c r="F5" s="43" t="s">
        <v>22</v>
      </c>
      <c r="G5" s="42">
        <v>0.1</v>
      </c>
    </row>
    <row r="6" spans="1:7" ht="24.75" thickBot="1" x14ac:dyDescent="0.45">
      <c r="A6" s="36">
        <v>1</v>
      </c>
      <c r="B6" s="27">
        <v>-3000</v>
      </c>
      <c r="C6" s="27"/>
      <c r="D6" s="27"/>
      <c r="F6" s="45" t="s">
        <v>21</v>
      </c>
      <c r="G6" s="44">
        <v>0.08</v>
      </c>
    </row>
    <row r="7" spans="1:7" ht="24.75" thickBot="1" x14ac:dyDescent="0.45">
      <c r="A7" s="36">
        <v>2</v>
      </c>
      <c r="B7" s="27">
        <v>2500</v>
      </c>
      <c r="C7" s="27"/>
      <c r="D7" s="27"/>
    </row>
    <row r="8" spans="1:7" ht="24.75" thickBot="1" x14ac:dyDescent="0.45">
      <c r="A8" s="36">
        <v>3</v>
      </c>
      <c r="B8" s="27">
        <v>3500</v>
      </c>
      <c r="C8" s="27"/>
      <c r="D8" s="27"/>
      <c r="F8" s="48" t="s">
        <v>6</v>
      </c>
      <c r="G8" s="46"/>
    </row>
    <row r="9" spans="1:7" ht="24.75" thickBot="1" x14ac:dyDescent="0.45">
      <c r="A9" s="36">
        <v>4</v>
      </c>
      <c r="B9" s="27">
        <v>4500</v>
      </c>
      <c r="C9" s="27"/>
      <c r="D9" s="27"/>
      <c r="F9" s="49" t="s">
        <v>7</v>
      </c>
      <c r="G9" s="47"/>
    </row>
    <row r="10" spans="1:7" ht="24.75" thickBot="1" x14ac:dyDescent="0.45">
      <c r="A10" s="36">
        <v>5</v>
      </c>
      <c r="B10" s="27">
        <v>-1800</v>
      </c>
      <c r="C10" s="27"/>
      <c r="D10" s="27"/>
      <c r="F10" s="50" t="s">
        <v>23</v>
      </c>
      <c r="G10" s="47"/>
    </row>
    <row r="11" spans="1:7" ht="24.75" thickBot="1" x14ac:dyDescent="0.45">
      <c r="A11" s="36">
        <v>6</v>
      </c>
      <c r="B11" s="27">
        <v>8000</v>
      </c>
      <c r="C11" s="27"/>
      <c r="D11" s="27"/>
    </row>
    <row r="12" spans="1:7" ht="24.75" thickBot="1" x14ac:dyDescent="0.45">
      <c r="A12" s="36">
        <v>7</v>
      </c>
      <c r="B12" s="27">
        <v>4000</v>
      </c>
      <c r="C12" s="27"/>
      <c r="D12" s="27"/>
    </row>
    <row r="13" spans="1:7" ht="24.75" thickBot="1" x14ac:dyDescent="0.45">
      <c r="A13" s="36">
        <v>8</v>
      </c>
      <c r="B13" s="27">
        <v>500</v>
      </c>
      <c r="C13" s="27"/>
      <c r="D13" s="27"/>
    </row>
    <row r="14" spans="1:7" ht="24.75" thickBot="1" x14ac:dyDescent="0.45">
      <c r="B14" s="41" t="s">
        <v>26</v>
      </c>
      <c r="C14" s="41"/>
      <c r="D14" s="41"/>
    </row>
    <row r="15" spans="1:7" ht="24.75" thickBot="1" x14ac:dyDescent="0.45">
      <c r="B15" s="27" t="s">
        <v>27</v>
      </c>
      <c r="C15" s="40"/>
    </row>
    <row r="16" spans="1:7" ht="57.75" customHeight="1" x14ac:dyDescent="0.25"/>
    <row r="17" spans="1:7" ht="57.75" customHeight="1" thickBot="1" x14ac:dyDescent="0.3"/>
    <row r="18" spans="1:7" ht="57.75" customHeight="1" thickBot="1" x14ac:dyDescent="0.45">
      <c r="A18" s="35" t="s">
        <v>0</v>
      </c>
      <c r="B18" s="37" t="s">
        <v>20</v>
      </c>
      <c r="C18" s="37" t="s">
        <v>24</v>
      </c>
      <c r="D18" s="37" t="s">
        <v>25</v>
      </c>
      <c r="F18" s="111" t="s">
        <v>4</v>
      </c>
      <c r="G18" s="112"/>
    </row>
    <row r="19" spans="1:7" ht="24.75" thickBot="1" x14ac:dyDescent="0.45">
      <c r="A19" s="36">
        <v>0</v>
      </c>
      <c r="B19" s="27">
        <v>-10000</v>
      </c>
      <c r="C19" s="27">
        <f>+B19</f>
        <v>-10000</v>
      </c>
      <c r="D19" s="27"/>
      <c r="F19" s="36" t="s">
        <v>22</v>
      </c>
      <c r="G19" s="34">
        <v>0.1</v>
      </c>
    </row>
    <row r="20" spans="1:7" ht="24.75" thickBot="1" x14ac:dyDescent="0.45">
      <c r="A20" s="36">
        <v>1</v>
      </c>
      <c r="B20" s="27">
        <v>-3000</v>
      </c>
      <c r="C20" s="27">
        <f>-PV($G$19,A20,,B20,)</f>
        <v>-2727.272727272727</v>
      </c>
      <c r="D20" s="27"/>
      <c r="F20" s="36" t="s">
        <v>21</v>
      </c>
      <c r="G20" s="34">
        <v>0.08</v>
      </c>
    </row>
    <row r="21" spans="1:7" ht="24.75" thickBot="1" x14ac:dyDescent="0.45">
      <c r="A21" s="36">
        <v>2</v>
      </c>
      <c r="B21" s="27">
        <v>2500</v>
      </c>
      <c r="C21" s="27"/>
      <c r="D21" s="27">
        <f>-FV($G$20,$A$27-A21,,B21)</f>
        <v>3967.1858073600015</v>
      </c>
    </row>
    <row r="22" spans="1:7" ht="24.75" thickBot="1" x14ac:dyDescent="0.45">
      <c r="A22" s="36">
        <v>3</v>
      </c>
      <c r="B22" s="27">
        <v>3500</v>
      </c>
      <c r="C22" s="27"/>
      <c r="D22" s="27">
        <f>-FV($G$20,$A$27-A22,,B22)</f>
        <v>5142.6482688000015</v>
      </c>
      <c r="F22" s="36" t="s">
        <v>6</v>
      </c>
      <c r="G22" s="27">
        <f>+NPV(G19,B20:B27)+B19</f>
        <v>726.02454945637874</v>
      </c>
    </row>
    <row r="23" spans="1:7" ht="24.75" thickBot="1" x14ac:dyDescent="0.45">
      <c r="A23" s="36">
        <v>4</v>
      </c>
      <c r="B23" s="27">
        <v>4500</v>
      </c>
      <c r="C23" s="27"/>
      <c r="D23" s="27">
        <f>-FV($G$20,$A$27-A23,,B23)</f>
        <v>6122.2003200000017</v>
      </c>
      <c r="F23" s="36" t="s">
        <v>7</v>
      </c>
      <c r="G23" s="40">
        <f>+IRR(B19:B27,2%)</f>
        <v>0.11402667358666263</v>
      </c>
    </row>
    <row r="24" spans="1:7" ht="24.75" thickBot="1" x14ac:dyDescent="0.45">
      <c r="A24" s="36">
        <v>5</v>
      </c>
      <c r="B24" s="27">
        <v>-1800</v>
      </c>
      <c r="C24" s="27">
        <f>-PV($G$19,A24,,B24,)</f>
        <v>-1117.6583815064789</v>
      </c>
      <c r="D24" s="27"/>
      <c r="F24" s="39" t="s">
        <v>23</v>
      </c>
      <c r="G24" s="40">
        <f>MIRR(B19:B27,G19,G20)</f>
        <v>9.862910462325547E-2</v>
      </c>
    </row>
    <row r="25" spans="1:7" ht="24.75" thickBot="1" x14ac:dyDescent="0.45">
      <c r="A25" s="36">
        <v>6</v>
      </c>
      <c r="B25" s="27">
        <v>8000</v>
      </c>
      <c r="C25" s="27"/>
      <c r="D25" s="27">
        <f>-FV($G$20,$A$27-A25,,B25)</f>
        <v>9331.2000000000007</v>
      </c>
    </row>
    <row r="26" spans="1:7" ht="24.75" thickBot="1" x14ac:dyDescent="0.45">
      <c r="A26" s="36">
        <v>7</v>
      </c>
      <c r="B26" s="27">
        <v>4000</v>
      </c>
      <c r="C26" s="27"/>
      <c r="D26" s="27">
        <f>-FV($G$20,$A$27-A26,,B26)</f>
        <v>4320</v>
      </c>
    </row>
    <row r="27" spans="1:7" ht="24.75" thickBot="1" x14ac:dyDescent="0.45">
      <c r="A27" s="36">
        <v>8</v>
      </c>
      <c r="B27" s="27">
        <v>500</v>
      </c>
      <c r="C27" s="27"/>
      <c r="D27" s="27">
        <f>-FV($G$20,$A$27-A27,,B27)</f>
        <v>500</v>
      </c>
    </row>
    <row r="28" spans="1:7" ht="24.75" thickBot="1" x14ac:dyDescent="0.45">
      <c r="B28" s="41" t="s">
        <v>26</v>
      </c>
      <c r="C28" s="41">
        <f>SUM(C19:C27)</f>
        <v>-13844.931108779207</v>
      </c>
      <c r="D28" s="41">
        <f>SUM(D19:D27)</f>
        <v>29383.234396160005</v>
      </c>
    </row>
    <row r="29" spans="1:7" ht="24.75" thickBot="1" x14ac:dyDescent="0.45">
      <c r="B29" s="27" t="s">
        <v>27</v>
      </c>
      <c r="C29" s="40">
        <f>+RATE(A27,,C28,D28)</f>
        <v>9.8629104623255373E-2</v>
      </c>
    </row>
  </sheetData>
  <mergeCells count="2">
    <mergeCell ref="F18:G18"/>
    <mergeCell ref="F4:G4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D27D-4FC3-4BA0-886E-F16E03611AF3}">
  <dimension ref="A1:C9"/>
  <sheetViews>
    <sheetView topLeftCell="A40" workbookViewId="0">
      <selection sqref="A1:D11"/>
    </sheetView>
  </sheetViews>
  <sheetFormatPr defaultRowHeight="15" x14ac:dyDescent="0.25"/>
  <cols>
    <col min="1" max="1" width="7.7109375" bestFit="1" customWidth="1"/>
    <col min="2" max="2" width="14.7109375" bestFit="1" customWidth="1"/>
    <col min="3" max="3" width="16.5703125" bestFit="1" customWidth="1"/>
  </cols>
  <sheetData>
    <row r="1" spans="1:3" ht="24.75" thickBot="1" x14ac:dyDescent="0.45">
      <c r="A1" s="105" t="s">
        <v>0</v>
      </c>
      <c r="B1" s="107" t="s">
        <v>1</v>
      </c>
      <c r="C1" s="108"/>
    </row>
    <row r="2" spans="1:3" ht="24.75" thickBot="1" x14ac:dyDescent="0.45">
      <c r="A2" s="106"/>
      <c r="B2" s="1" t="s">
        <v>2</v>
      </c>
      <c r="C2" s="1" t="s">
        <v>3</v>
      </c>
    </row>
    <row r="3" spans="1:3" ht="24.75" thickBot="1" x14ac:dyDescent="0.45">
      <c r="A3" s="2">
        <v>0</v>
      </c>
      <c r="B3" s="3">
        <v>-10000</v>
      </c>
      <c r="C3" s="3">
        <v>-10000</v>
      </c>
    </row>
    <row r="4" spans="1:3" ht="24.75" thickBot="1" x14ac:dyDescent="0.45">
      <c r="A4" s="2">
        <v>1</v>
      </c>
      <c r="B4" s="3">
        <v>5300</v>
      </c>
      <c r="C4" s="3">
        <v>1900</v>
      </c>
    </row>
    <row r="5" spans="1:3" ht="24.75" thickBot="1" x14ac:dyDescent="0.45">
      <c r="A5" s="2">
        <v>2</v>
      </c>
      <c r="B5" s="3">
        <v>4300</v>
      </c>
      <c r="C5" s="3">
        <v>2700</v>
      </c>
    </row>
    <row r="6" spans="1:3" ht="24.75" thickBot="1" x14ac:dyDescent="0.45">
      <c r="A6" s="2">
        <v>3</v>
      </c>
      <c r="B6" s="3">
        <v>1874</v>
      </c>
      <c r="C6" s="3">
        <v>2345</v>
      </c>
    </row>
    <row r="7" spans="1:3" ht="24.75" thickBot="1" x14ac:dyDescent="0.45">
      <c r="A7" s="2">
        <v>4</v>
      </c>
      <c r="B7" s="3">
        <v>1500</v>
      </c>
      <c r="C7" s="3">
        <v>7800</v>
      </c>
    </row>
    <row r="8" spans="1:3" ht="24.75" thickBot="1" x14ac:dyDescent="0.45">
      <c r="A8" s="4" t="s">
        <v>4</v>
      </c>
      <c r="B8" s="5">
        <v>0.1</v>
      </c>
      <c r="C8" s="6" t="s">
        <v>5</v>
      </c>
    </row>
    <row r="9" spans="1:3" ht="25.5" thickTop="1" thickBot="1" x14ac:dyDescent="0.45">
      <c r="A9" s="7" t="s">
        <v>6</v>
      </c>
      <c r="B9" s="8">
        <v>804.38</v>
      </c>
      <c r="C9" s="9">
        <v>1048.02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95B2-F9BD-4744-8DA7-0623BC480E07}">
  <dimension ref="B1:G19"/>
  <sheetViews>
    <sheetView showGridLines="0" topLeftCell="G4" workbookViewId="0">
      <selection activeCell="B29" sqref="B29"/>
    </sheetView>
  </sheetViews>
  <sheetFormatPr defaultRowHeight="15" x14ac:dyDescent="0.25"/>
  <cols>
    <col min="2" max="2" width="34" style="24" customWidth="1"/>
    <col min="3" max="5" width="14.5703125" customWidth="1"/>
    <col min="6" max="6" width="16.85546875" customWidth="1"/>
    <col min="7" max="7" width="11.5703125" bestFit="1" customWidth="1"/>
  </cols>
  <sheetData>
    <row r="1" spans="2:7" ht="24.75" customHeight="1" thickBot="1" x14ac:dyDescent="0.3"/>
    <row r="2" spans="2:7" ht="24" thickBot="1" x14ac:dyDescent="0.4">
      <c r="B2" s="23" t="s">
        <v>0</v>
      </c>
      <c r="C2" s="21">
        <v>0</v>
      </c>
      <c r="D2" s="21">
        <v>1</v>
      </c>
      <c r="E2" s="21">
        <v>2</v>
      </c>
      <c r="F2" s="21">
        <v>3</v>
      </c>
      <c r="G2" s="21">
        <v>4</v>
      </c>
    </row>
    <row r="3" spans="2:7" ht="24.75" thickBot="1" x14ac:dyDescent="0.45">
      <c r="B3" s="26" t="s">
        <v>2</v>
      </c>
      <c r="C3" s="27">
        <v>-10000</v>
      </c>
      <c r="D3" s="27">
        <v>5300</v>
      </c>
      <c r="E3" s="27">
        <v>4300</v>
      </c>
      <c r="F3" s="27">
        <v>1874</v>
      </c>
      <c r="G3" s="27">
        <v>1500</v>
      </c>
    </row>
    <row r="4" spans="2:7" ht="24.75" thickBot="1" x14ac:dyDescent="0.45">
      <c r="B4" s="26"/>
      <c r="C4" s="27"/>
      <c r="D4" s="27"/>
      <c r="E4" s="27"/>
      <c r="F4" s="27"/>
      <c r="G4" s="27">
        <f>-FV($C$11,1,,F3)</f>
        <v>2061.4</v>
      </c>
    </row>
    <row r="5" spans="2:7" ht="24.75" thickBot="1" x14ac:dyDescent="0.45">
      <c r="B5" s="26"/>
      <c r="C5" s="27"/>
      <c r="D5" s="27"/>
      <c r="E5" s="27"/>
      <c r="F5" s="27"/>
      <c r="G5" s="27">
        <f>-FV($C$11,2,,E3)</f>
        <v>5203.0000000000009</v>
      </c>
    </row>
    <row r="6" spans="2:7" ht="24.75" thickBot="1" x14ac:dyDescent="0.45">
      <c r="B6" s="26" t="s">
        <v>11</v>
      </c>
      <c r="C6" s="27"/>
      <c r="D6" s="27"/>
      <c r="E6" s="27"/>
      <c r="F6" s="27"/>
      <c r="G6" s="27">
        <f>-FV(C11,3,,D3)</f>
        <v>7054.300000000002</v>
      </c>
    </row>
    <row r="7" spans="2:7" ht="24.75" customHeight="1" thickBot="1" x14ac:dyDescent="0.45">
      <c r="B7" s="26" t="s">
        <v>12</v>
      </c>
      <c r="C7" s="22">
        <v>-10000</v>
      </c>
      <c r="D7" s="26"/>
      <c r="E7" s="26" t="s">
        <v>13</v>
      </c>
      <c r="F7" s="26"/>
      <c r="G7" s="22">
        <v>15823</v>
      </c>
    </row>
    <row r="8" spans="2:7" ht="24.75" customHeight="1" thickBot="1" x14ac:dyDescent="0.45">
      <c r="B8" s="30" t="s">
        <v>14</v>
      </c>
      <c r="C8" s="28"/>
      <c r="D8" s="28"/>
      <c r="E8" s="29"/>
      <c r="F8" s="26" t="s">
        <v>15</v>
      </c>
      <c r="G8" s="25">
        <v>0.1216</v>
      </c>
    </row>
    <row r="9" spans="2:7" ht="24.75" customHeight="1" thickBot="1" x14ac:dyDescent="0.45">
      <c r="B9" s="31" t="s">
        <v>16</v>
      </c>
      <c r="C9" s="32"/>
      <c r="D9" s="32"/>
      <c r="E9" s="32"/>
      <c r="F9" s="33"/>
      <c r="G9" s="25">
        <v>0.1216</v>
      </c>
    </row>
    <row r="10" spans="2:7" ht="15.75" thickBot="1" x14ac:dyDescent="0.3"/>
    <row r="11" spans="2:7" ht="24.75" thickBot="1" x14ac:dyDescent="0.45">
      <c r="B11" s="26" t="s">
        <v>17</v>
      </c>
      <c r="C11" s="34">
        <v>0.1</v>
      </c>
    </row>
    <row r="12" spans="2:7" ht="24.75" thickBot="1" x14ac:dyDescent="0.45">
      <c r="B12" s="26" t="s">
        <v>18</v>
      </c>
      <c r="C12" s="34">
        <v>0.1</v>
      </c>
    </row>
    <row r="17" spans="2:6" ht="15.75" thickBot="1" x14ac:dyDescent="0.3"/>
    <row r="18" spans="2:6" ht="24.75" thickBot="1" x14ac:dyDescent="0.45">
      <c r="B18" s="26" t="s">
        <v>17</v>
      </c>
      <c r="C18" s="34">
        <v>0.1</v>
      </c>
    </row>
    <row r="19" spans="2:6" ht="24.75" thickBot="1" x14ac:dyDescent="0.45">
      <c r="B19" s="26" t="s">
        <v>18</v>
      </c>
      <c r="C19" s="34">
        <v>0.08</v>
      </c>
      <c r="E19" s="26" t="s">
        <v>19</v>
      </c>
      <c r="F19" s="25">
        <f>+MIRR(C3:G3,C18,C19)</f>
        <v>0.11064306303322358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A45-F27E-45F5-9EA2-9A19CD72AB9F}">
  <dimension ref="B1:H44"/>
  <sheetViews>
    <sheetView showGridLines="0" workbookViewId="0">
      <selection activeCell="F18" sqref="F18"/>
    </sheetView>
  </sheetViews>
  <sheetFormatPr defaultRowHeight="15" x14ac:dyDescent="0.25"/>
  <cols>
    <col min="2" max="2" width="34" style="24" customWidth="1"/>
    <col min="3" max="5" width="14.5703125" customWidth="1"/>
    <col min="6" max="6" width="16.85546875" customWidth="1"/>
    <col min="7" max="7" width="11.5703125" bestFit="1" customWidth="1"/>
  </cols>
  <sheetData>
    <row r="1" spans="2:7" ht="24" thickBot="1" x14ac:dyDescent="0.4">
      <c r="B1" s="23" t="s">
        <v>0</v>
      </c>
      <c r="C1" s="21">
        <v>0</v>
      </c>
      <c r="D1" s="21">
        <v>1</v>
      </c>
      <c r="E1" s="21">
        <v>2</v>
      </c>
      <c r="F1" s="21">
        <v>3</v>
      </c>
      <c r="G1" s="21">
        <v>4</v>
      </c>
    </row>
    <row r="2" spans="2:7" ht="24.75" thickBot="1" x14ac:dyDescent="0.45">
      <c r="B2" s="26" t="s">
        <v>2</v>
      </c>
      <c r="C2" s="27">
        <v>-10000</v>
      </c>
      <c r="D2" s="27">
        <v>5300</v>
      </c>
      <c r="E2" s="27">
        <v>4300</v>
      </c>
      <c r="F2" s="27">
        <v>1874</v>
      </c>
      <c r="G2" s="27">
        <v>1500</v>
      </c>
    </row>
    <row r="3" spans="2:7" ht="24.75" thickBot="1" x14ac:dyDescent="0.45">
      <c r="B3" s="26"/>
      <c r="C3" s="27"/>
      <c r="D3" s="27"/>
      <c r="E3" s="27"/>
      <c r="F3" s="27"/>
      <c r="G3" s="27"/>
    </row>
    <row r="4" spans="2:7" ht="24.75" thickBot="1" x14ac:dyDescent="0.45">
      <c r="B4" s="26"/>
      <c r="C4" s="27"/>
      <c r="D4" s="27"/>
      <c r="E4" s="27"/>
      <c r="F4" s="27"/>
      <c r="G4" s="27"/>
    </row>
    <row r="5" spans="2:7" ht="24.75" thickBot="1" x14ac:dyDescent="0.45">
      <c r="B5" s="26" t="s">
        <v>11</v>
      </c>
      <c r="C5" s="27"/>
      <c r="D5" s="27"/>
      <c r="E5" s="27"/>
      <c r="F5" s="27"/>
      <c r="G5" s="27"/>
    </row>
    <row r="6" spans="2:7" ht="24.75" thickBot="1" x14ac:dyDescent="0.45">
      <c r="B6" s="26" t="s">
        <v>12</v>
      </c>
      <c r="C6" s="22"/>
      <c r="D6" s="26"/>
      <c r="E6" s="51" t="s">
        <v>13</v>
      </c>
      <c r="F6" s="26"/>
      <c r="G6" s="22"/>
    </row>
    <row r="7" spans="2:7" ht="48.75" thickBot="1" x14ac:dyDescent="0.45">
      <c r="B7" s="30" t="s">
        <v>29</v>
      </c>
      <c r="C7" s="28"/>
      <c r="D7" s="28"/>
      <c r="E7" s="29"/>
      <c r="F7" s="26" t="s">
        <v>15</v>
      </c>
      <c r="G7" s="25"/>
    </row>
    <row r="8" spans="2:7" ht="24.75" thickBot="1" x14ac:dyDescent="0.45">
      <c r="B8" s="31" t="s">
        <v>16</v>
      </c>
      <c r="C8" s="32"/>
      <c r="D8" s="32"/>
      <c r="E8" s="32"/>
      <c r="F8" s="33"/>
      <c r="G8" s="25"/>
    </row>
    <row r="9" spans="2:7" ht="15.75" thickBot="1" x14ac:dyDescent="0.3"/>
    <row r="10" spans="2:7" ht="24.75" thickBot="1" x14ac:dyDescent="0.45">
      <c r="B10" s="26" t="s">
        <v>17</v>
      </c>
      <c r="C10" s="34">
        <v>0.1</v>
      </c>
    </row>
    <row r="11" spans="2:7" ht="24.75" thickBot="1" x14ac:dyDescent="0.45">
      <c r="B11" s="26" t="s">
        <v>18</v>
      </c>
      <c r="C11" s="34">
        <v>0.1</v>
      </c>
    </row>
    <row r="16" spans="2:7" ht="15.75" thickBot="1" x14ac:dyDescent="0.3"/>
    <row r="17" spans="2:8" ht="24.75" thickBot="1" x14ac:dyDescent="0.45">
      <c r="B17" s="26" t="s">
        <v>17</v>
      </c>
      <c r="C17" s="34">
        <v>0.1</v>
      </c>
    </row>
    <row r="18" spans="2:8" ht="24.75" thickBot="1" x14ac:dyDescent="0.45">
      <c r="B18" s="26" t="s">
        <v>18</v>
      </c>
      <c r="C18" s="34">
        <v>0.08</v>
      </c>
      <c r="E18" s="26" t="s">
        <v>19</v>
      </c>
      <c r="F18" s="25"/>
    </row>
    <row r="26" spans="2:8" ht="24.75" customHeight="1" thickBot="1" x14ac:dyDescent="0.3"/>
    <row r="27" spans="2:8" ht="24" thickBot="1" x14ac:dyDescent="0.4">
      <c r="B27" s="23" t="s">
        <v>0</v>
      </c>
      <c r="C27" s="21">
        <v>0</v>
      </c>
      <c r="D27" s="21">
        <v>1</v>
      </c>
      <c r="E27" s="21">
        <v>2</v>
      </c>
      <c r="F27" s="21">
        <v>3</v>
      </c>
      <c r="G27" s="21">
        <v>4</v>
      </c>
    </row>
    <row r="28" spans="2:8" ht="24.75" thickBot="1" x14ac:dyDescent="0.45">
      <c r="B28" s="26" t="s">
        <v>2</v>
      </c>
      <c r="C28" s="27">
        <v>-10000</v>
      </c>
      <c r="D28" s="27">
        <v>5300</v>
      </c>
      <c r="E28" s="27">
        <v>4300</v>
      </c>
      <c r="F28" s="27">
        <v>1874</v>
      </c>
      <c r="G28" s="27">
        <v>1500</v>
      </c>
      <c r="H28" s="20"/>
    </row>
    <row r="29" spans="2:8" ht="24.75" thickBot="1" x14ac:dyDescent="0.45">
      <c r="B29" s="26"/>
      <c r="C29" s="27"/>
      <c r="D29" s="27"/>
      <c r="E29" s="27"/>
      <c r="F29" s="27"/>
      <c r="G29" s="27">
        <f>-FV($C$36,1,,F28)</f>
        <v>2061.4</v>
      </c>
      <c r="H29" s="20"/>
    </row>
    <row r="30" spans="2:8" ht="24.75" thickBot="1" x14ac:dyDescent="0.45">
      <c r="B30" s="26"/>
      <c r="C30" s="27"/>
      <c r="D30" s="27"/>
      <c r="E30" s="27"/>
      <c r="F30" s="27"/>
      <c r="G30" s="27">
        <f>-FV($C$36,2,,E28)</f>
        <v>5203.0000000000009</v>
      </c>
      <c r="H30" s="20"/>
    </row>
    <row r="31" spans="2:8" ht="24.75" thickBot="1" x14ac:dyDescent="0.45">
      <c r="B31" s="26" t="s">
        <v>11</v>
      </c>
      <c r="C31" s="27"/>
      <c r="D31" s="27"/>
      <c r="E31" s="27"/>
      <c r="F31" s="27"/>
      <c r="G31" s="27">
        <f>-FV(C36,3,,D28)</f>
        <v>7054.300000000002</v>
      </c>
      <c r="H31" s="20"/>
    </row>
    <row r="32" spans="2:8" ht="24.75" customHeight="1" thickBot="1" x14ac:dyDescent="0.45">
      <c r="B32" s="26" t="s">
        <v>12</v>
      </c>
      <c r="C32" s="22">
        <v>-10000</v>
      </c>
      <c r="D32" s="26"/>
      <c r="E32" s="51" t="s">
        <v>13</v>
      </c>
      <c r="F32" s="26"/>
      <c r="G32" s="22">
        <f>+SUM(G28:G31)</f>
        <v>15818.700000000004</v>
      </c>
    </row>
    <row r="33" spans="2:7" ht="24.75" customHeight="1" thickBot="1" x14ac:dyDescent="0.45">
      <c r="B33" s="30" t="s">
        <v>28</v>
      </c>
      <c r="C33" s="28"/>
      <c r="D33" s="28"/>
      <c r="E33" s="29"/>
      <c r="F33" s="26" t="s">
        <v>15</v>
      </c>
      <c r="G33" s="25">
        <f>+RATE(G27,,C32,G32,,)</f>
        <v>0.1214830070468365</v>
      </c>
    </row>
    <row r="34" spans="2:7" ht="24.75" customHeight="1" thickBot="1" x14ac:dyDescent="0.45">
      <c r="B34" s="31" t="s">
        <v>16</v>
      </c>
      <c r="C34" s="32"/>
      <c r="D34" s="32"/>
      <c r="E34" s="32"/>
      <c r="F34" s="33"/>
      <c r="G34" s="25">
        <f>+MIRR(C28:G28,C36,C36)</f>
        <v>0.12148300704683668</v>
      </c>
    </row>
    <row r="35" spans="2:7" ht="15.75" thickBot="1" x14ac:dyDescent="0.3"/>
    <row r="36" spans="2:7" ht="24.75" thickBot="1" x14ac:dyDescent="0.45">
      <c r="B36" s="26" t="s">
        <v>17</v>
      </c>
      <c r="C36" s="34">
        <v>0.1</v>
      </c>
    </row>
    <row r="37" spans="2:7" ht="24.75" thickBot="1" x14ac:dyDescent="0.45">
      <c r="B37" s="26" t="s">
        <v>18</v>
      </c>
      <c r="C37" s="34">
        <v>0.1</v>
      </c>
    </row>
    <row r="42" spans="2:7" ht="15.75" thickBot="1" x14ac:dyDescent="0.3"/>
    <row r="43" spans="2:7" ht="24.75" thickBot="1" x14ac:dyDescent="0.45">
      <c r="B43" s="26" t="s">
        <v>17</v>
      </c>
      <c r="C43" s="34">
        <v>0.1</v>
      </c>
    </row>
    <row r="44" spans="2:7" ht="24.75" thickBot="1" x14ac:dyDescent="0.45">
      <c r="B44" s="26" t="s">
        <v>18</v>
      </c>
      <c r="C44" s="34">
        <v>0.08</v>
      </c>
      <c r="E44" s="26" t="s">
        <v>19</v>
      </c>
      <c r="F44" s="25">
        <f>+MIRR(C28:G28,C43,C44)</f>
        <v>0.11064306303322358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F51C-4021-4264-AFF7-C2796930E56D}">
  <dimension ref="A1:D39"/>
  <sheetViews>
    <sheetView workbookViewId="0">
      <selection activeCell="D9" sqref="D9"/>
    </sheetView>
  </sheetViews>
  <sheetFormatPr defaultRowHeight="15" x14ac:dyDescent="0.25"/>
  <cols>
    <col min="1" max="1" width="17" customWidth="1"/>
    <col min="2" max="2" width="21.140625" bestFit="1" customWidth="1"/>
    <col min="3" max="4" width="22" bestFit="1" customWidth="1"/>
  </cols>
  <sheetData>
    <row r="1" spans="1:4" ht="24.75" thickBot="1" x14ac:dyDescent="0.45">
      <c r="A1" s="105" t="s">
        <v>0</v>
      </c>
      <c r="B1" s="107" t="s">
        <v>1</v>
      </c>
      <c r="C1" s="108"/>
    </row>
    <row r="2" spans="1:4" ht="24.75" thickBot="1" x14ac:dyDescent="0.45">
      <c r="A2" s="106"/>
      <c r="B2" s="14" t="s">
        <v>2</v>
      </c>
      <c r="C2" s="14" t="s">
        <v>3</v>
      </c>
      <c r="D2" s="14" t="s">
        <v>10</v>
      </c>
    </row>
    <row r="3" spans="1:4" ht="24.75" thickBot="1" x14ac:dyDescent="0.45">
      <c r="A3" s="2">
        <v>0</v>
      </c>
      <c r="B3" s="3">
        <v>-10000</v>
      </c>
      <c r="C3" s="3">
        <v>-10000</v>
      </c>
      <c r="D3" s="3">
        <f>+B3-C3</f>
        <v>0</v>
      </c>
    </row>
    <row r="4" spans="1:4" ht="24.75" thickBot="1" x14ac:dyDescent="0.45">
      <c r="A4" s="2">
        <v>1</v>
      </c>
      <c r="B4" s="3">
        <v>5300</v>
      </c>
      <c r="C4" s="3">
        <v>1900</v>
      </c>
      <c r="D4" s="3">
        <f t="shared" ref="D4:D7" si="0">+B4-C4</f>
        <v>3400</v>
      </c>
    </row>
    <row r="5" spans="1:4" ht="24.75" thickBot="1" x14ac:dyDescent="0.45">
      <c r="A5" s="2">
        <v>2</v>
      </c>
      <c r="B5" s="3">
        <v>4300</v>
      </c>
      <c r="C5" s="3">
        <v>2700</v>
      </c>
      <c r="D5" s="3">
        <f t="shared" si="0"/>
        <v>1600</v>
      </c>
    </row>
    <row r="6" spans="1:4" ht="24.75" thickBot="1" x14ac:dyDescent="0.45">
      <c r="A6" s="2">
        <v>3</v>
      </c>
      <c r="B6" s="3">
        <v>1874</v>
      </c>
      <c r="C6" s="3">
        <v>2345</v>
      </c>
      <c r="D6" s="3">
        <f t="shared" si="0"/>
        <v>-471</v>
      </c>
    </row>
    <row r="7" spans="1:4" ht="24.75" thickBot="1" x14ac:dyDescent="0.45">
      <c r="A7" s="2">
        <v>4</v>
      </c>
      <c r="B7" s="3">
        <v>1500</v>
      </c>
      <c r="C7" s="3">
        <v>7800</v>
      </c>
      <c r="D7" s="3">
        <f t="shared" si="0"/>
        <v>-6300</v>
      </c>
    </row>
    <row r="8" spans="1:4" ht="24.75" thickBot="1" x14ac:dyDescent="0.45">
      <c r="A8" s="4" t="s">
        <v>4</v>
      </c>
      <c r="B8" s="5">
        <v>0.1</v>
      </c>
      <c r="C8" s="5">
        <v>0.1</v>
      </c>
      <c r="D8" s="5"/>
    </row>
    <row r="9" spans="1:4" ht="25.5" thickTop="1" thickBot="1" x14ac:dyDescent="0.45">
      <c r="A9" s="7" t="s">
        <v>6</v>
      </c>
      <c r="B9" s="11">
        <f>+NPV(B8,B4:B7)+B3</f>
        <v>804.38494638344127</v>
      </c>
      <c r="C9" s="11">
        <f>+NPV(C8,C4:C7)+C3</f>
        <v>1048.0158459121612</v>
      </c>
      <c r="D9" s="11"/>
    </row>
    <row r="10" spans="1:4" ht="25.5" thickTop="1" thickBot="1" x14ac:dyDescent="0.45">
      <c r="A10" s="7" t="s">
        <v>7</v>
      </c>
      <c r="B10" s="16">
        <f>+IRR(B3:B7,3%)</f>
        <v>0.14685719674008113</v>
      </c>
      <c r="C10" s="16">
        <f>+IRR(C3:C7,3%)</f>
        <v>0.13786030093163637</v>
      </c>
      <c r="D10" s="16">
        <f>+IRR(D3:D7,3%)</f>
        <v>0.1227424631697227</v>
      </c>
    </row>
    <row r="22" spans="1:3" ht="15.75" thickBot="1" x14ac:dyDescent="0.3"/>
    <row r="23" spans="1:3" ht="24.75" thickBot="1" x14ac:dyDescent="0.45">
      <c r="A23" s="109" t="s">
        <v>9</v>
      </c>
      <c r="B23" s="107" t="s">
        <v>8</v>
      </c>
      <c r="C23" s="108"/>
    </row>
    <row r="24" spans="1:3" ht="24.75" thickBot="1" x14ac:dyDescent="0.45">
      <c r="A24" s="110" t="s">
        <v>4</v>
      </c>
      <c r="B24" s="14" t="s">
        <v>2</v>
      </c>
      <c r="C24" s="14" t="s">
        <v>3</v>
      </c>
    </row>
    <row r="25" spans="1:3" ht="24.75" thickBot="1" x14ac:dyDescent="0.45">
      <c r="A25" s="15">
        <v>0.05</v>
      </c>
      <c r="B25" s="3">
        <f t="shared" ref="B25:B39" si="1">+NPV(A25,$B$4:$B$7)+$B$3</f>
        <v>1800.731176824469</v>
      </c>
      <c r="C25" s="3">
        <f t="shared" ref="C25:C39" si="2">+NPV(A25,$C$4:$C$7)+$C$3</f>
        <v>2701.2818732935339</v>
      </c>
    </row>
    <row r="26" spans="1:3" ht="24.75" thickBot="1" x14ac:dyDescent="0.45">
      <c r="A26" s="15">
        <v>0.06</v>
      </c>
      <c r="B26" s="3">
        <f t="shared" si="1"/>
        <v>1588.5717233207943</v>
      </c>
      <c r="C26" s="3">
        <f t="shared" si="2"/>
        <v>2342.681010194432</v>
      </c>
    </row>
    <row r="27" spans="1:3" ht="24.75" thickBot="1" x14ac:dyDescent="0.45">
      <c r="A27" s="15">
        <v>7.0000000000000007E-2</v>
      </c>
      <c r="B27" s="3">
        <f t="shared" si="1"/>
        <v>1383.1425989769377</v>
      </c>
      <c r="C27" s="3">
        <f t="shared" si="2"/>
        <v>1998.7866761968526</v>
      </c>
    </row>
    <row r="28" spans="1:3" ht="24.75" thickBot="1" x14ac:dyDescent="0.45">
      <c r="A28" s="15">
        <v>0.08</v>
      </c>
      <c r="B28" s="3">
        <f t="shared" si="1"/>
        <v>1184.1507335715523</v>
      </c>
      <c r="C28" s="3">
        <f t="shared" si="2"/>
        <v>1668.8435310787081</v>
      </c>
    </row>
    <row r="29" spans="1:3" ht="24.75" thickBot="1" x14ac:dyDescent="0.45">
      <c r="A29" s="15">
        <v>0.09</v>
      </c>
      <c r="B29" s="3">
        <f t="shared" si="1"/>
        <v>991.31895037935465</v>
      </c>
      <c r="C29" s="3">
        <f t="shared" si="2"/>
        <v>1352.1421549264851</v>
      </c>
    </row>
    <row r="30" spans="1:3" ht="24.75" thickBot="1" x14ac:dyDescent="0.45">
      <c r="A30" s="15">
        <v>0.1</v>
      </c>
      <c r="B30" s="3">
        <f t="shared" si="1"/>
        <v>804.38494638344127</v>
      </c>
      <c r="C30" s="3">
        <f t="shared" si="2"/>
        <v>1048.0158459121612</v>
      </c>
    </row>
    <row r="31" spans="1:3" ht="24.75" thickBot="1" x14ac:dyDescent="0.45">
      <c r="A31" s="15">
        <v>0.11</v>
      </c>
      <c r="B31" s="3">
        <f t="shared" si="1"/>
        <v>623.10034749969054</v>
      </c>
      <c r="C31" s="3">
        <f t="shared" si="2"/>
        <v>755.83766895238841</v>
      </c>
    </row>
    <row r="32" spans="1:3" ht="24.75" thickBot="1" x14ac:dyDescent="0.45">
      <c r="A32" s="15">
        <v>0.12</v>
      </c>
      <c r="B32" s="3">
        <f t="shared" si="1"/>
        <v>447.22983262182242</v>
      </c>
      <c r="C32" s="3">
        <f t="shared" si="2"/>
        <v>475.01773349645737</v>
      </c>
    </row>
    <row r="33" spans="1:3" ht="24.75" thickBot="1" x14ac:dyDescent="0.45">
      <c r="A33" s="15">
        <v>0.13</v>
      </c>
      <c r="B33" s="3">
        <f t="shared" si="1"/>
        <v>276.55032086045321</v>
      </c>
      <c r="C33" s="3">
        <f t="shared" si="2"/>
        <v>205.00068075312629</v>
      </c>
    </row>
    <row r="34" spans="1:3" ht="24.75" thickBot="1" x14ac:dyDescent="0.45">
      <c r="A34" s="15">
        <v>0.14000000000000001</v>
      </c>
      <c r="B34" s="3">
        <f t="shared" si="1"/>
        <v>110.85021685768879</v>
      </c>
      <c r="C34" s="3">
        <f t="shared" si="2"/>
        <v>-54.736637482323204</v>
      </c>
    </row>
    <row r="35" spans="1:3" ht="24.75" thickBot="1" x14ac:dyDescent="0.45">
      <c r="A35" s="15">
        <v>0.15</v>
      </c>
      <c r="B35" s="3">
        <f t="shared" si="1"/>
        <v>-50.071290482808763</v>
      </c>
      <c r="C35" s="3">
        <f t="shared" si="2"/>
        <v>-304.68730457652418</v>
      </c>
    </row>
    <row r="36" spans="1:3" ht="24.75" thickBot="1" x14ac:dyDescent="0.45">
      <c r="A36" s="15">
        <v>0.16</v>
      </c>
      <c r="B36" s="3">
        <f t="shared" si="1"/>
        <v>-206.40488009715955</v>
      </c>
      <c r="C36" s="3">
        <f t="shared" si="2"/>
        <v>-545.31632406356039</v>
      </c>
    </row>
    <row r="37" spans="1:3" ht="24.75" thickBot="1" x14ac:dyDescent="0.45">
      <c r="A37" s="15">
        <v>0.17</v>
      </c>
      <c r="B37" s="3">
        <f t="shared" si="1"/>
        <v>-358.33170556727237</v>
      </c>
      <c r="C37" s="3">
        <f t="shared" si="2"/>
        <v>-777.0624572436227</v>
      </c>
    </row>
    <row r="38" spans="1:3" ht="24.75" thickBot="1" x14ac:dyDescent="0.45">
      <c r="A38" s="15">
        <v>0.18</v>
      </c>
      <c r="B38" s="3">
        <f t="shared" si="1"/>
        <v>-506.02396016756211</v>
      </c>
      <c r="C38" s="3">
        <f t="shared" si="2"/>
        <v>-1000.3399255002805</v>
      </c>
    </row>
    <row r="39" spans="1:3" ht="24.75" thickBot="1" x14ac:dyDescent="0.45">
      <c r="A39" s="15">
        <v>0.19</v>
      </c>
      <c r="B39" s="3">
        <f t="shared" si="1"/>
        <v>-649.64540338290135</v>
      </c>
      <c r="C39" s="3">
        <f t="shared" si="2"/>
        <v>-1215.5399883693481</v>
      </c>
    </row>
  </sheetData>
  <mergeCells count="4">
    <mergeCell ref="A1:A2"/>
    <mergeCell ref="B1:C1"/>
    <mergeCell ref="A23:A24"/>
    <mergeCell ref="B23:C2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A5FD420F81464C956217FC4389AD71" ma:contentTypeVersion="10" ma:contentTypeDescription="Crie um novo documento." ma:contentTypeScope="" ma:versionID="8ccfa961e971d8b7edc81d1edbe78e1f">
  <xsd:schema xmlns:xsd="http://www.w3.org/2001/XMLSchema" xmlns:xs="http://www.w3.org/2001/XMLSchema" xmlns:p="http://schemas.microsoft.com/office/2006/metadata/properties" xmlns:ns3="78dba49e-37d8-4878-8fce-a04dc8f90589" targetNamespace="http://schemas.microsoft.com/office/2006/metadata/properties" ma:root="true" ma:fieldsID="eff019868e5e89927366b8f2b33cf7b6" ns3:_="">
    <xsd:import namespace="78dba49e-37d8-4878-8fce-a04dc8f905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ba49e-37d8-4878-8fce-a04dc8f905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A00E05-170E-4BC9-A02F-11318F0BD3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C2E72E-2D43-4972-A688-59BC494D40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7EF5CFC-4800-4622-A285-5D51E68F8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dba49e-37d8-4878-8fce-a04dc8f905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projetos S e L (VPL) (AULA)</vt:lpstr>
      <vt:lpstr>projetos S e L VPL E TIR (AULA)</vt:lpstr>
      <vt:lpstr>projetos S e L VPL E TIR</vt:lpstr>
      <vt:lpstr>projetos S e L (VPL)</vt:lpstr>
      <vt:lpstr>MTIR projeto xpto</vt:lpstr>
      <vt:lpstr>TIR  projetos S e L</vt:lpstr>
      <vt:lpstr>MTIR Projeto S aula</vt:lpstr>
      <vt:lpstr>MTIR Projeto S</vt:lpstr>
      <vt:lpstr>INTERSECÇÃO DE FISHER</vt:lpstr>
      <vt:lpstr>pay back</vt:lpstr>
      <vt:lpstr>Índice de Lucratividade</vt:lpstr>
      <vt:lpstr>custo anual equivalente</vt:lpstr>
      <vt:lpstr>anuidade equivalente</vt:lpstr>
      <vt:lpstr>vida útil x vida econômica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Universidade Federal</dc:creator>
  <cp:lastModifiedBy>Heloisa pinna Bernardo</cp:lastModifiedBy>
  <dcterms:created xsi:type="dcterms:W3CDTF">2020-10-02T20:06:32Z</dcterms:created>
  <dcterms:modified xsi:type="dcterms:W3CDTF">2020-10-13T00:46:46Z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0x010100DCA5FD420F81464C956217FC4389AD71</vt:lpwstr>
  </property>
  <property fmtid="{D5CDD505-2E9C-101B-9397-08002B2CF9AE}" pid="3" name="EcoUpdateId">
    <vt:lpwstr>1286205815</vt:lpwstr>
  </property>
  <property fmtid="{D5CDD505-2E9C-101B-9397-08002B2CF9AE}" pid="4" name="EcoUpdateMessage">
    <vt:lpwstr>2020/10/03-15:23:35</vt:lpwstr>
  </property>
  <property fmtid="{D5CDD505-2E9C-101B-9397-08002B2CF9AE}" pid="5" name="EcoUpdateStatus">
    <vt:lpwstr>2020-10-02=BRA:St,ME,Fd,TP;USA:St,ME;ARG:St,ME,TP;MEX:St,ME,Fd,TP;CHL:St,ME;COL:St,ME;PER:St,ME,Fd|2000-07-28=USA:TP|2020-09-30=ARG:Fd|2020-10-01=CHL:Fd;GBR:St,ME;COL:Fd;PER:TP|2019-10-28=CHL:TP|2014-02-26=VEN:St|2002-11-08=JPN:St|2016-08-18=NNN:St|2007-0</vt:lpwstr>
  </property>
</Properties>
</file>