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ORTFOLIO WORKS\Excel\"/>
    </mc:Choice>
  </mc:AlternateContent>
  <xr:revisionPtr revIDLastSave="0" documentId="8_{58BF613F-9065-4E0B-98A4-5D4819C468E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fit-Different Forecasting Mo" sheetId="1" r:id="rId1"/>
  </sheets>
  <definedNames>
    <definedName name="solver_adj" localSheetId="0">'Profit-Different Forecasting Mo'!$B$89</definedName>
    <definedName name="solver_opt" localSheetId="0">'Profit-Different Forecasting Mo'!$E$88</definedName>
  </definedNames>
  <calcPr calcId="181029"/>
</workbook>
</file>

<file path=xl/calcChain.xml><?xml version="1.0" encoding="utf-8"?>
<calcChain xmlns="http://schemas.openxmlformats.org/spreadsheetml/2006/main">
  <c r="B15" i="1" l="1"/>
  <c r="B16" i="1" s="1"/>
  <c r="B61" i="1"/>
  <c r="B85" i="1" s="1"/>
  <c r="B37" i="1"/>
  <c r="B60" i="1"/>
  <c r="B84" i="1" s="1"/>
  <c r="B36" i="1"/>
  <c r="B59" i="1" s="1"/>
  <c r="B35" i="1"/>
  <c r="B58" i="1"/>
  <c r="B82" i="1" s="1"/>
  <c r="B34" i="1"/>
  <c r="B57" i="1" s="1"/>
  <c r="B33" i="1"/>
  <c r="B56" i="1"/>
  <c r="B80" i="1" s="1"/>
  <c r="B32" i="1"/>
  <c r="B55" i="1" s="1"/>
  <c r="B31" i="1"/>
  <c r="B54" i="1"/>
  <c r="B78" i="1" s="1"/>
  <c r="B30" i="1"/>
  <c r="B53" i="1" s="1"/>
  <c r="B29" i="1"/>
  <c r="B52" i="1" s="1"/>
  <c r="B28" i="1"/>
  <c r="B51" i="1" s="1"/>
  <c r="B27" i="1"/>
  <c r="B50" i="1"/>
  <c r="B74" i="1" s="1"/>
  <c r="B26" i="1"/>
  <c r="B49" i="1" s="1"/>
  <c r="A103" i="1"/>
  <c r="C59" i="1"/>
  <c r="B67" i="1"/>
  <c r="A102" i="1"/>
  <c r="C27" i="1"/>
  <c r="D27" i="1" s="1"/>
  <c r="F27" i="1" s="1"/>
  <c r="C28" i="1"/>
  <c r="D28" i="1"/>
  <c r="F28" i="1" s="1"/>
  <c r="C29" i="1"/>
  <c r="D29" i="1"/>
  <c r="F29" i="1" s="1"/>
  <c r="C30" i="1"/>
  <c r="D30" i="1" s="1"/>
  <c r="E30" i="1" s="1"/>
  <c r="C31" i="1"/>
  <c r="D31" i="1" s="1"/>
  <c r="F31" i="1" s="1"/>
  <c r="C32" i="1"/>
  <c r="D32" i="1"/>
  <c r="F32" i="1" s="1"/>
  <c r="C33" i="1"/>
  <c r="D33" i="1"/>
  <c r="F33" i="1" s="1"/>
  <c r="C34" i="1"/>
  <c r="D34" i="1" s="1"/>
  <c r="E34" i="1" s="1"/>
  <c r="C35" i="1"/>
  <c r="D35" i="1" s="1"/>
  <c r="F35" i="1" s="1"/>
  <c r="C36" i="1"/>
  <c r="D36" i="1"/>
  <c r="F36" i="1" s="1"/>
  <c r="C37" i="1"/>
  <c r="D37" i="1"/>
  <c r="F37" i="1" s="1"/>
  <c r="B43" i="1"/>
  <c r="B45" i="1"/>
  <c r="C101" i="1" s="1"/>
  <c r="A101" i="1"/>
  <c r="C4" i="1"/>
  <c r="D4" i="1"/>
  <c r="F4" i="1" s="1"/>
  <c r="C5" i="1"/>
  <c r="D5" i="1"/>
  <c r="F5" i="1"/>
  <c r="C6" i="1"/>
  <c r="D6" i="1" s="1"/>
  <c r="C7" i="1"/>
  <c r="D7" i="1" s="1"/>
  <c r="C8" i="1"/>
  <c r="D8" i="1"/>
  <c r="F8" i="1"/>
  <c r="C9" i="1"/>
  <c r="D9" i="1"/>
  <c r="F9" i="1"/>
  <c r="C10" i="1"/>
  <c r="D10" i="1" s="1"/>
  <c r="C11" i="1"/>
  <c r="D11" i="1"/>
  <c r="F11" i="1" s="1"/>
  <c r="C12" i="1"/>
  <c r="D12" i="1"/>
  <c r="F12" i="1" s="1"/>
  <c r="C13" i="1"/>
  <c r="D13" i="1"/>
  <c r="F13" i="1"/>
  <c r="C14" i="1"/>
  <c r="D14" i="1" s="1"/>
  <c r="B19" i="1"/>
  <c r="B21" i="1" s="1"/>
  <c r="B20" i="1"/>
  <c r="A100" i="1"/>
  <c r="A4" i="1"/>
  <c r="A5" i="1"/>
  <c r="A28" i="1" s="1"/>
  <c r="A51" i="1" s="1"/>
  <c r="A75" i="1" s="1"/>
  <c r="A27" i="1"/>
  <c r="A50" i="1" s="1"/>
  <c r="A74" i="1" s="1"/>
  <c r="A26" i="1"/>
  <c r="A49" i="1"/>
  <c r="A73" i="1"/>
  <c r="B25" i="1"/>
  <c r="B48" i="1"/>
  <c r="B72" i="1"/>
  <c r="A25" i="1"/>
  <c r="A48" i="1" s="1"/>
  <c r="A72" i="1" s="1"/>
  <c r="E45" i="1"/>
  <c r="C38" i="1"/>
  <c r="C39" i="1"/>
  <c r="G27" i="1"/>
  <c r="G28" i="1"/>
  <c r="H28" i="1"/>
  <c r="G29" i="1"/>
  <c r="H29" i="1" s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7" i="1"/>
  <c r="H37" i="1" s="1"/>
  <c r="D38" i="1"/>
  <c r="E38" i="1" s="1"/>
  <c r="E27" i="1"/>
  <c r="E28" i="1"/>
  <c r="E29" i="1"/>
  <c r="E31" i="1"/>
  <c r="E32" i="1"/>
  <c r="E33" i="1"/>
  <c r="E35" i="1"/>
  <c r="E36" i="1"/>
  <c r="E37" i="1"/>
  <c r="D40" i="1"/>
  <c r="F38" i="1"/>
  <c r="C15" i="1"/>
  <c r="C16" i="1"/>
  <c r="F20" i="1"/>
  <c r="G5" i="1"/>
  <c r="H5" i="1" s="1"/>
  <c r="G9" i="1"/>
  <c r="H9" i="1" s="1"/>
  <c r="G11" i="1"/>
  <c r="H11" i="1"/>
  <c r="G13" i="1"/>
  <c r="H13" i="1" s="1"/>
  <c r="E5" i="1"/>
  <c r="E6" i="1"/>
  <c r="E9" i="1"/>
  <c r="E10" i="1"/>
  <c r="E11" i="1"/>
  <c r="E13" i="1"/>
  <c r="E14" i="1"/>
  <c r="D15" i="1"/>
  <c r="F15" i="1" s="1"/>
  <c r="E15" i="1"/>
  <c r="F7" i="1" l="1"/>
  <c r="G7" i="1"/>
  <c r="H7" i="1" s="1"/>
  <c r="E7" i="1"/>
  <c r="D17" i="1"/>
  <c r="D19" i="1" s="1"/>
  <c r="A6" i="1"/>
  <c r="G8" i="1"/>
  <c r="H8" i="1" s="1"/>
  <c r="E8" i="1"/>
  <c r="G6" i="1"/>
  <c r="H6" i="1" s="1"/>
  <c r="F6" i="1"/>
  <c r="B75" i="1"/>
  <c r="C54" i="1"/>
  <c r="D54" i="1" s="1"/>
  <c r="C53" i="1"/>
  <c r="B81" i="1"/>
  <c r="C60" i="1"/>
  <c r="D60" i="1" s="1"/>
  <c r="G15" i="1"/>
  <c r="H15" i="1" s="1"/>
  <c r="E40" i="1"/>
  <c r="G34" i="1"/>
  <c r="H34" i="1" s="1"/>
  <c r="G4" i="1"/>
  <c r="E4" i="1"/>
  <c r="B73" i="1"/>
  <c r="C52" i="1"/>
  <c r="D52" i="1" s="1"/>
  <c r="C55" i="1"/>
  <c r="D55" i="1" s="1"/>
  <c r="B76" i="1"/>
  <c r="B79" i="1"/>
  <c r="C58" i="1"/>
  <c r="D58" i="1" s="1"/>
  <c r="C57" i="1"/>
  <c r="D57" i="1" s="1"/>
  <c r="G38" i="1"/>
  <c r="H38" i="1" s="1"/>
  <c r="G14" i="1"/>
  <c r="H14" i="1" s="1"/>
  <c r="F14" i="1"/>
  <c r="F34" i="1"/>
  <c r="F30" i="1"/>
  <c r="F40" i="1" s="1"/>
  <c r="B77" i="1"/>
  <c r="D53" i="1"/>
  <c r="C56" i="1"/>
  <c r="D56" i="1" s="1"/>
  <c r="H27" i="1"/>
  <c r="G40" i="1"/>
  <c r="G12" i="1"/>
  <c r="H12" i="1" s="1"/>
  <c r="E12" i="1"/>
  <c r="G10" i="1"/>
  <c r="H10" i="1" s="1"/>
  <c r="F10" i="1"/>
  <c r="F17" i="1" s="1"/>
  <c r="F19" i="1" s="1"/>
  <c r="D100" i="1" s="1"/>
  <c r="B83" i="1"/>
  <c r="D59" i="1"/>
  <c r="C62" i="1"/>
  <c r="C61" i="1"/>
  <c r="D61" i="1" s="1"/>
  <c r="B39" i="1"/>
  <c r="B22" i="1"/>
  <c r="C100" i="1" s="1"/>
  <c r="D16" i="1"/>
  <c r="F55" i="1" l="1"/>
  <c r="G55" i="1"/>
  <c r="H55" i="1" s="1"/>
  <c r="E55" i="1"/>
  <c r="E57" i="1"/>
  <c r="F57" i="1"/>
  <c r="G57" i="1"/>
  <c r="H57" i="1" s="1"/>
  <c r="F52" i="1"/>
  <c r="G52" i="1"/>
  <c r="E52" i="1"/>
  <c r="F42" i="1"/>
  <c r="D101" i="1" s="1"/>
  <c r="F58" i="1"/>
  <c r="E58" i="1"/>
  <c r="G58" i="1"/>
  <c r="H58" i="1" s="1"/>
  <c r="E16" i="1"/>
  <c r="F16" i="1"/>
  <c r="G16" i="1"/>
  <c r="H16" i="1" s="1"/>
  <c r="F56" i="1"/>
  <c r="G56" i="1"/>
  <c r="H56" i="1" s="1"/>
  <c r="E56" i="1"/>
  <c r="E42" i="1"/>
  <c r="F67" i="1"/>
  <c r="E17" i="1"/>
  <c r="E19" i="1" s="1"/>
  <c r="A7" i="1"/>
  <c r="A29" i="1"/>
  <c r="A52" i="1" s="1"/>
  <c r="A76" i="1" s="1"/>
  <c r="F59" i="1"/>
  <c r="G59" i="1"/>
  <c r="H59" i="1" s="1"/>
  <c r="E59" i="1"/>
  <c r="F53" i="1"/>
  <c r="E53" i="1"/>
  <c r="G53" i="1"/>
  <c r="H53" i="1" s="1"/>
  <c r="D39" i="1"/>
  <c r="B62" i="1"/>
  <c r="B42" i="1"/>
  <c r="B44" i="1" s="1"/>
  <c r="D42" i="1" s="1"/>
  <c r="F43" i="1"/>
  <c r="C74" i="1"/>
  <c r="H4" i="1"/>
  <c r="H17" i="1" s="1"/>
  <c r="H19" i="1" s="1"/>
  <c r="G17" i="1"/>
  <c r="E61" i="1"/>
  <c r="F61" i="1"/>
  <c r="G61" i="1"/>
  <c r="H61" i="1" s="1"/>
  <c r="F60" i="1"/>
  <c r="G60" i="1"/>
  <c r="H60" i="1" s="1"/>
  <c r="E60" i="1"/>
  <c r="F54" i="1"/>
  <c r="E54" i="1"/>
  <c r="G54" i="1"/>
  <c r="H54" i="1" s="1"/>
  <c r="B86" i="1" l="1"/>
  <c r="D62" i="1"/>
  <c r="B69" i="1"/>
  <c r="C102" i="1" s="1"/>
  <c r="B66" i="1"/>
  <c r="B68" i="1" s="1"/>
  <c r="H52" i="1"/>
  <c r="C75" i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G39" i="1"/>
  <c r="H39" i="1" s="1"/>
  <c r="H40" i="1" s="1"/>
  <c r="H42" i="1" s="1"/>
  <c r="E39" i="1"/>
  <c r="F39" i="1"/>
  <c r="A8" i="1"/>
  <c r="A30" i="1"/>
  <c r="A53" i="1" s="1"/>
  <c r="A77" i="1" s="1"/>
  <c r="E88" i="1" l="1"/>
  <c r="D103" i="1" s="1"/>
  <c r="A9" i="1"/>
  <c r="A31" i="1"/>
  <c r="A54" i="1" s="1"/>
  <c r="A78" i="1" s="1"/>
  <c r="B95" i="1"/>
  <c r="C103" i="1" s="1"/>
  <c r="B87" i="1"/>
  <c r="C87" i="1"/>
  <c r="F62" i="1"/>
  <c r="F63" i="1" s="1"/>
  <c r="F66" i="1" s="1"/>
  <c r="D102" i="1" s="1"/>
  <c r="G62" i="1"/>
  <c r="E62" i="1"/>
  <c r="E63" i="1" s="1"/>
  <c r="E66" i="1" s="1"/>
  <c r="D63" i="1"/>
  <c r="D66" i="1" s="1"/>
  <c r="H62" i="1" l="1"/>
  <c r="H63" i="1" s="1"/>
  <c r="H66" i="1" s="1"/>
  <c r="G63" i="1"/>
  <c r="A10" i="1"/>
  <c r="A32" i="1"/>
  <c r="A55" i="1" s="1"/>
  <c r="A79" i="1" s="1"/>
  <c r="A11" i="1" l="1"/>
  <c r="A33" i="1"/>
  <c r="A56" i="1" s="1"/>
  <c r="A80" i="1" s="1"/>
  <c r="A12" i="1" l="1"/>
  <c r="A34" i="1"/>
  <c r="A57" i="1" s="1"/>
  <c r="A81" i="1" s="1"/>
  <c r="A13" i="1" l="1"/>
  <c r="A35" i="1"/>
  <c r="A58" i="1" s="1"/>
  <c r="A82" i="1" s="1"/>
  <c r="A36" i="1" l="1"/>
  <c r="A59" i="1" s="1"/>
  <c r="A83" i="1" s="1"/>
  <c r="A14" i="1"/>
  <c r="A15" i="1" l="1"/>
  <c r="A37" i="1"/>
  <c r="A60" i="1" s="1"/>
  <c r="A84" i="1" s="1"/>
  <c r="A16" i="1" l="1"/>
  <c r="A39" i="1" s="1"/>
  <c r="A62" i="1" s="1"/>
  <c r="A86" i="1" s="1"/>
  <c r="A38" i="1"/>
  <c r="A61" i="1" s="1"/>
  <c r="A85" i="1" s="1"/>
</calcChain>
</file>

<file path=xl/sharedStrings.xml><?xml version="1.0" encoding="utf-8"?>
<sst xmlns="http://schemas.openxmlformats.org/spreadsheetml/2006/main" count="84" uniqueCount="53">
  <si>
    <t>1) Naïve Forecast Method "Most Recent":</t>
  </si>
  <si>
    <t>**Adjusts well to sudden jump, but might over or under forecast.</t>
  </si>
  <si>
    <t>Year</t>
  </si>
  <si>
    <t>Profit (GBP) Millions</t>
  </si>
  <si>
    <t>Forecast
"Most Recent"</t>
  </si>
  <si>
    <t xml:space="preserve">Firecast Error
et = yt – ŷt 
</t>
  </si>
  <si>
    <t>Absolute Value of Forecast Error
ABS Function</t>
  </si>
  <si>
    <t>Squared Error</t>
  </si>
  <si>
    <t>Percent Error
et/yt</t>
  </si>
  <si>
    <t>Absolute Value of Percentage Error</t>
  </si>
  <si>
    <t>Totals</t>
  </si>
  <si>
    <t>MFE</t>
  </si>
  <si>
    <t>MAE (MAD)</t>
  </si>
  <si>
    <t>MSE</t>
  </si>
  <si>
    <t>MAPE</t>
  </si>
  <si>
    <t>n = Count = Sample Size =</t>
  </si>
  <si>
    <t>k = Number of periods at beginning of time series for which we cannot produce naïve forecast</t>
  </si>
  <si>
    <t>n - k = Number of forecasts we were able to produce =</t>
  </si>
  <si>
    <t>Estimate  2021-2022</t>
  </si>
  <si>
    <t>2) Averaging Past Values Forecast Method:</t>
  </si>
  <si>
    <t>**Smooths out the forecast a bit.</t>
  </si>
  <si>
    <t>Forecast
Averaging Past Values</t>
  </si>
  <si>
    <r>
      <rPr>
        <b/>
        <sz val="11"/>
        <color theme="0"/>
        <rFont val="Calibri"/>
        <family val="2"/>
      </rPr>
      <t>Percent Error
e</t>
    </r>
    <r>
      <rPr>
        <b/>
        <vertAlign val="subscript"/>
        <sz val="11"/>
        <color theme="0"/>
        <rFont val="Calibri"/>
        <family val="2"/>
      </rPr>
      <t>t</t>
    </r>
    <r>
      <rPr>
        <b/>
        <sz val="11"/>
        <color theme="0"/>
        <rFont val="Calibri"/>
        <family val="2"/>
      </rPr>
      <t>/y</t>
    </r>
    <r>
      <rPr>
        <b/>
        <vertAlign val="subscript"/>
        <sz val="11"/>
        <color theme="0"/>
        <rFont val="Calibri"/>
        <family val="2"/>
      </rPr>
      <t>t</t>
    </r>
  </si>
  <si>
    <t>k = Number of periods at beginning of time series for which we cannot produce forecast</t>
  </si>
  <si>
    <t xml:space="preserve">Estimate for 2021 </t>
  </si>
  <si>
    <t>Estimate for 2022</t>
  </si>
  <si>
    <t>3) Moving Average Forecast Method (Smoothing):</t>
  </si>
  <si>
    <t>**Smooths out the forecast a bit with most recent data being used. Will catch jumps in level more quickly than previous method.</t>
  </si>
  <si>
    <t>Forecast
Moving Average Forecast</t>
  </si>
  <si>
    <t>Average most recent k periods.</t>
  </si>
  <si>
    <t>Choosing k: are only a few of the most recent values relevant, or are larger number relevant</t>
  </si>
  <si>
    <t>The smaller the k, the better the forecast will adopt to a change in level</t>
  </si>
  <si>
    <t>The bigger the k, the more it will “smooth” out random fluctuations.</t>
  </si>
  <si>
    <t>Use trial and Error to find k that provides the minimum MSE.</t>
  </si>
  <si>
    <t>Estimate for 2021</t>
  </si>
  <si>
    <t>4) Exponential Smoothing Forecast Method (Smoothing):</t>
  </si>
  <si>
    <t>**Smooths out forecast with weight given to actual value from last period and last period forecast.</t>
  </si>
  <si>
    <r>
      <rPr>
        <b/>
        <sz val="11"/>
        <color theme="0"/>
        <rFont val="Calibri"/>
        <family val="2"/>
      </rPr>
      <t xml:space="preserve">Forecast
</t>
    </r>
    <r>
      <rPr>
        <b/>
        <sz val="11"/>
        <color theme="0"/>
        <rFont val="Calibri"/>
        <family val="2"/>
      </rPr>
      <t>ŷ</t>
    </r>
    <r>
      <rPr>
        <b/>
        <vertAlign val="subscript"/>
        <sz val="11"/>
        <color theme="0"/>
        <rFont val="Calibri"/>
        <family val="2"/>
      </rPr>
      <t>t+1</t>
    </r>
    <r>
      <rPr>
        <b/>
        <sz val="11"/>
        <color theme="0"/>
        <rFont val="Calibri"/>
        <family val="2"/>
      </rPr>
      <t xml:space="preserve"> = 
</t>
    </r>
    <r>
      <rPr>
        <b/>
        <sz val="11"/>
        <color theme="0"/>
        <rFont val="Calibri"/>
        <family val="2"/>
      </rPr>
      <t>y</t>
    </r>
    <r>
      <rPr>
        <b/>
        <vertAlign val="subscript"/>
        <sz val="11"/>
        <color theme="0"/>
        <rFont val="Calibri"/>
        <family val="2"/>
      </rPr>
      <t>t</t>
    </r>
    <r>
      <rPr>
        <b/>
        <sz val="11"/>
        <color theme="0"/>
        <rFont val="Calibri"/>
        <family val="2"/>
      </rPr>
      <t>*</t>
    </r>
    <r>
      <rPr>
        <b/>
        <sz val="11"/>
        <color theme="0"/>
        <rFont val="Calibri"/>
        <family val="2"/>
      </rPr>
      <t>α + ŷ</t>
    </r>
    <r>
      <rPr>
        <b/>
        <vertAlign val="subscript"/>
        <sz val="11"/>
        <color theme="0"/>
        <rFont val="Calibri"/>
        <family val="2"/>
      </rPr>
      <t>t</t>
    </r>
    <r>
      <rPr>
        <b/>
        <sz val="11"/>
        <color theme="0"/>
        <rFont val="Calibri"/>
        <family val="2"/>
      </rPr>
      <t>*(1-α)</t>
    </r>
  </si>
  <si>
    <t>Forecast Error
y - ŷ</t>
  </si>
  <si>
    <t>Squared Forecast Error</t>
  </si>
  <si>
    <t>The bigger α:</t>
  </si>
  <si>
    <t>The more the forecast will mirror the last periods actual value.</t>
  </si>
  <si>
    <t>The more the forecast will adjust to jumps to a new level. If there is not a lot of random fluctuations is past time series, bigger α picks up real change.</t>
  </si>
  <si>
    <t>α = 1 means forecast will exactly equal last period value (Naïve Method).</t>
  </si>
  <si>
    <t>The smaller α:</t>
  </si>
  <si>
    <t>The more the formula will smooth out random fluctuations.</t>
  </si>
  <si>
    <t>If there is a lot of random fluctuations (up and down) in the time series, a smaller α may be preferred so that we do not overreact and adjust the forecast too quickly to a random change.</t>
  </si>
  <si>
    <t>Use trial and Error to find α that provides the minimum MSE.</t>
  </si>
  <si>
    <t>If large amounts of data, divide data into Training and Validation Data Sets.</t>
  </si>
  <si>
    <t>Smoothing Constant (Alpha α)</t>
  </si>
  <si>
    <t>n</t>
  </si>
  <si>
    <t>k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</si>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</sst>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rgb="FF33333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b/>
      <sz val="11"/>
      <color theme="0"/>
      <name val="Calibri"/>
      <family val="2"/>
    </font>
    <font>
      <sz val="11"/>
      <color rgb="FF000000"/>
      <name val="Inconsolata"/>
    </font>
    <font>
      <sz val="11"/>
      <color theme="0"/>
      <name val="Calibri"/>
      <family val="2"/>
    </font>
    <font>
      <b/>
      <sz val="12"/>
      <color rgb="FF2F2B20"/>
      <name val="Calibri"/>
      <family val="2"/>
    </font>
    <font>
      <sz val="12"/>
      <color rgb="FF2F2B2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Inconsolata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vertAlign val="subscript"/>
      <sz val="11"/>
      <color theme="0"/>
      <name val="Calibri"/>
      <family val="2"/>
    </font>
    <font>
      <b/>
      <sz val="11"/>
      <color theme="2" tint="-4.9989318521683403E-2"/>
      <name val="Calibri"/>
      <family val="2"/>
    </font>
    <font>
      <sz val="11"/>
      <color theme="2" tint="-4.9989318521683403E-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DADADA"/>
        <bgColor rgb="FFDADADA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C4F2B4"/>
        <bgColor rgb="FFCCFFCC"/>
      </patternFill>
    </fill>
    <fill>
      <patternFill patternType="solid">
        <fgColor theme="7" tint="0.59999389629810485"/>
        <bgColor theme="7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3" fillId="0" borderId="0" xfId="0" applyFont="1"/>
    <xf numFmtId="1" fontId="6" fillId="0" borderId="3" xfId="0" applyNumberFormat="1" applyFont="1" applyBorder="1" applyAlignment="1">
      <alignment horizontal="center"/>
    </xf>
    <xf numFmtId="164" fontId="7" fillId="4" borderId="6" xfId="0" applyNumberFormat="1" applyFont="1" applyFill="1" applyBorder="1" applyAlignment="1">
      <alignment horizontal="center" vertical="top"/>
    </xf>
    <xf numFmtId="164" fontId="6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6" fillId="6" borderId="3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8" fillId="0" borderId="0" xfId="0" applyNumberFormat="1" applyFont="1"/>
    <xf numFmtId="164" fontId="10" fillId="3" borderId="3" xfId="0" applyNumberFormat="1" applyFont="1" applyFill="1" applyBorder="1" applyAlignment="1">
      <alignment wrapText="1"/>
    </xf>
    <xf numFmtId="164" fontId="2" fillId="5" borderId="3" xfId="0" applyNumberFormat="1" applyFont="1" applyFill="1" applyBorder="1"/>
    <xf numFmtId="164" fontId="6" fillId="0" borderId="0" xfId="0" applyNumberFormat="1" applyFont="1"/>
    <xf numFmtId="164" fontId="11" fillId="3" borderId="3" xfId="0" applyNumberFormat="1" applyFont="1" applyFill="1" applyBorder="1" applyAlignment="1">
      <alignment wrapText="1"/>
    </xf>
    <xf numFmtId="164" fontId="12" fillId="3" borderId="3" xfId="0" applyNumberFormat="1" applyFont="1" applyFill="1" applyBorder="1" applyAlignment="1">
      <alignment horizontal="center"/>
    </xf>
    <xf numFmtId="164" fontId="12" fillId="3" borderId="3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6" borderId="3" xfId="0" applyFont="1" applyFill="1" applyBorder="1" applyAlignment="1">
      <alignment horizontal="center"/>
    </xf>
    <xf numFmtId="2" fontId="6" fillId="6" borderId="3" xfId="0" applyNumberFormat="1" applyFont="1" applyFill="1" applyBorder="1" applyAlignment="1">
      <alignment horizontal="center"/>
    </xf>
    <xf numFmtId="2" fontId="2" fillId="6" borderId="3" xfId="0" applyNumberFormat="1" applyFont="1" applyFill="1" applyBorder="1" applyAlignment="1">
      <alignment horizontal="center"/>
    </xf>
    <xf numFmtId="0" fontId="1" fillId="0" borderId="0" xfId="0" applyFont="1"/>
    <xf numFmtId="0" fontId="14" fillId="3" borderId="3" xfId="0" applyFont="1" applyFill="1" applyBorder="1" applyAlignment="1">
      <alignment wrapText="1"/>
    </xf>
    <xf numFmtId="0" fontId="2" fillId="5" borderId="3" xfId="0" applyFont="1" applyFill="1" applyBorder="1"/>
    <xf numFmtId="2" fontId="2" fillId="5" borderId="3" xfId="0" applyNumberFormat="1" applyFont="1" applyFill="1" applyBorder="1"/>
    <xf numFmtId="2" fontId="2" fillId="0" borderId="0" xfId="0" applyNumberFormat="1" applyFont="1"/>
    <xf numFmtId="10" fontId="2" fillId="5" borderId="3" xfId="0" applyNumberFormat="1" applyFont="1" applyFill="1" applyBorder="1"/>
    <xf numFmtId="0" fontId="11" fillId="3" borderId="3" xfId="0" applyFont="1" applyFill="1" applyBorder="1" applyAlignment="1">
      <alignment wrapText="1"/>
    </xf>
    <xf numFmtId="0" fontId="1" fillId="7" borderId="1" xfId="0" applyFont="1" applyFill="1" applyBorder="1"/>
    <xf numFmtId="0" fontId="2" fillId="7" borderId="2" xfId="0" applyFont="1" applyFill="1" applyBorder="1"/>
    <xf numFmtId="0" fontId="5" fillId="3" borderId="3" xfId="0" applyFont="1" applyFill="1" applyBorder="1" applyAlignment="1">
      <alignment horizontal="center" wrapText="1"/>
    </xf>
    <xf numFmtId="0" fontId="15" fillId="0" borderId="0" xfId="0" applyFont="1"/>
    <xf numFmtId="0" fontId="6" fillId="0" borderId="0" xfId="0" applyFont="1" applyAlignment="1">
      <alignment horizontal="center"/>
    </xf>
    <xf numFmtId="0" fontId="16" fillId="0" borderId="0" xfId="0" applyFont="1"/>
    <xf numFmtId="10" fontId="6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0" fontId="2" fillId="6" borderId="3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2" fillId="8" borderId="2" xfId="0" applyFont="1" applyFill="1" applyBorder="1"/>
    <xf numFmtId="0" fontId="12" fillId="3" borderId="3" xfId="0" applyFont="1" applyFill="1" applyBorder="1" applyAlignment="1">
      <alignment horizontal="center" wrapText="1"/>
    </xf>
    <xf numFmtId="0" fontId="17" fillId="0" borderId="0" xfId="0" applyFont="1"/>
    <xf numFmtId="164" fontId="2" fillId="9" borderId="3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8" fillId="4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5" borderId="3" xfId="0" applyFont="1" applyFill="1" applyBorder="1" applyAlignment="1">
      <alignment horizontal="left"/>
    </xf>
    <xf numFmtId="0" fontId="14" fillId="2" borderId="3" xfId="0" applyFont="1" applyFill="1" applyBorder="1"/>
    <xf numFmtId="0" fontId="2" fillId="0" borderId="3" xfId="0" applyFont="1" applyBorder="1"/>
    <xf numFmtId="0" fontId="19" fillId="0" borderId="0" xfId="0" applyFont="1"/>
    <xf numFmtId="0" fontId="20" fillId="0" borderId="0" xfId="0" applyFont="1"/>
    <xf numFmtId="0" fontId="12" fillId="3" borderId="3" xfId="0" applyFont="1" applyFill="1" applyBorder="1" applyAlignment="1">
      <alignment wrapText="1"/>
    </xf>
    <xf numFmtId="0" fontId="8" fillId="7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2" fillId="10" borderId="1" xfId="0" applyFont="1" applyFill="1" applyBorder="1"/>
    <xf numFmtId="0" fontId="23" fillId="10" borderId="2" xfId="0" applyFont="1" applyFill="1" applyBorder="1"/>
    <xf numFmtId="164" fontId="4" fillId="11" borderId="3" xfId="0" applyNumberFormat="1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 wrapText="1"/>
    </xf>
    <xf numFmtId="164" fontId="5" fillId="11" borderId="1" xfId="0" applyNumberFormat="1" applyFont="1" applyFill="1" applyBorder="1" applyAlignment="1">
      <alignment horizontal="center" wrapText="1"/>
    </xf>
    <xf numFmtId="164" fontId="5" fillId="11" borderId="4" xfId="0" applyNumberFormat="1" applyFont="1" applyFill="1" applyBorder="1" applyAlignment="1">
      <alignment horizontal="center" wrapText="1"/>
    </xf>
    <xf numFmtId="164" fontId="5" fillId="11" borderId="5" xfId="0" applyNumberFormat="1" applyFont="1" applyFill="1" applyBorder="1" applyAlignment="1">
      <alignment horizontal="center" wrapText="1"/>
    </xf>
    <xf numFmtId="164" fontId="2" fillId="12" borderId="3" xfId="0" applyNumberFormat="1" applyFont="1" applyFill="1" applyBorder="1" applyAlignment="1">
      <alignment horizontal="center"/>
    </xf>
    <xf numFmtId="1" fontId="2" fillId="12" borderId="3" xfId="0" applyNumberFormat="1" applyFont="1" applyFill="1" applyBorder="1"/>
    <xf numFmtId="164" fontId="2" fillId="12" borderId="3" xfId="0" applyNumberFormat="1" applyFont="1" applyFill="1" applyBorder="1"/>
    <xf numFmtId="0" fontId="1" fillId="13" borderId="1" xfId="0" applyFont="1" applyFill="1" applyBorder="1"/>
    <xf numFmtId="0" fontId="2" fillId="1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F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Sales ($1000)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'Profit-Different Forecasting Mo'!$A$49:$A$60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Mo'!$B$49:$B$60</c:f>
              <c:numCache>
                <c:formatCode>0.000</c:formatCode>
                <c:ptCount val="12"/>
                <c:pt idx="0">
                  <c:v>2.1349999999999998</c:v>
                </c:pt>
                <c:pt idx="1">
                  <c:v>86.248999999999995</c:v>
                </c:pt>
                <c:pt idx="2">
                  <c:v>-55.61</c:v>
                </c:pt>
                <c:pt idx="3">
                  <c:v>159.364</c:v>
                </c:pt>
                <c:pt idx="4">
                  <c:v>76.5</c:v>
                </c:pt>
                <c:pt idx="5">
                  <c:v>379.1</c:v>
                </c:pt>
                <c:pt idx="6">
                  <c:v>4.2</c:v>
                </c:pt>
                <c:pt idx="7">
                  <c:v>-31.045999999999999</c:v>
                </c:pt>
                <c:pt idx="8">
                  <c:v>108.797</c:v>
                </c:pt>
                <c:pt idx="9">
                  <c:v>-117.253</c:v>
                </c:pt>
                <c:pt idx="10">
                  <c:v>-34.204999999999998</c:v>
                </c:pt>
                <c:pt idx="11">
                  <c:v>-19.844999999999999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7-DF4A-B00B-91D10BCFE22F}"/>
            </c:ext>
          </c:extLst>
        </c:ser>
        <c:ser>
          <c:idx val="1"/>
          <c:order val="1"/>
          <c:tx>
            <c:v>Forecast
Moving Average Forecast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'Profit-Different Forecasting Mo'!$A$49:$A$60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Mo'!$C$49:$C$60</c:f>
              <c:numCache>
                <c:formatCode>General</c:formatCode>
                <c:ptCount val="12"/>
                <c:pt idx="3" formatCode="0.000">
                  <c:v>10.924666666666667</c:v>
                </c:pt>
                <c:pt idx="4" formatCode="0.000">
                  <c:v>63.334333333333326</c:v>
                </c:pt>
                <c:pt idx="5" formatCode="0.000">
                  <c:v>60.084666666666671</c:v>
                </c:pt>
                <c:pt idx="6" formatCode="0.000">
                  <c:v>204.98800000000003</c:v>
                </c:pt>
                <c:pt idx="7" formatCode="0.000">
                  <c:v>153.26666666666668</c:v>
                </c:pt>
                <c:pt idx="8" formatCode="0.000">
                  <c:v>117.41800000000001</c:v>
                </c:pt>
                <c:pt idx="9" formatCode="0.000">
                  <c:v>27.316999999999997</c:v>
                </c:pt>
                <c:pt idx="10" formatCode="0.000">
                  <c:v>-13.167333333333332</c:v>
                </c:pt>
                <c:pt idx="11" formatCode="0.000">
                  <c:v>-14.220333333333334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7-DF4A-B00B-91D10BCF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93328"/>
        <c:axId val="338396856"/>
      </c:lineChart>
      <c:catAx>
        <c:axId val="3383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6856"/>
        <c:crosses val="autoZero"/>
        <c:auto val="1"/>
        <c:lblAlgn val="ctr"/>
        <c:lblOffset val="100"/>
        <c:noMultiLvlLbl val="1"/>
      </c:catAx>
      <c:valAx>
        <c:axId val="33839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Sales ($1000)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332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Sales ($1000)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'Profit-Different Forecasting Mo'!$A$73:$A$84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Mo'!$B$73:$B$84</c:f>
              <c:numCache>
                <c:formatCode>0.000</c:formatCode>
                <c:ptCount val="12"/>
                <c:pt idx="0">
                  <c:v>2.1349999999999998</c:v>
                </c:pt>
                <c:pt idx="1">
                  <c:v>86.248999999999995</c:v>
                </c:pt>
                <c:pt idx="2">
                  <c:v>-55.61</c:v>
                </c:pt>
                <c:pt idx="3">
                  <c:v>159.364</c:v>
                </c:pt>
                <c:pt idx="4">
                  <c:v>76.5</c:v>
                </c:pt>
                <c:pt idx="5">
                  <c:v>379.1</c:v>
                </c:pt>
                <c:pt idx="6">
                  <c:v>4.2</c:v>
                </c:pt>
                <c:pt idx="7">
                  <c:v>-31.045999999999999</c:v>
                </c:pt>
                <c:pt idx="8">
                  <c:v>108.797</c:v>
                </c:pt>
                <c:pt idx="9">
                  <c:v>-117.253</c:v>
                </c:pt>
                <c:pt idx="10">
                  <c:v>-34.204999999999998</c:v>
                </c:pt>
                <c:pt idx="11">
                  <c:v>-19.844999999999999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0-0E4E-B3FE-E4EB0714A50D}"/>
            </c:ext>
          </c:extLst>
        </c:ser>
        <c:ser>
          <c:idx val="1"/>
          <c:order val="1"/>
          <c:tx>
            <c:v>Forecast
ŷt+1 = 
yt*α + ŷt*(1-α)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'Profit-Different Forecasting Mo'!$A$73:$A$84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Mo'!$C$73:$C$84</c:f>
              <c:numCache>
                <c:formatCode>0.000</c:formatCode>
                <c:ptCount val="12"/>
                <c:pt idx="1">
                  <c:v>2.1349999999999998</c:v>
                </c:pt>
                <c:pt idx="2" formatCode="General">
                  <c:v>16.803490682320145</c:v>
                </c:pt>
                <c:pt idx="3" formatCode="General">
                  <c:v>4.1754309853863418</c:v>
                </c:pt>
                <c:pt idx="4" formatCode="General">
                  <c:v>31.238489199161194</c:v>
                </c:pt>
                <c:pt idx="5" formatCode="General">
                  <c:v>39.131563472764121</c:v>
                </c:pt>
                <c:pt idx="6" formatCode="General">
                  <c:v>98.418053753605705</c:v>
                </c:pt>
                <c:pt idx="7" formatCode="General">
                  <c:v>81.987535128987872</c:v>
                </c:pt>
                <c:pt idx="8" formatCode="General">
                  <c:v>62.275818211123237</c:v>
                </c:pt>
                <c:pt idx="9" formatCode="General">
                  <c:v>70.38856426529567</c:v>
                </c:pt>
                <c:pt idx="10" formatCode="General">
                  <c:v>37.666085997213457</c:v>
                </c:pt>
                <c:pt idx="11" formatCode="General">
                  <c:v>25.132615287481954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0-0E4E-B3FE-E4EB0714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96464"/>
        <c:axId val="338395288"/>
      </c:lineChart>
      <c:catAx>
        <c:axId val="3383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5288"/>
        <c:crosses val="autoZero"/>
        <c:auto val="1"/>
        <c:lblAlgn val="ctr"/>
        <c:lblOffset val="100"/>
        <c:noMultiLvlLbl val="1"/>
      </c:catAx>
      <c:valAx>
        <c:axId val="338395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Sales ($1000)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646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Sales ($1000)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'Profit-Different Forecasting Mo'!$A$26:$A$37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Mo'!$B$26:$B$38</c:f>
              <c:numCache>
                <c:formatCode>0.000</c:formatCode>
                <c:ptCount val="13"/>
                <c:pt idx="0">
                  <c:v>2.1349999999999998</c:v>
                </c:pt>
                <c:pt idx="1">
                  <c:v>86.248999999999995</c:v>
                </c:pt>
                <c:pt idx="2">
                  <c:v>-55.61</c:v>
                </c:pt>
                <c:pt idx="3">
                  <c:v>159.364</c:v>
                </c:pt>
                <c:pt idx="4">
                  <c:v>76.5</c:v>
                </c:pt>
                <c:pt idx="5">
                  <c:v>379.1</c:v>
                </c:pt>
                <c:pt idx="6">
                  <c:v>4.2</c:v>
                </c:pt>
                <c:pt idx="7">
                  <c:v>-31.045999999999999</c:v>
                </c:pt>
                <c:pt idx="8">
                  <c:v>108.797</c:v>
                </c:pt>
                <c:pt idx="9">
                  <c:v>-117.253</c:v>
                </c:pt>
                <c:pt idx="10">
                  <c:v>-34.204999999999998</c:v>
                </c:pt>
                <c:pt idx="11">
                  <c:v>-19.844999999999999</c:v>
                </c:pt>
                <c:pt idx="12" formatCode="General">
                  <c:v>46.531999999999996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B-3E49-8014-B66A128158E4}"/>
            </c:ext>
          </c:extLst>
        </c:ser>
        <c:ser>
          <c:idx val="1"/>
          <c:order val="1"/>
          <c:tx>
            <c:v>Forecast
Averaging Past Values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'Profit-Different Forecasting Mo'!$A$26:$A$37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Mo'!$C$26:$C$37</c:f>
              <c:numCache>
                <c:formatCode>0.000</c:formatCode>
                <c:ptCount val="12"/>
                <c:pt idx="1">
                  <c:v>2.1349999999999998</c:v>
                </c:pt>
                <c:pt idx="2">
                  <c:v>44.192</c:v>
                </c:pt>
                <c:pt idx="3">
                  <c:v>10.924666666666667</c:v>
                </c:pt>
                <c:pt idx="4">
                  <c:v>48.034500000000001</c:v>
                </c:pt>
                <c:pt idx="5">
                  <c:v>53.72760000000001</c:v>
                </c:pt>
                <c:pt idx="6">
                  <c:v>107.95633333333335</c:v>
                </c:pt>
                <c:pt idx="7">
                  <c:v>93.134000000000015</c:v>
                </c:pt>
                <c:pt idx="8">
                  <c:v>77.611500000000007</c:v>
                </c:pt>
                <c:pt idx="9">
                  <c:v>81.076555555555558</c:v>
                </c:pt>
                <c:pt idx="10">
                  <c:v>61.243600000000001</c:v>
                </c:pt>
                <c:pt idx="11">
                  <c:v>52.566454545454548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B-3E49-8014-B66A12815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90976"/>
        <c:axId val="338391368"/>
      </c:lineChart>
      <c:catAx>
        <c:axId val="3383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1368"/>
        <c:crosses val="autoZero"/>
        <c:auto val="1"/>
        <c:lblAlgn val="ctr"/>
        <c:lblOffset val="100"/>
        <c:noMultiLvlLbl val="1"/>
      </c:catAx>
      <c:valAx>
        <c:axId val="33839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Sales ($1000)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097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Sales ($1000)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'Profit-Different Forecasting Mo'!$A$3:$A$14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Mo'!$B$3:$B$14</c:f>
              <c:numCache>
                <c:formatCode>0.000</c:formatCode>
                <c:ptCount val="12"/>
                <c:pt idx="0">
                  <c:v>2.1349999999999998</c:v>
                </c:pt>
                <c:pt idx="1">
                  <c:v>86.248999999999995</c:v>
                </c:pt>
                <c:pt idx="2">
                  <c:v>-55.61</c:v>
                </c:pt>
                <c:pt idx="3">
                  <c:v>159.364</c:v>
                </c:pt>
                <c:pt idx="4">
                  <c:v>76.5</c:v>
                </c:pt>
                <c:pt idx="5">
                  <c:v>379.1</c:v>
                </c:pt>
                <c:pt idx="6">
                  <c:v>4.2</c:v>
                </c:pt>
                <c:pt idx="7">
                  <c:v>-31.045999999999999</c:v>
                </c:pt>
                <c:pt idx="8">
                  <c:v>108.797</c:v>
                </c:pt>
                <c:pt idx="9">
                  <c:v>-117.253</c:v>
                </c:pt>
                <c:pt idx="10">
                  <c:v>-34.204999999999998</c:v>
                </c:pt>
                <c:pt idx="11">
                  <c:v>-19.844999999999999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7E43-9389-9B2C45A05B4D}"/>
            </c:ext>
          </c:extLst>
        </c:ser>
        <c:ser>
          <c:idx val="1"/>
          <c:order val="1"/>
          <c:tx>
            <c:v>Forecast
"Most Recent"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'Profit-Different Forecasting Mo'!$A$3:$A$14</c:f>
              <c:numCache>
                <c:formatCode>0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'Profit-Different Forecasting Mo'!$C$3:$C$14</c:f>
              <c:numCache>
                <c:formatCode>0.000</c:formatCode>
                <c:ptCount val="12"/>
                <c:pt idx="1">
                  <c:v>2.1349999999999998</c:v>
                </c:pt>
                <c:pt idx="2">
                  <c:v>86.248999999999995</c:v>
                </c:pt>
                <c:pt idx="3">
                  <c:v>-55.61</c:v>
                </c:pt>
                <c:pt idx="4">
                  <c:v>159.364</c:v>
                </c:pt>
                <c:pt idx="5">
                  <c:v>76.5</c:v>
                </c:pt>
                <c:pt idx="6">
                  <c:v>379.1</c:v>
                </c:pt>
                <c:pt idx="7">
                  <c:v>4.2</c:v>
                </c:pt>
                <c:pt idx="8">
                  <c:v>-31.045999999999999</c:v>
                </c:pt>
                <c:pt idx="9">
                  <c:v>108.797</c:v>
                </c:pt>
                <c:pt idx="10">
                  <c:v>-117.253</c:v>
                </c:pt>
                <c:pt idx="11">
                  <c:v>-34.204999999999998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7E43-9389-9B2C45A0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93720"/>
        <c:axId val="384598784"/>
      </c:lineChart>
      <c:catAx>
        <c:axId val="33839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84598784"/>
        <c:crosses val="autoZero"/>
        <c:auto val="1"/>
        <c:lblAlgn val="ctr"/>
        <c:lblOffset val="100"/>
        <c:noMultiLvlLbl val="1"/>
      </c:catAx>
      <c:valAx>
        <c:axId val="38459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Sales ($1000)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3383937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52</xdr:row>
      <xdr:rowOff>133350</xdr:rowOff>
    </xdr:from>
    <xdr:ext cx="3933825" cy="3305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1123950</xdr:colOff>
      <xdr:row>81</xdr:row>
      <xdr:rowOff>85725</xdr:rowOff>
    </xdr:from>
    <xdr:ext cx="4400550" cy="28575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25</xdr:row>
      <xdr:rowOff>0</xdr:rowOff>
    </xdr:from>
    <xdr:ext cx="3933825" cy="28860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0</xdr:colOff>
      <xdr:row>2</xdr:row>
      <xdr:rowOff>0</xdr:rowOff>
    </xdr:from>
    <xdr:ext cx="3933825" cy="29241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1000"/>
  <sheetViews>
    <sheetView tabSelected="1" workbookViewId="0">
      <selection activeCell="H43" sqref="H43"/>
    </sheetView>
  </sheetViews>
  <sheetFormatPr defaultColWidth="12.625" defaultRowHeight="15" customHeight="1" x14ac:dyDescent="0.2"/>
  <cols>
    <col min="1" max="1" width="27.625" customWidth="1"/>
    <col min="2" max="2" width="21.5" customWidth="1"/>
    <col min="3" max="3" width="19.25" customWidth="1"/>
    <col min="4" max="4" width="14.5" customWidth="1"/>
    <col min="5" max="5" width="19.5" customWidth="1"/>
    <col min="6" max="7" width="10.875" customWidth="1"/>
    <col min="8" max="8" width="17.75" customWidth="1"/>
    <col min="9" max="26" width="7.625" customWidth="1"/>
  </cols>
  <sheetData>
    <row r="1" spans="1:8" x14ac:dyDescent="0.25">
      <c r="A1" s="67" t="s">
        <v>0</v>
      </c>
      <c r="B1" s="68"/>
      <c r="C1" s="1" t="s">
        <v>1</v>
      </c>
      <c r="D1" s="1"/>
      <c r="E1" s="1"/>
    </row>
    <row r="2" spans="1:8" ht="45" x14ac:dyDescent="0.25">
      <c r="A2" s="69" t="s">
        <v>2</v>
      </c>
      <c r="B2" s="70" t="s">
        <v>3</v>
      </c>
      <c r="C2" s="71" t="s">
        <v>4</v>
      </c>
      <c r="D2" s="72" t="s">
        <v>5</v>
      </c>
      <c r="E2" s="73" t="s">
        <v>6</v>
      </c>
      <c r="F2" s="73" t="s">
        <v>7</v>
      </c>
      <c r="G2" s="73" t="s">
        <v>8</v>
      </c>
      <c r="H2" s="73" t="s">
        <v>9</v>
      </c>
    </row>
    <row r="3" spans="1:8" ht="14.25" x14ac:dyDescent="0.2">
      <c r="A3" s="2">
        <v>2009</v>
      </c>
      <c r="B3" s="3">
        <v>2.1349999999999998</v>
      </c>
      <c r="C3" s="4"/>
      <c r="D3" s="4"/>
      <c r="E3" s="4"/>
      <c r="F3" s="4"/>
      <c r="G3" s="4"/>
      <c r="H3" s="4"/>
    </row>
    <row r="4" spans="1:8" x14ac:dyDescent="0.25">
      <c r="A4" s="5">
        <f t="shared" ref="A4:A16" si="0">A3+1</f>
        <v>2010</v>
      </c>
      <c r="B4" s="3">
        <v>86.248999999999995</v>
      </c>
      <c r="C4" s="74">
        <f t="shared" ref="C4:C16" si="1">B3</f>
        <v>2.1349999999999998</v>
      </c>
      <c r="D4" s="74">
        <f t="shared" ref="D4:D16" si="2">B4-C4</f>
        <v>84.11399999999999</v>
      </c>
      <c r="E4" s="74">
        <f t="shared" ref="E4:E16" si="3">ABS(D4)</f>
        <v>84.11399999999999</v>
      </c>
      <c r="F4" s="74">
        <f t="shared" ref="F4:F16" si="4">D4^2</f>
        <v>7075.1649959999986</v>
      </c>
      <c r="G4" s="74">
        <f t="shared" ref="G4:G16" si="5">D4/B4</f>
        <v>0.97524608980973682</v>
      </c>
      <c r="H4" s="74">
        <f t="shared" ref="H4:H16" si="6">ABS(G4)</f>
        <v>0.97524608980973682</v>
      </c>
    </row>
    <row r="5" spans="1:8" x14ac:dyDescent="0.25">
      <c r="A5" s="5">
        <f t="shared" si="0"/>
        <v>2011</v>
      </c>
      <c r="B5" s="3">
        <v>-55.61</v>
      </c>
      <c r="C5" s="74">
        <f t="shared" si="1"/>
        <v>86.248999999999995</v>
      </c>
      <c r="D5" s="74">
        <f t="shared" si="2"/>
        <v>-141.85899999999998</v>
      </c>
      <c r="E5" s="74">
        <f t="shared" si="3"/>
        <v>141.85899999999998</v>
      </c>
      <c r="F5" s="74">
        <f t="shared" si="4"/>
        <v>20123.975880999995</v>
      </c>
      <c r="G5" s="74">
        <f t="shared" si="5"/>
        <v>2.5509620571839595</v>
      </c>
      <c r="H5" s="74">
        <f t="shared" si="6"/>
        <v>2.5509620571839595</v>
      </c>
    </row>
    <row r="6" spans="1:8" x14ac:dyDescent="0.25">
      <c r="A6" s="5">
        <f t="shared" si="0"/>
        <v>2012</v>
      </c>
      <c r="B6" s="3">
        <v>159.364</v>
      </c>
      <c r="C6" s="74">
        <f t="shared" si="1"/>
        <v>-55.61</v>
      </c>
      <c r="D6" s="74">
        <f t="shared" si="2"/>
        <v>214.97399999999999</v>
      </c>
      <c r="E6" s="74">
        <f t="shared" si="3"/>
        <v>214.97399999999999</v>
      </c>
      <c r="F6" s="74">
        <f t="shared" si="4"/>
        <v>46213.820675999996</v>
      </c>
      <c r="G6" s="74">
        <f t="shared" si="5"/>
        <v>1.3489495745588713</v>
      </c>
      <c r="H6" s="74">
        <f t="shared" si="6"/>
        <v>1.3489495745588713</v>
      </c>
    </row>
    <row r="7" spans="1:8" x14ac:dyDescent="0.25">
      <c r="A7" s="5">
        <f t="shared" si="0"/>
        <v>2013</v>
      </c>
      <c r="B7" s="3">
        <v>76.5</v>
      </c>
      <c r="C7" s="74">
        <f t="shared" si="1"/>
        <v>159.364</v>
      </c>
      <c r="D7" s="74">
        <f t="shared" si="2"/>
        <v>-82.864000000000004</v>
      </c>
      <c r="E7" s="74">
        <f t="shared" si="3"/>
        <v>82.864000000000004</v>
      </c>
      <c r="F7" s="74">
        <f t="shared" si="4"/>
        <v>6866.4424960000006</v>
      </c>
      <c r="G7" s="74">
        <f t="shared" si="5"/>
        <v>-1.0831895424836602</v>
      </c>
      <c r="H7" s="74">
        <f t="shared" si="6"/>
        <v>1.0831895424836602</v>
      </c>
    </row>
    <row r="8" spans="1:8" x14ac:dyDescent="0.25">
      <c r="A8" s="5">
        <f t="shared" si="0"/>
        <v>2014</v>
      </c>
      <c r="B8" s="3">
        <v>379.1</v>
      </c>
      <c r="C8" s="74">
        <f t="shared" si="1"/>
        <v>76.5</v>
      </c>
      <c r="D8" s="74">
        <f t="shared" si="2"/>
        <v>302.60000000000002</v>
      </c>
      <c r="E8" s="74">
        <f t="shared" si="3"/>
        <v>302.60000000000002</v>
      </c>
      <c r="F8" s="74">
        <f t="shared" si="4"/>
        <v>91566.760000000009</v>
      </c>
      <c r="G8" s="74">
        <f t="shared" si="5"/>
        <v>0.7982062780269058</v>
      </c>
      <c r="H8" s="74">
        <f t="shared" si="6"/>
        <v>0.7982062780269058</v>
      </c>
    </row>
    <row r="9" spans="1:8" x14ac:dyDescent="0.25">
      <c r="A9" s="5">
        <f t="shared" si="0"/>
        <v>2015</v>
      </c>
      <c r="B9" s="3">
        <v>4.2</v>
      </c>
      <c r="C9" s="74">
        <f t="shared" si="1"/>
        <v>379.1</v>
      </c>
      <c r="D9" s="74">
        <f t="shared" si="2"/>
        <v>-374.90000000000003</v>
      </c>
      <c r="E9" s="74">
        <f t="shared" si="3"/>
        <v>374.90000000000003</v>
      </c>
      <c r="F9" s="74">
        <f t="shared" si="4"/>
        <v>140550.01000000004</v>
      </c>
      <c r="G9" s="74">
        <f t="shared" si="5"/>
        <v>-89.261904761904759</v>
      </c>
      <c r="H9" s="74">
        <f t="shared" si="6"/>
        <v>89.261904761904759</v>
      </c>
    </row>
    <row r="10" spans="1:8" x14ac:dyDescent="0.25">
      <c r="A10" s="5">
        <f t="shared" si="0"/>
        <v>2016</v>
      </c>
      <c r="B10" s="3">
        <v>-31.045999999999999</v>
      </c>
      <c r="C10" s="74">
        <f t="shared" si="1"/>
        <v>4.2</v>
      </c>
      <c r="D10" s="74">
        <f t="shared" si="2"/>
        <v>-35.246000000000002</v>
      </c>
      <c r="E10" s="74">
        <f t="shared" si="3"/>
        <v>35.246000000000002</v>
      </c>
      <c r="F10" s="74">
        <f t="shared" si="4"/>
        <v>1242.2805160000003</v>
      </c>
      <c r="G10" s="74">
        <f t="shared" si="5"/>
        <v>1.1352831282612899</v>
      </c>
      <c r="H10" s="74">
        <f t="shared" si="6"/>
        <v>1.1352831282612899</v>
      </c>
    </row>
    <row r="11" spans="1:8" x14ac:dyDescent="0.25">
      <c r="A11" s="5">
        <f t="shared" si="0"/>
        <v>2017</v>
      </c>
      <c r="B11" s="3">
        <v>108.797</v>
      </c>
      <c r="C11" s="74">
        <f t="shared" si="1"/>
        <v>-31.045999999999999</v>
      </c>
      <c r="D11" s="74">
        <f t="shared" si="2"/>
        <v>139.84299999999999</v>
      </c>
      <c r="E11" s="74">
        <f t="shared" si="3"/>
        <v>139.84299999999999</v>
      </c>
      <c r="F11" s="74">
        <f t="shared" si="4"/>
        <v>19556.064648999996</v>
      </c>
      <c r="G11" s="74">
        <f t="shared" si="5"/>
        <v>1.2853571330091822</v>
      </c>
      <c r="H11" s="74">
        <f t="shared" si="6"/>
        <v>1.2853571330091822</v>
      </c>
    </row>
    <row r="12" spans="1:8" x14ac:dyDescent="0.25">
      <c r="A12" s="5">
        <f t="shared" si="0"/>
        <v>2018</v>
      </c>
      <c r="B12" s="3">
        <v>-117.253</v>
      </c>
      <c r="C12" s="74">
        <f t="shared" si="1"/>
        <v>108.797</v>
      </c>
      <c r="D12" s="74">
        <f t="shared" si="2"/>
        <v>-226.05</v>
      </c>
      <c r="E12" s="74">
        <f t="shared" si="3"/>
        <v>226.05</v>
      </c>
      <c r="F12" s="74">
        <f t="shared" si="4"/>
        <v>51098.602500000008</v>
      </c>
      <c r="G12" s="74">
        <f t="shared" si="5"/>
        <v>1.9278824422402838</v>
      </c>
      <c r="H12" s="74">
        <f t="shared" si="6"/>
        <v>1.9278824422402838</v>
      </c>
    </row>
    <row r="13" spans="1:8" x14ac:dyDescent="0.25">
      <c r="A13" s="5">
        <f t="shared" si="0"/>
        <v>2019</v>
      </c>
      <c r="B13" s="3">
        <v>-34.204999999999998</v>
      </c>
      <c r="C13" s="74">
        <f t="shared" si="1"/>
        <v>-117.253</v>
      </c>
      <c r="D13" s="74">
        <f t="shared" si="2"/>
        <v>83.048000000000002</v>
      </c>
      <c r="E13" s="74">
        <f t="shared" si="3"/>
        <v>83.048000000000002</v>
      </c>
      <c r="F13" s="74">
        <f t="shared" si="4"/>
        <v>6896.9703040000004</v>
      </c>
      <c r="G13" s="74">
        <f t="shared" si="5"/>
        <v>-2.4279491302441167</v>
      </c>
      <c r="H13" s="74">
        <f t="shared" si="6"/>
        <v>2.4279491302441167</v>
      </c>
    </row>
    <row r="14" spans="1:8" x14ac:dyDescent="0.25">
      <c r="A14" s="5">
        <f t="shared" si="0"/>
        <v>2020</v>
      </c>
      <c r="B14" s="3">
        <v>-19.844999999999999</v>
      </c>
      <c r="C14" s="74">
        <f t="shared" si="1"/>
        <v>-34.204999999999998</v>
      </c>
      <c r="D14" s="74">
        <f t="shared" si="2"/>
        <v>14.36</v>
      </c>
      <c r="E14" s="74">
        <f t="shared" si="3"/>
        <v>14.36</v>
      </c>
      <c r="F14" s="74">
        <f t="shared" si="4"/>
        <v>206.20959999999999</v>
      </c>
      <c r="G14" s="74">
        <f t="shared" si="5"/>
        <v>-0.72360796170319985</v>
      </c>
      <c r="H14" s="74">
        <f t="shared" si="6"/>
        <v>0.72360796170319985</v>
      </c>
    </row>
    <row r="15" spans="1:8" x14ac:dyDescent="0.25">
      <c r="A15" s="5">
        <f t="shared" si="0"/>
        <v>2021</v>
      </c>
      <c r="B15" s="7">
        <f t="shared" ref="B15:B16" si="7">B14</f>
        <v>-19.844999999999999</v>
      </c>
      <c r="C15" s="74">
        <f t="shared" si="1"/>
        <v>-19.844999999999999</v>
      </c>
      <c r="D15" s="74">
        <f t="shared" si="2"/>
        <v>0</v>
      </c>
      <c r="E15" s="74">
        <f t="shared" si="3"/>
        <v>0</v>
      </c>
      <c r="F15" s="74">
        <f t="shared" si="4"/>
        <v>0</v>
      </c>
      <c r="G15" s="74">
        <f t="shared" si="5"/>
        <v>0</v>
      </c>
      <c r="H15" s="74">
        <f t="shared" si="6"/>
        <v>0</v>
      </c>
    </row>
    <row r="16" spans="1:8" x14ac:dyDescent="0.25">
      <c r="A16" s="5">
        <f t="shared" si="0"/>
        <v>2022</v>
      </c>
      <c r="B16" s="7">
        <f t="shared" si="7"/>
        <v>-19.844999999999999</v>
      </c>
      <c r="C16" s="74">
        <f t="shared" si="1"/>
        <v>-19.844999999999999</v>
      </c>
      <c r="D16" s="74">
        <f t="shared" si="2"/>
        <v>0</v>
      </c>
      <c r="E16" s="74">
        <f t="shared" si="3"/>
        <v>0</v>
      </c>
      <c r="F16" s="74">
        <f t="shared" si="4"/>
        <v>0</v>
      </c>
      <c r="G16" s="74">
        <f t="shared" si="5"/>
        <v>0</v>
      </c>
      <c r="H16" s="74">
        <f t="shared" si="6"/>
        <v>0</v>
      </c>
    </row>
    <row r="17" spans="1:8" x14ac:dyDescent="0.25">
      <c r="A17" s="8" t="s">
        <v>10</v>
      </c>
      <c r="B17" s="9"/>
      <c r="C17" s="9"/>
      <c r="D17" s="10">
        <f t="shared" ref="D17:H17" si="8">SUM(D4:D14)</f>
        <v>-21.980000000000032</v>
      </c>
      <c r="E17" s="10">
        <f t="shared" si="8"/>
        <v>1699.8579999999999</v>
      </c>
      <c r="F17" s="10">
        <f t="shared" si="8"/>
        <v>391396.30161800003</v>
      </c>
      <c r="G17" s="10">
        <f t="shared" si="8"/>
        <v>-83.47476469324549</v>
      </c>
      <c r="H17" s="10">
        <f t="shared" si="8"/>
        <v>103.51853809942597</v>
      </c>
    </row>
    <row r="18" spans="1:8" x14ac:dyDescent="0.25">
      <c r="A18" s="11"/>
      <c r="B18" s="11"/>
      <c r="C18" s="11"/>
      <c r="D18" s="12" t="s">
        <v>11</v>
      </c>
      <c r="E18" s="12" t="s">
        <v>12</v>
      </c>
      <c r="F18" s="12" t="s">
        <v>13</v>
      </c>
      <c r="G18" s="11"/>
      <c r="H18" s="12" t="s">
        <v>14</v>
      </c>
    </row>
    <row r="19" spans="1:8" x14ac:dyDescent="0.25">
      <c r="A19" s="13" t="s">
        <v>15</v>
      </c>
      <c r="B19" s="75">
        <f>COUNT(B3:B16)</f>
        <v>14</v>
      </c>
      <c r="C19" s="11"/>
      <c r="D19" s="76">
        <f>D17/B21</f>
        <v>-1.6907692307692332</v>
      </c>
      <c r="E19" s="76">
        <f>E17/B21</f>
        <v>130.75830769230768</v>
      </c>
      <c r="F19" s="76">
        <f>F17/B21</f>
        <v>30107.407816769231</v>
      </c>
      <c r="G19" s="15"/>
      <c r="H19" s="76">
        <f>H17/B21</f>
        <v>7.9629644691866126</v>
      </c>
    </row>
    <row r="20" spans="1:8" ht="57.75" x14ac:dyDescent="0.25">
      <c r="A20" s="13" t="s">
        <v>16</v>
      </c>
      <c r="B20" s="75">
        <f>ROWS(C3)</f>
        <v>1</v>
      </c>
      <c r="C20" s="11"/>
      <c r="D20" s="11"/>
      <c r="E20" s="11"/>
      <c r="F20" s="76">
        <f>SUMPRODUCT((B4:B16-C4:C16)^2)/COUNT(C4:C16)</f>
        <v>30107.407816769231</v>
      </c>
      <c r="G20" s="11"/>
      <c r="H20" s="11"/>
    </row>
    <row r="21" spans="1:8" ht="15.75" customHeight="1" x14ac:dyDescent="0.25">
      <c r="A21" s="13" t="s">
        <v>17</v>
      </c>
      <c r="B21" s="75">
        <f>B19-B20</f>
        <v>13</v>
      </c>
      <c r="C21" s="11"/>
      <c r="D21" s="11"/>
      <c r="E21" s="11"/>
      <c r="F21" s="11"/>
      <c r="G21" s="11"/>
      <c r="H21" s="11"/>
    </row>
    <row r="22" spans="1:8" ht="15.75" customHeight="1" x14ac:dyDescent="0.25">
      <c r="A22" s="16" t="s">
        <v>18</v>
      </c>
      <c r="B22" s="76">
        <f>B16</f>
        <v>-19.844999999999999</v>
      </c>
      <c r="C22" s="11"/>
      <c r="D22" s="11"/>
      <c r="E22" s="11"/>
      <c r="F22" s="11"/>
      <c r="G22" s="11"/>
      <c r="H22" s="11"/>
    </row>
    <row r="23" spans="1:8" ht="15.75" customHeight="1" x14ac:dyDescent="0.2"/>
    <row r="24" spans="1:8" ht="15.75" customHeight="1" x14ac:dyDescent="0.25">
      <c r="A24" s="77" t="s">
        <v>19</v>
      </c>
      <c r="B24" s="78"/>
      <c r="C24" s="1" t="s">
        <v>20</v>
      </c>
      <c r="D24" s="1"/>
    </row>
    <row r="25" spans="1:8" ht="15.75" customHeight="1" x14ac:dyDescent="0.35">
      <c r="A25" s="17" t="str">
        <f t="shared" ref="A25:B25" si="9">A2</f>
        <v>Year</v>
      </c>
      <c r="B25" s="18" t="str">
        <f t="shared" si="9"/>
        <v>Profit (GBP) Millions</v>
      </c>
      <c r="C25" s="19" t="s">
        <v>21</v>
      </c>
      <c r="D25" s="19" t="s">
        <v>5</v>
      </c>
      <c r="E25" s="19" t="s">
        <v>6</v>
      </c>
      <c r="F25" s="19" t="s">
        <v>7</v>
      </c>
      <c r="G25" s="20" t="s">
        <v>22</v>
      </c>
      <c r="H25" s="19" t="s">
        <v>9</v>
      </c>
    </row>
    <row r="26" spans="1:8" ht="15.75" customHeight="1" x14ac:dyDescent="0.25">
      <c r="A26" s="5">
        <f t="shared" ref="A26:B26" si="10">A3</f>
        <v>2009</v>
      </c>
      <c r="B26" s="21">
        <f t="shared" si="10"/>
        <v>2.1349999999999998</v>
      </c>
      <c r="C26" s="22"/>
      <c r="D26" s="22"/>
      <c r="E26" s="22"/>
      <c r="F26" s="22"/>
      <c r="G26" s="22"/>
      <c r="H26" s="22"/>
    </row>
    <row r="27" spans="1:8" ht="15.75" customHeight="1" x14ac:dyDescent="0.25">
      <c r="A27" s="5">
        <f t="shared" ref="A27:B27" si="11">A4</f>
        <v>2010</v>
      </c>
      <c r="B27" s="7">
        <f t="shared" si="11"/>
        <v>86.248999999999995</v>
      </c>
      <c r="C27" s="6">
        <f t="shared" ref="C27:C39" si="12">AVERAGE($B$26:B26)</f>
        <v>2.1349999999999998</v>
      </c>
      <c r="D27" s="6">
        <f t="shared" ref="D27:D39" si="13">B27-C27</f>
        <v>84.11399999999999</v>
      </c>
      <c r="E27" s="23">
        <f t="shared" ref="E27:E39" si="14">ABS(D27)</f>
        <v>84.11399999999999</v>
      </c>
      <c r="F27" s="23">
        <f t="shared" ref="F27:F39" si="15">D27^2</f>
        <v>7075.1649959999986</v>
      </c>
      <c r="G27" s="24">
        <f t="shared" ref="G27:G39" si="16">D27/B27</f>
        <v>0.97524608980973682</v>
      </c>
      <c r="H27" s="24">
        <f t="shared" ref="H27:H39" si="17">ABS(G27)</f>
        <v>0.97524608980973682</v>
      </c>
    </row>
    <row r="28" spans="1:8" ht="15.75" customHeight="1" x14ac:dyDescent="0.25">
      <c r="A28" s="5">
        <f t="shared" ref="A28:B28" si="18">A5</f>
        <v>2011</v>
      </c>
      <c r="B28" s="7">
        <f t="shared" si="18"/>
        <v>-55.61</v>
      </c>
      <c r="C28" s="6">
        <f t="shared" si="12"/>
        <v>44.192</v>
      </c>
      <c r="D28" s="6">
        <f t="shared" si="13"/>
        <v>-99.801999999999992</v>
      </c>
      <c r="E28" s="23">
        <f t="shared" si="14"/>
        <v>99.801999999999992</v>
      </c>
      <c r="F28" s="23">
        <f t="shared" si="15"/>
        <v>9960.4392039999984</v>
      </c>
      <c r="G28" s="24">
        <f t="shared" si="16"/>
        <v>1.7946772163279985</v>
      </c>
      <c r="H28" s="24">
        <f t="shared" si="17"/>
        <v>1.7946772163279985</v>
      </c>
    </row>
    <row r="29" spans="1:8" ht="15.75" customHeight="1" x14ac:dyDescent="0.25">
      <c r="A29" s="5">
        <f t="shared" ref="A29:B29" si="19">A6</f>
        <v>2012</v>
      </c>
      <c r="B29" s="7">
        <f t="shared" si="19"/>
        <v>159.364</v>
      </c>
      <c r="C29" s="6">
        <f t="shared" si="12"/>
        <v>10.924666666666667</v>
      </c>
      <c r="D29" s="6">
        <f t="shared" si="13"/>
        <v>148.43933333333334</v>
      </c>
      <c r="E29" s="23">
        <f t="shared" si="14"/>
        <v>148.43933333333334</v>
      </c>
      <c r="F29" s="23">
        <f t="shared" si="15"/>
        <v>22034.235680444446</v>
      </c>
      <c r="G29" s="24">
        <f t="shared" si="16"/>
        <v>0.93144834048676828</v>
      </c>
      <c r="H29" s="24">
        <f t="shared" si="17"/>
        <v>0.93144834048676828</v>
      </c>
    </row>
    <row r="30" spans="1:8" ht="15.75" customHeight="1" x14ac:dyDescent="0.25">
      <c r="A30" s="5">
        <f t="shared" ref="A30:B30" si="20">A7</f>
        <v>2013</v>
      </c>
      <c r="B30" s="7">
        <f t="shared" si="20"/>
        <v>76.5</v>
      </c>
      <c r="C30" s="6">
        <f t="shared" si="12"/>
        <v>48.034500000000001</v>
      </c>
      <c r="D30" s="6">
        <f t="shared" si="13"/>
        <v>28.465499999999999</v>
      </c>
      <c r="E30" s="23">
        <f t="shared" si="14"/>
        <v>28.465499999999999</v>
      </c>
      <c r="F30" s="23">
        <f t="shared" si="15"/>
        <v>810.28469024999993</v>
      </c>
      <c r="G30" s="24">
        <f t="shared" si="16"/>
        <v>0.37209803921568624</v>
      </c>
      <c r="H30" s="24">
        <f t="shared" si="17"/>
        <v>0.37209803921568624</v>
      </c>
    </row>
    <row r="31" spans="1:8" ht="15.75" customHeight="1" x14ac:dyDescent="0.25">
      <c r="A31" s="5">
        <f t="shared" ref="A31:B31" si="21">A8</f>
        <v>2014</v>
      </c>
      <c r="B31" s="7">
        <f t="shared" si="21"/>
        <v>379.1</v>
      </c>
      <c r="C31" s="6">
        <f t="shared" si="12"/>
        <v>53.72760000000001</v>
      </c>
      <c r="D31" s="6">
        <f t="shared" si="13"/>
        <v>325.37240000000003</v>
      </c>
      <c r="E31" s="23">
        <f t="shared" si="14"/>
        <v>325.37240000000003</v>
      </c>
      <c r="F31" s="23">
        <f t="shared" si="15"/>
        <v>105867.19868176001</v>
      </c>
      <c r="G31" s="24">
        <f t="shared" si="16"/>
        <v>0.85827591664468483</v>
      </c>
      <c r="H31" s="24">
        <f t="shared" si="17"/>
        <v>0.85827591664468483</v>
      </c>
    </row>
    <row r="32" spans="1:8" ht="15.75" customHeight="1" x14ac:dyDescent="0.25">
      <c r="A32" s="5">
        <f t="shared" ref="A32:B32" si="22">A9</f>
        <v>2015</v>
      </c>
      <c r="B32" s="7">
        <f t="shared" si="22"/>
        <v>4.2</v>
      </c>
      <c r="C32" s="6">
        <f t="shared" si="12"/>
        <v>107.95633333333335</v>
      </c>
      <c r="D32" s="6">
        <f t="shared" si="13"/>
        <v>-103.75633333333334</v>
      </c>
      <c r="E32" s="23">
        <f t="shared" si="14"/>
        <v>103.75633333333334</v>
      </c>
      <c r="F32" s="23">
        <f t="shared" si="15"/>
        <v>10765.376706777781</v>
      </c>
      <c r="G32" s="24">
        <f t="shared" si="16"/>
        <v>-24.703888888888891</v>
      </c>
      <c r="H32" s="24">
        <f t="shared" si="17"/>
        <v>24.703888888888891</v>
      </c>
    </row>
    <row r="33" spans="1:11" ht="15.75" customHeight="1" x14ac:dyDescent="0.25">
      <c r="A33" s="5">
        <f t="shared" ref="A33:B33" si="23">A10</f>
        <v>2016</v>
      </c>
      <c r="B33" s="7">
        <f t="shared" si="23"/>
        <v>-31.045999999999999</v>
      </c>
      <c r="C33" s="6">
        <f t="shared" si="12"/>
        <v>93.134000000000015</v>
      </c>
      <c r="D33" s="6">
        <f t="shared" si="13"/>
        <v>-124.18</v>
      </c>
      <c r="E33" s="23">
        <f t="shared" si="14"/>
        <v>124.18</v>
      </c>
      <c r="F33" s="23">
        <f t="shared" si="15"/>
        <v>15420.672400000001</v>
      </c>
      <c r="G33" s="24">
        <f t="shared" si="16"/>
        <v>3.9998711589254659</v>
      </c>
      <c r="H33" s="24">
        <f t="shared" si="17"/>
        <v>3.9998711589254659</v>
      </c>
    </row>
    <row r="34" spans="1:11" ht="15.75" customHeight="1" x14ac:dyDescent="0.25">
      <c r="A34" s="5">
        <f t="shared" ref="A34:B34" si="24">A11</f>
        <v>2017</v>
      </c>
      <c r="B34" s="7">
        <f t="shared" si="24"/>
        <v>108.797</v>
      </c>
      <c r="C34" s="6">
        <f t="shared" si="12"/>
        <v>77.611500000000007</v>
      </c>
      <c r="D34" s="6">
        <f t="shared" si="13"/>
        <v>31.18549999999999</v>
      </c>
      <c r="E34" s="23">
        <f t="shared" si="14"/>
        <v>31.18549999999999</v>
      </c>
      <c r="F34" s="23">
        <f t="shared" si="15"/>
        <v>972.53541024999936</v>
      </c>
      <c r="G34" s="24">
        <f t="shared" si="16"/>
        <v>0.28663933748173193</v>
      </c>
      <c r="H34" s="24">
        <f t="shared" si="17"/>
        <v>0.28663933748173193</v>
      </c>
    </row>
    <row r="35" spans="1:11" ht="15.75" customHeight="1" x14ac:dyDescent="0.25">
      <c r="A35" s="5">
        <f t="shared" ref="A35:B35" si="25">A12</f>
        <v>2018</v>
      </c>
      <c r="B35" s="7">
        <f t="shared" si="25"/>
        <v>-117.253</v>
      </c>
      <c r="C35" s="6">
        <f t="shared" si="12"/>
        <v>81.076555555555558</v>
      </c>
      <c r="D35" s="6">
        <f t="shared" si="13"/>
        <v>-198.32955555555554</v>
      </c>
      <c r="E35" s="23">
        <f t="shared" si="14"/>
        <v>198.32955555555554</v>
      </c>
      <c r="F35" s="23">
        <f t="shared" si="15"/>
        <v>39334.61260686419</v>
      </c>
      <c r="G35" s="24">
        <f t="shared" si="16"/>
        <v>1.691466790236118</v>
      </c>
      <c r="H35" s="24">
        <f t="shared" si="17"/>
        <v>1.691466790236118</v>
      </c>
    </row>
    <row r="36" spans="1:11" ht="15.75" customHeight="1" x14ac:dyDescent="0.25">
      <c r="A36" s="5">
        <f t="shared" ref="A36:B36" si="26">A13</f>
        <v>2019</v>
      </c>
      <c r="B36" s="7">
        <f t="shared" si="26"/>
        <v>-34.204999999999998</v>
      </c>
      <c r="C36" s="6">
        <f t="shared" si="12"/>
        <v>61.243600000000001</v>
      </c>
      <c r="D36" s="6">
        <f t="shared" si="13"/>
        <v>-95.448599999999999</v>
      </c>
      <c r="E36" s="23">
        <f t="shared" si="14"/>
        <v>95.448599999999999</v>
      </c>
      <c r="F36" s="23">
        <f t="shared" si="15"/>
        <v>9110.43524196</v>
      </c>
      <c r="G36" s="24">
        <f t="shared" si="16"/>
        <v>2.7904867709399213</v>
      </c>
      <c r="H36" s="24">
        <f t="shared" si="17"/>
        <v>2.7904867709399213</v>
      </c>
    </row>
    <row r="37" spans="1:11" ht="15.75" customHeight="1" x14ac:dyDescent="0.25">
      <c r="A37" s="5">
        <f t="shared" ref="A37:B37" si="27">A14</f>
        <v>2020</v>
      </c>
      <c r="B37" s="7">
        <f t="shared" si="27"/>
        <v>-19.844999999999999</v>
      </c>
      <c r="C37" s="6">
        <f t="shared" si="12"/>
        <v>52.566454545454548</v>
      </c>
      <c r="D37" s="6">
        <f t="shared" si="13"/>
        <v>-72.411454545454546</v>
      </c>
      <c r="E37" s="23">
        <f t="shared" si="14"/>
        <v>72.411454545454546</v>
      </c>
      <c r="F37" s="23">
        <f t="shared" si="15"/>
        <v>5243.4187493884301</v>
      </c>
      <c r="G37" s="24">
        <f t="shared" si="16"/>
        <v>3.6488513250418015</v>
      </c>
      <c r="H37" s="24">
        <f t="shared" si="17"/>
        <v>3.6488513250418015</v>
      </c>
    </row>
    <row r="38" spans="1:11" ht="15.75" customHeight="1" x14ac:dyDescent="0.25">
      <c r="A38" s="5">
        <f t="shared" ref="A38:A39" si="28">A15</f>
        <v>2021</v>
      </c>
      <c r="B38" s="25">
        <v>46.531999999999996</v>
      </c>
      <c r="C38" s="6">
        <f t="shared" si="12"/>
        <v>46.532166666666662</v>
      </c>
      <c r="D38" s="6">
        <f t="shared" si="13"/>
        <v>-1.66666666665094E-4</v>
      </c>
      <c r="E38" s="23">
        <f t="shared" si="14"/>
        <v>1.66666666665094E-4</v>
      </c>
      <c r="F38" s="23">
        <f t="shared" si="15"/>
        <v>2.7777777777253557E-8</v>
      </c>
      <c r="G38" s="24">
        <f t="shared" si="16"/>
        <v>-3.5817645204395688E-6</v>
      </c>
      <c r="H38" s="24">
        <f t="shared" si="17"/>
        <v>3.5817645204395688E-6</v>
      </c>
    </row>
    <row r="39" spans="1:11" ht="15.75" customHeight="1" x14ac:dyDescent="0.25">
      <c r="A39" s="5">
        <f t="shared" si="28"/>
        <v>2022</v>
      </c>
      <c r="B39" s="7">
        <f>B16</f>
        <v>-19.844999999999999</v>
      </c>
      <c r="C39" s="6">
        <f t="shared" si="12"/>
        <v>46.532153846153847</v>
      </c>
      <c r="D39" s="6">
        <f t="shared" si="13"/>
        <v>-66.377153846153846</v>
      </c>
      <c r="E39" s="23">
        <f t="shared" si="14"/>
        <v>66.377153846153846</v>
      </c>
      <c r="F39" s="23">
        <f t="shared" si="15"/>
        <v>4405.926552715976</v>
      </c>
      <c r="G39" s="24">
        <f t="shared" si="16"/>
        <v>3.3447797352559259</v>
      </c>
      <c r="H39" s="24">
        <f t="shared" si="17"/>
        <v>3.3447797352559259</v>
      </c>
    </row>
    <row r="40" spans="1:11" ht="15.75" customHeight="1" x14ac:dyDescent="0.25">
      <c r="A40" s="26" t="s">
        <v>10</v>
      </c>
      <c r="B40" s="27"/>
      <c r="C40" s="28"/>
      <c r="D40" s="29">
        <f t="shared" ref="D40:G40" si="29">SUM(D27:D37)</f>
        <v>-76.351210101010111</v>
      </c>
      <c r="E40" s="29">
        <f t="shared" si="29"/>
        <v>1311.5046767676768</v>
      </c>
      <c r="F40" s="29">
        <f t="shared" si="29"/>
        <v>226594.37436769487</v>
      </c>
      <c r="G40" s="29">
        <f t="shared" si="29"/>
        <v>-7.3548279037789772</v>
      </c>
      <c r="H40" s="29">
        <f>SUM(H27:H39)</f>
        <v>45.397733191019249</v>
      </c>
    </row>
    <row r="41" spans="1:11" ht="15.75" customHeight="1" x14ac:dyDescent="0.25">
      <c r="D41" s="30" t="s">
        <v>11</v>
      </c>
      <c r="E41" s="30" t="s">
        <v>12</v>
      </c>
      <c r="F41" s="30" t="s">
        <v>13</v>
      </c>
      <c r="H41" s="30" t="s">
        <v>14</v>
      </c>
    </row>
    <row r="42" spans="1:11" ht="15.75" customHeight="1" x14ac:dyDescent="0.25">
      <c r="A42" s="31" t="s">
        <v>15</v>
      </c>
      <c r="B42" s="32">
        <f>COUNT(B26:B39)</f>
        <v>14</v>
      </c>
      <c r="D42" s="33">
        <f>D40/B44</f>
        <v>-5.8731700077700086</v>
      </c>
      <c r="E42" s="33">
        <f>E40/B44</f>
        <v>100.88497513597514</v>
      </c>
      <c r="F42" s="33">
        <f>F40/B44</f>
        <v>17430.336489822683</v>
      </c>
      <c r="G42" s="34"/>
      <c r="H42" s="35">
        <f>H40/B44</f>
        <v>3.492133322386096</v>
      </c>
    </row>
    <row r="43" spans="1:11" ht="15.75" customHeight="1" x14ac:dyDescent="0.25">
      <c r="A43" s="31" t="s">
        <v>23</v>
      </c>
      <c r="B43" s="32">
        <f>ROWS(C26)</f>
        <v>1</v>
      </c>
      <c r="F43" s="33">
        <f>SUMPRODUCT((B27:B39-C27:C39)^2)/COUNT(C27:C39)</f>
        <v>17769.253916956815</v>
      </c>
    </row>
    <row r="44" spans="1:11" ht="15.75" customHeight="1" x14ac:dyDescent="0.25">
      <c r="A44" s="31" t="s">
        <v>17</v>
      </c>
      <c r="B44" s="32">
        <f>B42-B43</f>
        <v>13</v>
      </c>
    </row>
    <row r="45" spans="1:11" ht="15.75" customHeight="1" x14ac:dyDescent="0.25">
      <c r="A45" s="36" t="s">
        <v>24</v>
      </c>
      <c r="B45" s="14">
        <f>AVERAGE(B26:B37)</f>
        <v>46.532166666666662</v>
      </c>
      <c r="D45" s="36" t="s">
        <v>25</v>
      </c>
      <c r="E45" s="14">
        <f>AVERAGE(B26:B38)</f>
        <v>46.532153846153847</v>
      </c>
    </row>
    <row r="46" spans="1:11" ht="15.75" customHeight="1" x14ac:dyDescent="0.2"/>
    <row r="47" spans="1:11" ht="15.75" customHeight="1" x14ac:dyDescent="0.25">
      <c r="A47" s="37" t="s">
        <v>26</v>
      </c>
      <c r="B47" s="38"/>
      <c r="C47" s="1" t="s">
        <v>27</v>
      </c>
      <c r="D47" s="1"/>
      <c r="E47" s="1"/>
      <c r="F47" s="1"/>
      <c r="G47" s="1"/>
      <c r="H47" s="1"/>
      <c r="I47" s="1"/>
    </row>
    <row r="48" spans="1:11" ht="15.75" customHeight="1" x14ac:dyDescent="0.35">
      <c r="A48" s="17" t="str">
        <f t="shared" ref="A48:B48" si="30">A25</f>
        <v>Year</v>
      </c>
      <c r="B48" s="18" t="str">
        <f t="shared" si="30"/>
        <v>Profit (GBP) Millions</v>
      </c>
      <c r="C48" s="39" t="s">
        <v>28</v>
      </c>
      <c r="D48" s="19" t="s">
        <v>5</v>
      </c>
      <c r="E48" s="19" t="s">
        <v>6</v>
      </c>
      <c r="F48" s="19" t="s">
        <v>7</v>
      </c>
      <c r="G48" s="20" t="s">
        <v>22</v>
      </c>
      <c r="H48" s="19" t="s">
        <v>9</v>
      </c>
      <c r="K48" s="40" t="s">
        <v>29</v>
      </c>
    </row>
    <row r="49" spans="1:11" ht="15.75" customHeight="1" x14ac:dyDescent="0.25">
      <c r="A49" s="5">
        <f t="shared" ref="A49:B49" si="31">A26</f>
        <v>2009</v>
      </c>
      <c r="B49" s="21">
        <f t="shared" si="31"/>
        <v>2.1349999999999998</v>
      </c>
      <c r="C49" s="41"/>
      <c r="D49" s="22"/>
      <c r="E49" s="22"/>
      <c r="F49" s="22"/>
      <c r="G49" s="22"/>
      <c r="H49" s="22"/>
      <c r="K49" s="42" t="s">
        <v>30</v>
      </c>
    </row>
    <row r="50" spans="1:11" ht="15.75" customHeight="1" x14ac:dyDescent="0.25">
      <c r="A50" s="5">
        <f t="shared" ref="A50:B50" si="32">A27</f>
        <v>2010</v>
      </c>
      <c r="B50" s="7">
        <f t="shared" si="32"/>
        <v>86.248999999999995</v>
      </c>
      <c r="C50" s="22"/>
      <c r="D50" s="22"/>
      <c r="E50" s="22"/>
      <c r="F50" s="22"/>
      <c r="G50" s="43"/>
      <c r="H50" s="43"/>
      <c r="K50" s="42" t="s">
        <v>31</v>
      </c>
    </row>
    <row r="51" spans="1:11" ht="15.75" customHeight="1" x14ac:dyDescent="0.25">
      <c r="A51" s="5">
        <f t="shared" ref="A51:B51" si="33">A28</f>
        <v>2011</v>
      </c>
      <c r="B51" s="7">
        <f t="shared" si="33"/>
        <v>-55.61</v>
      </c>
      <c r="C51" s="22"/>
      <c r="D51" s="22"/>
      <c r="E51" s="22"/>
      <c r="F51" s="22"/>
      <c r="G51" s="43"/>
      <c r="H51" s="43"/>
      <c r="K51" s="42" t="s">
        <v>32</v>
      </c>
    </row>
    <row r="52" spans="1:11" ht="15.75" customHeight="1" x14ac:dyDescent="0.25">
      <c r="A52" s="5">
        <f t="shared" ref="A52:B52" si="34">A29</f>
        <v>2012</v>
      </c>
      <c r="B52" s="7">
        <f t="shared" si="34"/>
        <v>159.364</v>
      </c>
      <c r="C52" s="6">
        <f t="shared" ref="C52:C62" si="35">AVERAGE(B49:B51)</f>
        <v>10.924666666666667</v>
      </c>
      <c r="D52" s="6">
        <f t="shared" ref="D52:D62" si="36">B52-C52</f>
        <v>148.43933333333334</v>
      </c>
      <c r="E52" s="23">
        <f t="shared" ref="E52:E62" si="37">ABS(D52)</f>
        <v>148.43933333333334</v>
      </c>
      <c r="F52" s="23">
        <f t="shared" ref="F52:F62" si="38">D52^2</f>
        <v>22034.235680444446</v>
      </c>
      <c r="G52" s="24">
        <f t="shared" ref="G52:G62" si="39">D52/B52</f>
        <v>0.93144834048676828</v>
      </c>
      <c r="H52" s="24">
        <f t="shared" ref="H52:H62" si="40">ABS(G52)</f>
        <v>0.93144834048676828</v>
      </c>
      <c r="K52" s="42" t="s">
        <v>33</v>
      </c>
    </row>
    <row r="53" spans="1:11" ht="15.75" customHeight="1" x14ac:dyDescent="0.25">
      <c r="A53" s="5">
        <f t="shared" ref="A53:B53" si="41">A30</f>
        <v>2013</v>
      </c>
      <c r="B53" s="7">
        <f t="shared" si="41"/>
        <v>76.5</v>
      </c>
      <c r="C53" s="6">
        <f t="shared" si="35"/>
        <v>63.334333333333326</v>
      </c>
      <c r="D53" s="6">
        <f t="shared" si="36"/>
        <v>13.165666666666674</v>
      </c>
      <c r="E53" s="23">
        <f t="shared" si="37"/>
        <v>13.165666666666674</v>
      </c>
      <c r="F53" s="23">
        <f t="shared" si="38"/>
        <v>173.33477877777796</v>
      </c>
      <c r="G53" s="24">
        <f t="shared" si="39"/>
        <v>0.17210021786492383</v>
      </c>
      <c r="H53" s="24">
        <f t="shared" si="40"/>
        <v>0.17210021786492383</v>
      </c>
    </row>
    <row r="54" spans="1:11" ht="15.75" customHeight="1" x14ac:dyDescent="0.25">
      <c r="A54" s="5">
        <f t="shared" ref="A54:B54" si="42">A31</f>
        <v>2014</v>
      </c>
      <c r="B54" s="7">
        <f t="shared" si="42"/>
        <v>379.1</v>
      </c>
      <c r="C54" s="6">
        <f t="shared" si="35"/>
        <v>60.084666666666671</v>
      </c>
      <c r="D54" s="6">
        <f t="shared" si="36"/>
        <v>319.01533333333333</v>
      </c>
      <c r="E54" s="23">
        <f t="shared" si="37"/>
        <v>319.01533333333333</v>
      </c>
      <c r="F54" s="23">
        <f t="shared" si="38"/>
        <v>101770.78290177777</v>
      </c>
      <c r="G54" s="24">
        <f t="shared" si="39"/>
        <v>0.84150707816758985</v>
      </c>
      <c r="H54" s="24">
        <f t="shared" si="40"/>
        <v>0.84150707816758985</v>
      </c>
    </row>
    <row r="55" spans="1:11" ht="15.75" customHeight="1" x14ac:dyDescent="0.25">
      <c r="A55" s="5">
        <f t="shared" ref="A55:B55" si="43">A32</f>
        <v>2015</v>
      </c>
      <c r="B55" s="7">
        <f t="shared" si="43"/>
        <v>4.2</v>
      </c>
      <c r="C55" s="6">
        <f t="shared" si="35"/>
        <v>204.98800000000003</v>
      </c>
      <c r="D55" s="6">
        <f t="shared" si="36"/>
        <v>-200.78800000000004</v>
      </c>
      <c r="E55" s="23">
        <f t="shared" si="37"/>
        <v>200.78800000000004</v>
      </c>
      <c r="F55" s="23">
        <f t="shared" si="38"/>
        <v>40315.820944000014</v>
      </c>
      <c r="G55" s="24">
        <f t="shared" si="39"/>
        <v>-47.806666666666672</v>
      </c>
      <c r="H55" s="24">
        <f t="shared" si="40"/>
        <v>47.806666666666672</v>
      </c>
    </row>
    <row r="56" spans="1:11" ht="15.75" customHeight="1" x14ac:dyDescent="0.25">
      <c r="A56" s="5">
        <f t="shared" ref="A56:B56" si="44">A33</f>
        <v>2016</v>
      </c>
      <c r="B56" s="7">
        <f t="shared" si="44"/>
        <v>-31.045999999999999</v>
      </c>
      <c r="C56" s="6">
        <f t="shared" si="35"/>
        <v>153.26666666666668</v>
      </c>
      <c r="D56" s="6">
        <f t="shared" si="36"/>
        <v>-184.31266666666667</v>
      </c>
      <c r="E56" s="23">
        <f t="shared" si="37"/>
        <v>184.31266666666667</v>
      </c>
      <c r="F56" s="23">
        <f t="shared" si="38"/>
        <v>33971.15909377778</v>
      </c>
      <c r="G56" s="24">
        <f t="shared" si="39"/>
        <v>5.9367605059159532</v>
      </c>
      <c r="H56" s="24">
        <f t="shared" si="40"/>
        <v>5.9367605059159532</v>
      </c>
    </row>
    <row r="57" spans="1:11" ht="15.75" customHeight="1" x14ac:dyDescent="0.25">
      <c r="A57" s="5">
        <f t="shared" ref="A57:B57" si="45">A34</f>
        <v>2017</v>
      </c>
      <c r="B57" s="7">
        <f t="shared" si="45"/>
        <v>108.797</v>
      </c>
      <c r="C57" s="6">
        <f t="shared" si="35"/>
        <v>117.41800000000001</v>
      </c>
      <c r="D57" s="6">
        <f t="shared" si="36"/>
        <v>-8.6210000000000093</v>
      </c>
      <c r="E57" s="23">
        <f t="shared" si="37"/>
        <v>8.6210000000000093</v>
      </c>
      <c r="F57" s="23">
        <f t="shared" si="38"/>
        <v>74.321641000000156</v>
      </c>
      <c r="G57" s="24">
        <f t="shared" si="39"/>
        <v>-7.923931726058632E-2</v>
      </c>
      <c r="H57" s="24">
        <f t="shared" si="40"/>
        <v>7.923931726058632E-2</v>
      </c>
    </row>
    <row r="58" spans="1:11" ht="15.75" customHeight="1" x14ac:dyDescent="0.25">
      <c r="A58" s="5">
        <f t="shared" ref="A58:B58" si="46">A35</f>
        <v>2018</v>
      </c>
      <c r="B58" s="7">
        <f t="shared" si="46"/>
        <v>-117.253</v>
      </c>
      <c r="C58" s="6">
        <f t="shared" si="35"/>
        <v>27.316999999999997</v>
      </c>
      <c r="D58" s="6">
        <f t="shared" si="36"/>
        <v>-144.57</v>
      </c>
      <c r="E58" s="23">
        <f t="shared" si="37"/>
        <v>144.57</v>
      </c>
      <c r="F58" s="23">
        <f t="shared" si="38"/>
        <v>20900.484899999999</v>
      </c>
      <c r="G58" s="24">
        <f t="shared" si="39"/>
        <v>1.2329748492575883</v>
      </c>
      <c r="H58" s="24">
        <f t="shared" si="40"/>
        <v>1.2329748492575883</v>
      </c>
    </row>
    <row r="59" spans="1:11" ht="15.75" customHeight="1" x14ac:dyDescent="0.25">
      <c r="A59" s="5">
        <f t="shared" ref="A59:B59" si="47">A36</f>
        <v>2019</v>
      </c>
      <c r="B59" s="7">
        <f t="shared" si="47"/>
        <v>-34.204999999999998</v>
      </c>
      <c r="C59" s="6">
        <f t="shared" si="35"/>
        <v>-13.167333333333332</v>
      </c>
      <c r="D59" s="6">
        <f t="shared" si="36"/>
        <v>-21.037666666666667</v>
      </c>
      <c r="E59" s="23">
        <f t="shared" si="37"/>
        <v>21.037666666666667</v>
      </c>
      <c r="F59" s="23">
        <f t="shared" si="38"/>
        <v>442.58341877777775</v>
      </c>
      <c r="G59" s="24">
        <f t="shared" si="39"/>
        <v>0.61504653315792046</v>
      </c>
      <c r="H59" s="24">
        <f t="shared" si="40"/>
        <v>0.61504653315792046</v>
      </c>
    </row>
    <row r="60" spans="1:11" ht="15.75" customHeight="1" x14ac:dyDescent="0.25">
      <c r="A60" s="5">
        <f t="shared" ref="A60:B60" si="48">A37</f>
        <v>2020</v>
      </c>
      <c r="B60" s="7">
        <f t="shared" si="48"/>
        <v>-19.844999999999999</v>
      </c>
      <c r="C60" s="6">
        <f t="shared" si="35"/>
        <v>-14.220333333333334</v>
      </c>
      <c r="D60" s="6">
        <f t="shared" si="36"/>
        <v>-5.6246666666666645</v>
      </c>
      <c r="E60" s="23">
        <f t="shared" si="37"/>
        <v>5.6246666666666645</v>
      </c>
      <c r="F60" s="23">
        <f t="shared" si="38"/>
        <v>31.636875111111088</v>
      </c>
      <c r="G60" s="24">
        <f t="shared" si="39"/>
        <v>0.28342991517594684</v>
      </c>
      <c r="H60" s="24">
        <f t="shared" si="40"/>
        <v>0.28342991517594684</v>
      </c>
    </row>
    <row r="61" spans="1:11" ht="15.75" customHeight="1" x14ac:dyDescent="0.25">
      <c r="A61" s="5">
        <f t="shared" ref="A61:B61" si="49">A38</f>
        <v>2021</v>
      </c>
      <c r="B61" s="44">
        <f t="shared" si="49"/>
        <v>46.531999999999996</v>
      </c>
      <c r="C61" s="6">
        <f t="shared" si="35"/>
        <v>-57.100999999999999</v>
      </c>
      <c r="D61" s="6">
        <f t="shared" si="36"/>
        <v>103.633</v>
      </c>
      <c r="E61" s="23">
        <f t="shared" si="37"/>
        <v>103.633</v>
      </c>
      <c r="F61" s="23">
        <f t="shared" si="38"/>
        <v>10739.798688999999</v>
      </c>
      <c r="G61" s="24">
        <f t="shared" si="39"/>
        <v>2.227134015301298</v>
      </c>
      <c r="H61" s="24">
        <f t="shared" si="40"/>
        <v>2.227134015301298</v>
      </c>
    </row>
    <row r="62" spans="1:11" ht="15.75" customHeight="1" x14ac:dyDescent="0.25">
      <c r="A62" s="5">
        <f t="shared" ref="A62:B62" si="50">A39</f>
        <v>2022</v>
      </c>
      <c r="B62" s="7">
        <f t="shared" si="50"/>
        <v>-19.844999999999999</v>
      </c>
      <c r="C62" s="6">
        <f t="shared" si="35"/>
        <v>-2.5060000000000002</v>
      </c>
      <c r="D62" s="6">
        <f t="shared" si="36"/>
        <v>-17.338999999999999</v>
      </c>
      <c r="E62" s="23">
        <f t="shared" si="37"/>
        <v>17.338999999999999</v>
      </c>
      <c r="F62" s="23">
        <f t="shared" si="38"/>
        <v>300.64092099999993</v>
      </c>
      <c r="G62" s="24">
        <f t="shared" si="39"/>
        <v>0.87372134038800708</v>
      </c>
      <c r="H62" s="24">
        <f t="shared" si="40"/>
        <v>0.87372134038800708</v>
      </c>
    </row>
    <row r="63" spans="1:11" ht="15.75" customHeight="1" x14ac:dyDescent="0.25">
      <c r="A63" s="26" t="s">
        <v>10</v>
      </c>
      <c r="B63" s="27"/>
      <c r="C63" s="27"/>
      <c r="D63" s="10">
        <f t="shared" ref="D63:H63" si="51">SUM(D52:D62)</f>
        <v>1.9603333333332671</v>
      </c>
      <c r="E63" s="45">
        <f t="shared" si="51"/>
        <v>1166.5463333333332</v>
      </c>
      <c r="F63" s="45">
        <f t="shared" si="51"/>
        <v>230754.79984366664</v>
      </c>
      <c r="G63" s="46">
        <f t="shared" si="51"/>
        <v>-34.771783188211259</v>
      </c>
      <c r="H63" s="46">
        <f t="shared" si="51"/>
        <v>61.000028779643259</v>
      </c>
    </row>
    <row r="64" spans="1:11" ht="15.75" customHeight="1" x14ac:dyDescent="0.25">
      <c r="E64" s="30"/>
      <c r="F64" s="30"/>
      <c r="G64" s="30"/>
      <c r="H64" s="30"/>
    </row>
    <row r="65" spans="1:10" ht="15.75" customHeight="1" x14ac:dyDescent="0.25">
      <c r="D65" s="30" t="s">
        <v>11</v>
      </c>
      <c r="E65" s="30" t="s">
        <v>12</v>
      </c>
      <c r="F65" s="30" t="s">
        <v>13</v>
      </c>
      <c r="H65" s="30" t="s">
        <v>14</v>
      </c>
    </row>
    <row r="66" spans="1:10" ht="15.75" customHeight="1" x14ac:dyDescent="0.25">
      <c r="A66" s="31" t="s">
        <v>15</v>
      </c>
      <c r="B66" s="32">
        <f>COUNT(B49:B62)</f>
        <v>14</v>
      </c>
      <c r="D66" s="32">
        <f t="shared" ref="D66:F66" si="52">D63/$B$68</f>
        <v>0.17821212121211519</v>
      </c>
      <c r="E66" s="32">
        <f t="shared" si="52"/>
        <v>106.04966666666665</v>
      </c>
      <c r="F66" s="32">
        <f t="shared" si="52"/>
        <v>20977.709076696967</v>
      </c>
      <c r="H66" s="32">
        <f>H63/$B$68</f>
        <v>5.5454571617857509</v>
      </c>
    </row>
    <row r="67" spans="1:10" ht="15.75" customHeight="1" x14ac:dyDescent="0.25">
      <c r="A67" s="31" t="s">
        <v>23</v>
      </c>
      <c r="B67" s="32">
        <f>ROWS(C49:C51)</f>
        <v>3</v>
      </c>
      <c r="F67" s="33">
        <f>SUMPRODUCT((B52:B62-C52:C62)^2)/COUNT(C52:C62)</f>
        <v>20977.709076696967</v>
      </c>
    </row>
    <row r="68" spans="1:10" ht="15.75" customHeight="1" x14ac:dyDescent="0.25">
      <c r="A68" s="31" t="s">
        <v>17</v>
      </c>
      <c r="B68" s="32">
        <f>B66-B67</f>
        <v>11</v>
      </c>
      <c r="F68" s="42" t="s">
        <v>33</v>
      </c>
    </row>
    <row r="69" spans="1:10" ht="15.75" customHeight="1" x14ac:dyDescent="0.25">
      <c r="A69" s="36" t="s">
        <v>34</v>
      </c>
      <c r="B69" s="14">
        <f>AVERAGE(B60:B62)</f>
        <v>2.2806666666666664</v>
      </c>
    </row>
    <row r="70" spans="1:10" ht="15.75" customHeight="1" x14ac:dyDescent="0.2"/>
    <row r="71" spans="1:10" ht="15.75" customHeight="1" x14ac:dyDescent="0.25">
      <c r="A71" s="47" t="s">
        <v>35</v>
      </c>
      <c r="B71" s="48"/>
      <c r="C71" s="1" t="s">
        <v>36</v>
      </c>
      <c r="D71" s="1"/>
      <c r="E71" s="1"/>
      <c r="F71" s="1"/>
      <c r="G71" s="1"/>
    </row>
    <row r="72" spans="1:10" ht="15.75" customHeight="1" x14ac:dyDescent="0.35">
      <c r="A72" s="17" t="str">
        <f t="shared" ref="A72:B72" si="53">A48</f>
        <v>Year</v>
      </c>
      <c r="B72" s="18" t="str">
        <f t="shared" si="53"/>
        <v>Profit (GBP) Millions</v>
      </c>
      <c r="C72" s="49" t="s">
        <v>37</v>
      </c>
      <c r="D72" s="39" t="s">
        <v>38</v>
      </c>
      <c r="E72" s="39" t="s">
        <v>39</v>
      </c>
      <c r="J72" s="30" t="s">
        <v>40</v>
      </c>
    </row>
    <row r="73" spans="1:10" ht="15.75" customHeight="1" x14ac:dyDescent="0.25">
      <c r="A73" s="5">
        <f t="shared" ref="A73:B73" si="54">A49</f>
        <v>2009</v>
      </c>
      <c r="B73" s="21">
        <f t="shared" si="54"/>
        <v>2.1349999999999998</v>
      </c>
      <c r="C73" s="22"/>
      <c r="D73" s="22"/>
      <c r="E73" s="22"/>
      <c r="J73" s="50" t="s">
        <v>41</v>
      </c>
    </row>
    <row r="74" spans="1:10" ht="15.75" customHeight="1" x14ac:dyDescent="0.25">
      <c r="A74" s="5">
        <f t="shared" ref="A74:B74" si="55">A50</f>
        <v>2010</v>
      </c>
      <c r="B74" s="21">
        <f t="shared" si="55"/>
        <v>86.248999999999995</v>
      </c>
      <c r="C74" s="51">
        <f>B73</f>
        <v>2.1349999999999998</v>
      </c>
      <c r="D74" s="52"/>
      <c r="E74" s="52"/>
      <c r="J74" s="50" t="s">
        <v>42</v>
      </c>
    </row>
    <row r="75" spans="1:10" ht="15.75" customHeight="1" x14ac:dyDescent="0.25">
      <c r="A75" s="5">
        <f t="shared" ref="A75:B75" si="56">A51</f>
        <v>2011</v>
      </c>
      <c r="B75" s="21">
        <f t="shared" si="56"/>
        <v>-55.61</v>
      </c>
      <c r="C75" s="23">
        <f t="shared" ref="C75:C86" si="57">B74*$B$89+C74*(1-$B$89)</f>
        <v>16.803490682320145</v>
      </c>
      <c r="D75" s="52"/>
      <c r="E75" s="52"/>
      <c r="J75" s="50" t="s">
        <v>43</v>
      </c>
    </row>
    <row r="76" spans="1:10" ht="15.75" customHeight="1" x14ac:dyDescent="0.25">
      <c r="A76" s="5">
        <f t="shared" ref="A76:B76" si="58">A52</f>
        <v>2012</v>
      </c>
      <c r="B76" s="21">
        <f t="shared" si="58"/>
        <v>159.364</v>
      </c>
      <c r="C76" s="23">
        <f t="shared" si="57"/>
        <v>4.1754309853863418</v>
      </c>
      <c r="D76" s="52"/>
      <c r="E76" s="52"/>
      <c r="J76" s="30" t="s">
        <v>44</v>
      </c>
    </row>
    <row r="77" spans="1:10" ht="15.75" customHeight="1" x14ac:dyDescent="0.25">
      <c r="A77" s="5">
        <f t="shared" ref="A77:B77" si="59">A53</f>
        <v>2013</v>
      </c>
      <c r="B77" s="21">
        <f t="shared" si="59"/>
        <v>76.5</v>
      </c>
      <c r="C77" s="23">
        <f t="shared" si="57"/>
        <v>31.238489199161194</v>
      </c>
      <c r="D77" s="52"/>
      <c r="E77" s="52"/>
      <c r="J77" s="50" t="s">
        <v>45</v>
      </c>
    </row>
    <row r="78" spans="1:10" ht="15.75" customHeight="1" x14ac:dyDescent="0.25">
      <c r="A78" s="5">
        <f t="shared" ref="A78:B78" si="60">A54</f>
        <v>2014</v>
      </c>
      <c r="B78" s="21">
        <f t="shared" si="60"/>
        <v>379.1</v>
      </c>
      <c r="C78" s="23">
        <f t="shared" si="57"/>
        <v>39.131563472764121</v>
      </c>
      <c r="D78" s="52"/>
      <c r="E78" s="52"/>
      <c r="J78" s="50" t="s">
        <v>46</v>
      </c>
    </row>
    <row r="79" spans="1:10" ht="15.75" customHeight="1" x14ac:dyDescent="0.25">
      <c r="A79" s="5">
        <f t="shared" ref="A79:B79" si="61">A55</f>
        <v>2015</v>
      </c>
      <c r="B79" s="21">
        <f t="shared" si="61"/>
        <v>4.2</v>
      </c>
      <c r="C79" s="23">
        <f t="shared" si="57"/>
        <v>98.418053753605705</v>
      </c>
      <c r="D79" s="52"/>
      <c r="E79" s="52"/>
      <c r="J79" s="50" t="s">
        <v>47</v>
      </c>
    </row>
    <row r="80" spans="1:10" ht="15.75" customHeight="1" x14ac:dyDescent="0.25">
      <c r="A80" s="5">
        <f t="shared" ref="A80:B80" si="62">A56</f>
        <v>2016</v>
      </c>
      <c r="B80" s="21">
        <f t="shared" si="62"/>
        <v>-31.045999999999999</v>
      </c>
      <c r="C80" s="23">
        <f t="shared" si="57"/>
        <v>81.987535128987872</v>
      </c>
      <c r="D80" s="52"/>
      <c r="E80" s="52"/>
      <c r="J80" s="50" t="s">
        <v>48</v>
      </c>
    </row>
    <row r="81" spans="1:8" ht="15.75" customHeight="1" x14ac:dyDescent="0.25">
      <c r="A81" s="5">
        <f t="shared" ref="A81:B81" si="63">A57</f>
        <v>2017</v>
      </c>
      <c r="B81" s="21">
        <f t="shared" si="63"/>
        <v>108.797</v>
      </c>
      <c r="C81" s="23">
        <f t="shared" si="57"/>
        <v>62.275818211123237</v>
      </c>
      <c r="D81" s="52"/>
      <c r="E81" s="52"/>
    </row>
    <row r="82" spans="1:8" ht="15.75" customHeight="1" x14ac:dyDescent="0.25">
      <c r="A82" s="5">
        <f t="shared" ref="A82:B82" si="64">A58</f>
        <v>2018</v>
      </c>
      <c r="B82" s="21">
        <f t="shared" si="64"/>
        <v>-117.253</v>
      </c>
      <c r="C82" s="23">
        <f t="shared" si="57"/>
        <v>70.38856426529567</v>
      </c>
      <c r="D82" s="52"/>
      <c r="E82" s="52"/>
    </row>
    <row r="83" spans="1:8" ht="15.75" customHeight="1" x14ac:dyDescent="0.25">
      <c r="A83" s="5">
        <f t="shared" ref="A83:B83" si="65">A59</f>
        <v>2019</v>
      </c>
      <c r="B83" s="21">
        <f t="shared" si="65"/>
        <v>-34.204999999999998</v>
      </c>
      <c r="C83" s="23">
        <f t="shared" si="57"/>
        <v>37.666085997213457</v>
      </c>
      <c r="D83" s="52"/>
      <c r="E83" s="52"/>
    </row>
    <row r="84" spans="1:8" ht="15.75" customHeight="1" x14ac:dyDescent="0.25">
      <c r="A84" s="5">
        <f t="shared" ref="A84:B84" si="66">A60</f>
        <v>2020</v>
      </c>
      <c r="B84" s="21">
        <f t="shared" si="66"/>
        <v>-19.844999999999999</v>
      </c>
      <c r="C84" s="23">
        <f t="shared" si="57"/>
        <v>25.132615287481954</v>
      </c>
      <c r="D84" s="52"/>
      <c r="E84" s="52"/>
    </row>
    <row r="85" spans="1:8" ht="15.75" customHeight="1" x14ac:dyDescent="0.25">
      <c r="A85" s="5">
        <f t="shared" ref="A85:B85" si="67">A61</f>
        <v>2021</v>
      </c>
      <c r="B85" s="53">
        <f t="shared" si="67"/>
        <v>46.531999999999996</v>
      </c>
      <c r="C85" s="23">
        <f t="shared" si="57"/>
        <v>17.28904904693449</v>
      </c>
      <c r="D85" s="52"/>
      <c r="E85" s="52"/>
    </row>
    <row r="86" spans="1:8" ht="15.75" customHeight="1" x14ac:dyDescent="0.25">
      <c r="A86" s="5">
        <f t="shared" ref="A86:B86" si="68">A62</f>
        <v>2022</v>
      </c>
      <c r="B86" s="21">
        <f t="shared" si="68"/>
        <v>-19.844999999999999</v>
      </c>
      <c r="C86" s="23">
        <f t="shared" si="57"/>
        <v>22.388675192149158</v>
      </c>
      <c r="D86" s="52"/>
      <c r="E86" s="52"/>
    </row>
    <row r="87" spans="1:8" ht="15.75" customHeight="1" x14ac:dyDescent="0.25">
      <c r="A87" s="54" t="s">
        <v>10</v>
      </c>
      <c r="B87" s="55">
        <f>SUM(B73:B86)</f>
        <v>585.07299999999998</v>
      </c>
      <c r="C87" s="55">
        <f>SUM(C74:C86)</f>
        <v>509.03037122242335</v>
      </c>
      <c r="D87" s="27"/>
      <c r="E87" s="27"/>
    </row>
    <row r="88" spans="1:8" ht="15.75" customHeight="1" x14ac:dyDescent="0.25">
      <c r="A88" s="56"/>
      <c r="B88" s="56"/>
      <c r="C88" s="56"/>
      <c r="D88" s="57" t="s">
        <v>13</v>
      </c>
      <c r="E88" s="58">
        <f>SUMPRODUCT((B74:B86-C74:C86)^2)/COUNT(C74:C86)</f>
        <v>17144.921836017755</v>
      </c>
    </row>
    <row r="89" spans="1:8" ht="15.75" customHeight="1" x14ac:dyDescent="0.25">
      <c r="A89" s="59" t="s">
        <v>49</v>
      </c>
      <c r="B89" s="60">
        <v>0.17438821934898052</v>
      </c>
    </row>
    <row r="90" spans="1:8" ht="15.75" customHeight="1" x14ac:dyDescent="0.25">
      <c r="E90" s="61" t="s">
        <v>33</v>
      </c>
      <c r="F90" s="62"/>
      <c r="G90" s="62"/>
      <c r="H90" s="62"/>
    </row>
    <row r="91" spans="1:8" ht="15.75" customHeight="1" x14ac:dyDescent="0.25">
      <c r="A91" s="63" t="s">
        <v>50</v>
      </c>
      <c r="B91" s="32">
        <v>14</v>
      </c>
    </row>
    <row r="92" spans="1:8" ht="15.75" customHeight="1" x14ac:dyDescent="0.25">
      <c r="A92" s="63" t="s">
        <v>51</v>
      </c>
      <c r="B92" s="50">
        <v>1</v>
      </c>
    </row>
    <row r="93" spans="1:8" ht="15.75" customHeight="1" x14ac:dyDescent="0.25">
      <c r="A93" s="31" t="s">
        <v>17</v>
      </c>
      <c r="B93" s="32">
        <v>13</v>
      </c>
    </row>
    <row r="94" spans="1:8" ht="15.75" customHeight="1" x14ac:dyDescent="0.2"/>
    <row r="95" spans="1:8" ht="15.75" customHeight="1" x14ac:dyDescent="0.25">
      <c r="A95" s="36" t="s">
        <v>34</v>
      </c>
      <c r="B95" s="32">
        <f>B86*B89+C86*(1-B89)</f>
        <v>15.023619778827054</v>
      </c>
    </row>
    <row r="96" spans="1:8" ht="15.75" customHeight="1" x14ac:dyDescent="0.2"/>
    <row r="97" spans="1:4" ht="15.75" customHeight="1" x14ac:dyDescent="0.2"/>
    <row r="98" spans="1:4" ht="15.75" customHeight="1" x14ac:dyDescent="0.2"/>
    <row r="99" spans="1:4" ht="15.75" customHeight="1" x14ac:dyDescent="0.25">
      <c r="C99" s="64" t="s">
        <v>52</v>
      </c>
      <c r="D99" s="64" t="s">
        <v>13</v>
      </c>
    </row>
    <row r="100" spans="1:4" ht="15.75" customHeight="1" x14ac:dyDescent="0.25">
      <c r="A100" s="50" t="str">
        <f>A1</f>
        <v>1) Naïve Forecast Method "Most Recent":</v>
      </c>
      <c r="C100" s="65">
        <f>B22</f>
        <v>-19.844999999999999</v>
      </c>
      <c r="D100" s="66">
        <f>F19</f>
        <v>30107.407816769231</v>
      </c>
    </row>
    <row r="101" spans="1:4" ht="15.75" customHeight="1" x14ac:dyDescent="0.25">
      <c r="A101" s="50" t="str">
        <f>A24</f>
        <v>2) Averaging Past Values Forecast Method:</v>
      </c>
      <c r="C101" s="65">
        <f>B45</f>
        <v>46.532166666666662</v>
      </c>
      <c r="D101" s="66">
        <f>F42</f>
        <v>17430.336489822683</v>
      </c>
    </row>
    <row r="102" spans="1:4" ht="15.75" customHeight="1" x14ac:dyDescent="0.25">
      <c r="A102" s="50" t="str">
        <f>A47</f>
        <v>3) Moving Average Forecast Method (Smoothing):</v>
      </c>
      <c r="C102" s="65">
        <f>B69</f>
        <v>2.2806666666666664</v>
      </c>
      <c r="D102" s="66">
        <f>F66</f>
        <v>20977.709076696967</v>
      </c>
    </row>
    <row r="103" spans="1:4" ht="15.75" customHeight="1" x14ac:dyDescent="0.25">
      <c r="A103" s="50" t="str">
        <f>A71</f>
        <v>4) Exponential Smoothing Forecast Method (Smoothing):</v>
      </c>
      <c r="C103" s="56">
        <f>B95</f>
        <v>15.023619778827054</v>
      </c>
      <c r="D103" s="56">
        <f>E88</f>
        <v>17144.921836017755</v>
      </c>
    </row>
    <row r="104" spans="1:4" ht="15.75" customHeight="1" x14ac:dyDescent="0.2"/>
    <row r="105" spans="1:4" ht="15.75" customHeight="1" x14ac:dyDescent="0.2"/>
    <row r="106" spans="1:4" ht="15.75" customHeight="1" x14ac:dyDescent="0.2"/>
    <row r="107" spans="1:4" ht="15.75" customHeight="1" x14ac:dyDescent="0.2"/>
    <row r="108" spans="1:4" ht="15.75" customHeight="1" x14ac:dyDescent="0.2"/>
    <row r="109" spans="1:4" ht="15.75" customHeight="1" x14ac:dyDescent="0.2"/>
    <row r="110" spans="1:4" ht="15.75" customHeight="1" x14ac:dyDescent="0.2"/>
    <row r="111" spans="1:4" ht="15.75" customHeight="1" x14ac:dyDescent="0.2"/>
    <row r="112" spans="1: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Profit-Different Forecasting Mo</vt:lpstr>
      <vt:lpstr>'Profit-Different Forecasting Mo'!solver_adj</vt:lpstr>
      <vt:lpstr>'Profit-Different Forecasting Mo'!solver_opt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Anthony Dick</dc:creator>
  <cp:lastModifiedBy>Esther Anthony Oyeniyi</cp:lastModifiedBy>
  <dcterms:created xsi:type="dcterms:W3CDTF">2022-12-19T17:55:17Z</dcterms:created>
  <dcterms:modified xsi:type="dcterms:W3CDTF">2023-12-23T16:11:05Z</dcterms:modified>
</cp:coreProperties>
</file>