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8265" activeTab="1"/>
  </bookViews>
  <sheets>
    <sheet name="Foglio1" sheetId="1" r:id="rId1"/>
    <sheet name="Foglio4" sheetId="4" r:id="rId2"/>
  </sheets>
  <calcPr calcId="145621"/>
</workbook>
</file>

<file path=xl/calcChain.xml><?xml version="1.0" encoding="utf-8"?>
<calcChain xmlns="http://schemas.openxmlformats.org/spreadsheetml/2006/main">
  <c r="L18" i="4" l="1"/>
  <c r="F11" i="4"/>
  <c r="F12" i="4"/>
  <c r="B6" i="4"/>
  <c r="A6" i="4"/>
  <c r="A5" i="4"/>
  <c r="B15" i="4"/>
  <c r="B14" i="4"/>
  <c r="B13" i="4"/>
  <c r="B12" i="4"/>
  <c r="B11" i="4"/>
  <c r="B10" i="4"/>
  <c r="C15" i="4"/>
  <c r="C14" i="4"/>
  <c r="C13" i="4"/>
  <c r="C12" i="4"/>
  <c r="C11" i="4"/>
  <c r="C10" i="4"/>
  <c r="E16" i="4"/>
  <c r="F13" i="4" s="1"/>
  <c r="F10" i="4" l="1"/>
  <c r="F15" i="4"/>
  <c r="F14" i="4"/>
  <c r="E18" i="4"/>
  <c r="F16" i="1"/>
  <c r="F15" i="1"/>
  <c r="F14" i="1"/>
  <c r="F13" i="1"/>
  <c r="F12" i="1"/>
  <c r="F11" i="1"/>
  <c r="F10" i="1"/>
  <c r="G10" i="1" s="1"/>
  <c r="E17" i="1"/>
  <c r="A1" i="1"/>
  <c r="E19" i="4" l="1"/>
  <c r="H12" i="4"/>
  <c r="I12" i="4" s="1"/>
  <c r="H13" i="4"/>
  <c r="I13" i="4" s="1"/>
  <c r="H14" i="4"/>
  <c r="I14" i="4" s="1"/>
  <c r="H15" i="4"/>
  <c r="I15" i="4" s="1"/>
  <c r="H11" i="4"/>
  <c r="I11" i="4" s="1"/>
  <c r="H10" i="4"/>
  <c r="I10" i="4" s="1"/>
  <c r="K4" i="4"/>
  <c r="K6" i="4" s="1"/>
  <c r="K5" i="4"/>
  <c r="K7" i="4" l="1"/>
  <c r="K8" i="4" s="1"/>
  <c r="J10" i="4"/>
  <c r="J11" i="4" l="1"/>
  <c r="L10" i="4"/>
  <c r="K10" i="4"/>
  <c r="J12" i="4" l="1"/>
  <c r="K11" i="4"/>
  <c r="L11" i="4"/>
  <c r="J13" i="4" l="1"/>
  <c r="K12" i="4"/>
  <c r="L12" i="4"/>
  <c r="J14" i="4" l="1"/>
  <c r="L13" i="4"/>
  <c r="K13" i="4"/>
  <c r="J15" i="4" l="1"/>
  <c r="K15" i="4" s="1"/>
  <c r="K14" i="4"/>
  <c r="L14" i="4"/>
  <c r="L16" i="4" s="1"/>
  <c r="L17" i="4" s="1"/>
  <c r="M17" i="4" s="1"/>
</calcChain>
</file>

<file path=xl/sharedStrings.xml><?xml version="1.0" encoding="utf-8"?>
<sst xmlns="http://schemas.openxmlformats.org/spreadsheetml/2006/main" count="29" uniqueCount="26">
  <si>
    <t>q</t>
  </si>
  <si>
    <t>Pr(q)</t>
  </si>
  <si>
    <t>F(2 | q)</t>
  </si>
  <si>
    <t>F(2)</t>
  </si>
  <si>
    <t>h</t>
  </si>
  <si>
    <t>n</t>
  </si>
  <si>
    <t>p</t>
  </si>
  <si>
    <t>a</t>
  </si>
  <si>
    <t>b</t>
  </si>
  <si>
    <t>Osservazioni</t>
  </si>
  <si>
    <t>K</t>
  </si>
  <si>
    <t>Polizze nk</t>
  </si>
  <si>
    <t>X2</t>
  </si>
  <si>
    <t>Prob x2</t>
  </si>
  <si>
    <t>Chi quadro</t>
  </si>
  <si>
    <t>Soglia</t>
  </si>
  <si>
    <t xml:space="preserve">alfa </t>
  </si>
  <si>
    <t>Stima  m.m.</t>
  </si>
  <si>
    <t>Poisson ( n )</t>
  </si>
  <si>
    <t>Dati: Johnson e Hey (1971) - Polizze settore "motor" anno 1968</t>
  </si>
  <si>
    <t>Prob eff.</t>
  </si>
  <si>
    <t>Prob teor.</t>
  </si>
  <si>
    <t>Polizze stim.</t>
  </si>
  <si>
    <t>Binomiale Negativa</t>
  </si>
  <si>
    <t>E(K) =n =</t>
  </si>
  <si>
    <t>var(K)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</si>
</sst>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70" formatCode="0.00000"/>
    <numFmt numFmtId="173" formatCode="0.000"/>
    <numFmt numFmtId="174" formatCode="_-* #,##0.000_-;\-* #,##0.000_-;_-* &quot;-&quot;??_-;_-@_-"/>
    <numFmt numFmtId="176" formatCode="_-* #,##0.00000_-;\-* #,##0.00000_-;_-* &quot;-&quot;??_-;_-@_-"/>
    <numFmt numFmtId="178" formatCode="_-* #,##0.00_-;\-* #,##0.00_-;_-* &quot;-&quot;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/>
    <xf numFmtId="164" fontId="0" fillId="0" borderId="0" xfId="0" applyNumberFormat="1"/>
    <xf numFmtId="166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166" fontId="3" fillId="0" borderId="1" xfId="1" applyNumberFormat="1" applyFont="1" applyBorder="1"/>
    <xf numFmtId="170" fontId="3" fillId="0" borderId="1" xfId="1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/>
    </xf>
    <xf numFmtId="174" fontId="3" fillId="0" borderId="1" xfId="1" applyNumberFormat="1" applyFont="1" applyBorder="1"/>
    <xf numFmtId="166" fontId="3" fillId="0" borderId="1" xfId="0" applyNumberFormat="1" applyFont="1" applyBorder="1"/>
    <xf numFmtId="166" fontId="4" fillId="0" borderId="1" xfId="1" applyNumberFormat="1" applyFont="1" applyBorder="1"/>
    <xf numFmtId="166" fontId="4" fillId="0" borderId="0" xfId="1" applyNumberFormat="1" applyFont="1" applyBorder="1"/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66" fontId="3" fillId="0" borderId="3" xfId="1" applyNumberFormat="1" applyFont="1" applyBorder="1"/>
    <xf numFmtId="0" fontId="3" fillId="0" borderId="2" xfId="0" applyFont="1" applyBorder="1" applyAlignment="1">
      <alignment horizontal="left"/>
    </xf>
    <xf numFmtId="170" fontId="3" fillId="0" borderId="2" xfId="0" applyNumberFormat="1" applyFont="1" applyBorder="1" applyAlignment="1">
      <alignment horizontal="left"/>
    </xf>
    <xf numFmtId="170" fontId="4" fillId="0" borderId="5" xfId="0" applyNumberFormat="1" applyFont="1" applyBorder="1"/>
    <xf numFmtId="170" fontId="4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0" xfId="0" applyFont="1" applyBorder="1" applyAlignment="1">
      <alignment horizontal="left"/>
    </xf>
    <xf numFmtId="170" fontId="3" fillId="0" borderId="0" xfId="0" applyNumberFormat="1" applyFont="1" applyBorder="1" applyAlignment="1">
      <alignment horizontal="left"/>
    </xf>
    <xf numFmtId="173" fontId="3" fillId="0" borderId="9" xfId="0" applyNumberFormat="1" applyFont="1" applyBorder="1"/>
    <xf numFmtId="170" fontId="3" fillId="0" borderId="0" xfId="0" applyNumberFormat="1" applyFont="1" applyBorder="1"/>
    <xf numFmtId="174" fontId="3" fillId="0" borderId="9" xfId="0" applyNumberFormat="1" applyFont="1" applyBorder="1"/>
    <xf numFmtId="166" fontId="3" fillId="0" borderId="0" xfId="1" applyNumberFormat="1" applyFont="1" applyBorder="1"/>
    <xf numFmtId="165" fontId="4" fillId="0" borderId="0" xfId="0" applyNumberFormat="1" applyFont="1" applyBorder="1"/>
    <xf numFmtId="178" fontId="3" fillId="0" borderId="0" xfId="0" applyNumberFormat="1" applyFont="1" applyBorder="1"/>
    <xf numFmtId="43" fontId="4" fillId="0" borderId="9" xfId="0" applyNumberFormat="1" applyFont="1" applyBorder="1"/>
    <xf numFmtId="170" fontId="4" fillId="0" borderId="0" xfId="0" applyNumberFormat="1" applyFont="1" applyBorder="1"/>
    <xf numFmtId="2" fontId="3" fillId="0" borderId="0" xfId="0" applyNumberFormat="1" applyFont="1" applyBorder="1"/>
    <xf numFmtId="0" fontId="3" fillId="0" borderId="10" xfId="0" applyFont="1" applyBorder="1"/>
    <xf numFmtId="170" fontId="4" fillId="0" borderId="11" xfId="0" applyNumberFormat="1" applyFont="1" applyBorder="1"/>
    <xf numFmtId="170" fontId="4" fillId="0" borderId="12" xfId="0" applyNumberFormat="1" applyFont="1" applyBorder="1"/>
    <xf numFmtId="170" fontId="3" fillId="0" borderId="12" xfId="0" applyNumberFormat="1" applyFont="1" applyBorder="1"/>
    <xf numFmtId="0" fontId="3" fillId="0" borderId="12" xfId="0" applyFont="1" applyBorder="1"/>
    <xf numFmtId="43" fontId="3" fillId="0" borderId="12" xfId="1" applyFont="1" applyBorder="1"/>
    <xf numFmtId="0" fontId="3" fillId="0" borderId="13" xfId="0" applyFont="1" applyBorder="1"/>
    <xf numFmtId="170" fontId="3" fillId="0" borderId="5" xfId="0" applyNumberFormat="1" applyFont="1" applyBorder="1"/>
    <xf numFmtId="0" fontId="4" fillId="0" borderId="6" xfId="0" applyFont="1" applyBorder="1"/>
    <xf numFmtId="0" fontId="4" fillId="0" borderId="3" xfId="0" applyFont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B1" workbookViewId="0">
      <selection activeCell="K17" sqref="K17"/>
    </sheetView>
  </sheetViews>
  <sheetFormatPr defaultRowHeight="15" x14ac:dyDescent="0.25"/>
  <sheetData>
    <row r="1" spans="1:7" x14ac:dyDescent="0.25">
      <c r="A1">
        <f>0.1+0.15+0.2+0.25+0.65</f>
        <v>1.35</v>
      </c>
    </row>
    <row r="9" spans="1:7" x14ac:dyDescent="0.25">
      <c r="D9" s="2" t="s">
        <v>0</v>
      </c>
      <c r="E9" s="2" t="s">
        <v>1</v>
      </c>
      <c r="F9" s="2" t="s">
        <v>2</v>
      </c>
      <c r="G9" s="2" t="s">
        <v>3</v>
      </c>
    </row>
    <row r="10" spans="1:7" x14ac:dyDescent="0.25">
      <c r="D10" s="2">
        <v>0.25</v>
      </c>
      <c r="E10" s="3">
        <v>0.1</v>
      </c>
      <c r="F10" s="2">
        <f>EXP(-1.35*D10)*(1.35^0/1+1.35^1/1+1.35^2/2)*E10</f>
        <v>0.23270713775115814</v>
      </c>
      <c r="G10" s="4">
        <f>SUM(F10:F16)</f>
        <v>0.99436945551783129</v>
      </c>
    </row>
    <row r="11" spans="1:7" x14ac:dyDescent="0.25">
      <c r="D11" s="2">
        <v>0.5</v>
      </c>
      <c r="E11" s="3">
        <v>0.1</v>
      </c>
      <c r="F11" s="2">
        <f t="shared" ref="F11:F16" si="0">EXP(-1.35*D11)*(1.35^0/1+1.35^1/1+1.35^2/2)*E11</f>
        <v>0.16604863767063702</v>
      </c>
      <c r="G11" s="2"/>
    </row>
    <row r="12" spans="1:7" x14ac:dyDescent="0.25">
      <c r="D12" s="2">
        <v>0.75</v>
      </c>
      <c r="E12" s="3">
        <v>0.15</v>
      </c>
      <c r="F12" s="2">
        <f t="shared" si="0"/>
        <v>0.17772649996081133</v>
      </c>
      <c r="G12" s="2"/>
    </row>
    <row r="13" spans="1:7" x14ac:dyDescent="0.25">
      <c r="D13" s="2">
        <v>1</v>
      </c>
      <c r="E13" s="3">
        <v>0.3</v>
      </c>
      <c r="F13" s="2">
        <f t="shared" si="0"/>
        <v>0.25363419000942411</v>
      </c>
      <c r="G13" s="2"/>
    </row>
    <row r="14" spans="1:7" x14ac:dyDescent="0.25">
      <c r="D14" s="2">
        <v>1.25</v>
      </c>
      <c r="E14" s="3">
        <v>0.15</v>
      </c>
      <c r="F14" s="2">
        <f t="shared" si="0"/>
        <v>9.0490588567154417E-2</v>
      </c>
      <c r="G14" s="2"/>
    </row>
    <row r="15" spans="1:7" x14ac:dyDescent="0.25">
      <c r="D15" s="2">
        <v>1.5</v>
      </c>
      <c r="E15" s="3">
        <v>0.1</v>
      </c>
      <c r="F15" s="2">
        <f t="shared" si="0"/>
        <v>4.3046492109631122E-2</v>
      </c>
      <c r="G15" s="2"/>
    </row>
    <row r="16" spans="1:7" x14ac:dyDescent="0.25">
      <c r="D16" s="2">
        <v>1.75</v>
      </c>
      <c r="E16" s="3">
        <v>0.1</v>
      </c>
      <c r="F16" s="2">
        <f t="shared" si="0"/>
        <v>3.0715909449015161E-2</v>
      </c>
      <c r="G16" s="2"/>
    </row>
    <row r="17" spans="5:5" x14ac:dyDescent="0.25">
      <c r="E17" s="1">
        <f>SUM(E10:E16)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topLeftCell="C1" workbookViewId="0">
      <selection activeCell="H11" sqref="H11"/>
    </sheetView>
  </sheetViews>
  <sheetFormatPr defaultRowHeight="15" x14ac:dyDescent="0.25"/>
  <cols>
    <col min="1" max="1" width="12" bestFit="1" customWidth="1"/>
    <col min="4" max="4" width="11.28515625" customWidth="1"/>
    <col min="5" max="6" width="13.85546875" customWidth="1"/>
    <col min="7" max="7" width="2.140625" customWidth="1"/>
    <col min="8" max="8" width="17" customWidth="1"/>
    <col min="9" max="9" width="14.42578125" customWidth="1"/>
    <col min="10" max="10" width="16" customWidth="1"/>
    <col min="11" max="11" width="14.140625" customWidth="1"/>
    <col min="12" max="12" width="10" bestFit="1" customWidth="1"/>
  </cols>
  <sheetData>
    <row r="1" spans="1:13" ht="18.75" x14ac:dyDescent="0.3">
      <c r="D1" s="20" t="s">
        <v>19</v>
      </c>
      <c r="E1" s="26"/>
      <c r="F1" s="26"/>
      <c r="G1" s="26"/>
      <c r="H1" s="26"/>
      <c r="I1" s="26"/>
      <c r="J1" s="26"/>
      <c r="K1" s="26"/>
      <c r="L1" s="27"/>
      <c r="M1" s="28"/>
    </row>
    <row r="2" spans="1:13" ht="18.75" x14ac:dyDescent="0.3">
      <c r="D2" s="17"/>
      <c r="E2" s="29"/>
      <c r="F2" s="29"/>
      <c r="G2" s="29"/>
      <c r="H2" s="29"/>
      <c r="I2" s="29"/>
      <c r="J2" s="29"/>
      <c r="K2" s="29"/>
      <c r="L2" s="29"/>
      <c r="M2" s="30"/>
    </row>
    <row r="3" spans="1:13" ht="18.75" x14ac:dyDescent="0.3">
      <c r="D3" s="20"/>
      <c r="E3" s="50" t="s">
        <v>9</v>
      </c>
      <c r="F3" s="26"/>
      <c r="G3" s="26"/>
      <c r="H3" s="51" t="s">
        <v>18</v>
      </c>
      <c r="I3" s="26"/>
      <c r="J3" s="20" t="s">
        <v>23</v>
      </c>
      <c r="K3" s="26"/>
      <c r="L3" s="26"/>
      <c r="M3" s="27"/>
    </row>
    <row r="4" spans="1:13" ht="19.5" thickBot="1" x14ac:dyDescent="0.35">
      <c r="D4" s="17"/>
      <c r="E4" s="29"/>
      <c r="F4" s="29"/>
      <c r="G4" s="29"/>
      <c r="H4" s="22"/>
      <c r="I4" s="31"/>
      <c r="J4" s="18" t="s">
        <v>5</v>
      </c>
      <c r="K4" s="49">
        <f>E18</f>
        <v>0.13173725192289432</v>
      </c>
      <c r="L4" s="29" t="s">
        <v>17</v>
      </c>
      <c r="M4" s="30"/>
    </row>
    <row r="5" spans="1:13" ht="19.5" thickBot="1" x14ac:dyDescent="0.35">
      <c r="A5" s="5">
        <f>23589*(0.87295-0.8657)^2/0.8657</f>
        <v>1.4322476752916631</v>
      </c>
      <c r="D5" s="17"/>
      <c r="E5" s="29"/>
      <c r="F5" s="29"/>
      <c r="G5" s="29"/>
      <c r="H5" s="23"/>
      <c r="I5" s="32"/>
      <c r="J5" s="18" t="s">
        <v>4</v>
      </c>
      <c r="K5" s="24">
        <f>E18^2/(E19-E18)</f>
        <v>2.5583493789434391</v>
      </c>
      <c r="L5" s="29" t="s">
        <v>17</v>
      </c>
      <c r="M5" s="33"/>
    </row>
    <row r="6" spans="1:13" ht="18.75" x14ac:dyDescent="0.3">
      <c r="A6" s="5">
        <f>23589*(0.11238-0.12485)^2/0.12485</f>
        <v>29.380142011213493</v>
      </c>
      <c r="B6">
        <f>23589*0.11238</f>
        <v>2650.9318199999998</v>
      </c>
      <c r="D6" s="17"/>
      <c r="E6" s="29"/>
      <c r="F6" s="29"/>
      <c r="G6" s="29"/>
      <c r="H6" s="17"/>
      <c r="I6" s="29"/>
      <c r="J6" s="19" t="s">
        <v>6</v>
      </c>
      <c r="K6" s="34">
        <f>K5/(K4+K5)</f>
        <v>0.95102862100746965</v>
      </c>
      <c r="L6" s="29"/>
      <c r="M6" s="30"/>
    </row>
    <row r="7" spans="1:13" ht="18.75" x14ac:dyDescent="0.3">
      <c r="D7" s="17"/>
      <c r="E7" s="29"/>
      <c r="F7" s="29"/>
      <c r="G7" s="29"/>
      <c r="H7" s="17"/>
      <c r="I7" s="29"/>
      <c r="J7" s="19" t="s">
        <v>7</v>
      </c>
      <c r="K7" s="34">
        <f>1-K6</f>
        <v>4.8971378992530346E-2</v>
      </c>
      <c r="L7" s="29"/>
      <c r="M7" s="30"/>
    </row>
    <row r="8" spans="1:13" ht="18.75" x14ac:dyDescent="0.3">
      <c r="D8" s="17"/>
      <c r="E8" s="29"/>
      <c r="F8" s="29"/>
      <c r="G8" s="29"/>
      <c r="H8" s="17"/>
      <c r="I8" s="29"/>
      <c r="J8" s="19" t="s">
        <v>8</v>
      </c>
      <c r="K8" s="34">
        <f>(K5-1)*K7</f>
        <v>7.6314518039013443E-2</v>
      </c>
      <c r="L8" s="29"/>
      <c r="M8" s="30"/>
    </row>
    <row r="9" spans="1:13" ht="18.75" x14ac:dyDescent="0.3">
      <c r="D9" s="7" t="s">
        <v>10</v>
      </c>
      <c r="E9" s="8" t="s">
        <v>11</v>
      </c>
      <c r="F9" s="7" t="s">
        <v>20</v>
      </c>
      <c r="G9" s="20"/>
      <c r="H9" s="9" t="s">
        <v>22</v>
      </c>
      <c r="I9" s="7" t="s">
        <v>21</v>
      </c>
      <c r="J9" s="9" t="s">
        <v>22</v>
      </c>
      <c r="K9" s="7" t="s">
        <v>21</v>
      </c>
      <c r="L9" s="7" t="s">
        <v>12</v>
      </c>
      <c r="M9" s="30"/>
    </row>
    <row r="10" spans="1:13" ht="18.75" x14ac:dyDescent="0.3">
      <c r="B10" s="6">
        <f>D10^2*E10</f>
        <v>0</v>
      </c>
      <c r="C10" s="6">
        <f>D10*E10</f>
        <v>0</v>
      </c>
      <c r="D10" s="7">
        <v>0</v>
      </c>
      <c r="E10" s="10">
        <v>370412</v>
      </c>
      <c r="F10" s="11">
        <f>E10/$E$16</f>
        <v>0.87933719494824802</v>
      </c>
      <c r="G10" s="21"/>
      <c r="H10" s="10">
        <f>EXP(-$E$18)*$E$16</f>
        <v>369246.88693210419</v>
      </c>
      <c r="I10" s="12">
        <f>H10/$E$16</f>
        <v>0.87657128224314929</v>
      </c>
      <c r="J10" s="14">
        <f>$K$6^$K$5*$E$16</f>
        <v>370459.87963668711</v>
      </c>
      <c r="K10" s="12">
        <f>J10/$E$16</f>
        <v>0.87945085850509708</v>
      </c>
      <c r="L10" s="13">
        <f>($E10-J10)^2/J10</f>
        <v>6.1881454249186167E-3</v>
      </c>
      <c r="M10" s="35"/>
    </row>
    <row r="11" spans="1:13" ht="18.75" x14ac:dyDescent="0.3">
      <c r="B11" s="6">
        <f t="shared" ref="B11:B15" si="0">D11^2*E11</f>
        <v>46545</v>
      </c>
      <c r="C11" s="6">
        <f t="shared" ref="C11:C15" si="1">D11*E11</f>
        <v>46545</v>
      </c>
      <c r="D11" s="7">
        <v>1</v>
      </c>
      <c r="E11" s="10">
        <v>46545</v>
      </c>
      <c r="F11" s="11">
        <f t="shared" ref="F11:F15" si="2">E11/$E$16</f>
        <v>0.1104952046339379</v>
      </c>
      <c r="G11" s="21"/>
      <c r="H11" s="10">
        <f>EXP(-$E$18)*($E$18)^D11/FACT(D11)*$E$16</f>
        <v>48643.570165519079</v>
      </c>
      <c r="I11" s="12">
        <f t="shared" ref="I11:I15" si="3">H11/$E$16</f>
        <v>0.11547709183724024</v>
      </c>
      <c r="J11" s="10">
        <f>J10*($K$7+$K$8/D11)</f>
        <v>46413.398334480094</v>
      </c>
      <c r="K11" s="12">
        <f t="shared" ref="K11:K15" si="4">J11/$E$16</f>
        <v>0.11018278970297241</v>
      </c>
      <c r="L11" s="13">
        <f>($E11-J11)^2/J11</f>
        <v>0.37314652641470036</v>
      </c>
      <c r="M11" s="35"/>
    </row>
    <row r="12" spans="1:13" ht="18.75" x14ac:dyDescent="0.3">
      <c r="B12" s="6">
        <f t="shared" si="0"/>
        <v>15740</v>
      </c>
      <c r="C12" s="6">
        <f t="shared" si="1"/>
        <v>7870</v>
      </c>
      <c r="D12" s="7">
        <v>2</v>
      </c>
      <c r="E12" s="10">
        <v>3935</v>
      </c>
      <c r="F12" s="11">
        <f t="shared" si="2"/>
        <v>9.3414680467192104E-3</v>
      </c>
      <c r="G12" s="21"/>
      <c r="H12" s="10">
        <f t="shared" ref="H12:H15" si="5">EXP(-$E$18)*($E$18)^D12/FACT(D12)*$E$16</f>
        <v>3204.0851286619863</v>
      </c>
      <c r="I12" s="12">
        <f t="shared" si="3"/>
        <v>7.6063173693428597E-3</v>
      </c>
      <c r="J12" s="10">
        <f>J11*($K$7+$K$8/D12)</f>
        <v>4043.9361823934005</v>
      </c>
      <c r="K12" s="12">
        <f t="shared" si="4"/>
        <v>9.600076399186688E-3</v>
      </c>
      <c r="L12" s="13">
        <f t="shared" ref="L12:L14" si="6">($E12-J12)^2/J12</f>
        <v>2.9345398392080186</v>
      </c>
      <c r="M12" s="35"/>
    </row>
    <row r="13" spans="1:13" ht="18.75" x14ac:dyDescent="0.3">
      <c r="B13" s="6">
        <f t="shared" si="0"/>
        <v>2853</v>
      </c>
      <c r="C13" s="6">
        <f t="shared" si="1"/>
        <v>951</v>
      </c>
      <c r="D13" s="7">
        <v>3</v>
      </c>
      <c r="E13" s="10">
        <v>317</v>
      </c>
      <c r="F13" s="11">
        <f t="shared" si="2"/>
        <v>7.5254011964675724E-4</v>
      </c>
      <c r="G13" s="21"/>
      <c r="H13" s="10">
        <f t="shared" si="5"/>
        <v>140.69912325898113</v>
      </c>
      <c r="I13" s="12">
        <f t="shared" si="3"/>
        <v>3.3401178249686906E-4</v>
      </c>
      <c r="J13" s="10">
        <f>J12*($K$7+$K$8/D13)</f>
        <v>300.90747832288696</v>
      </c>
      <c r="K13" s="12">
        <f t="shared" si="4"/>
        <v>7.1433738088236384E-4</v>
      </c>
      <c r="L13" s="13">
        <f t="shared" si="6"/>
        <v>0.86062751039529739</v>
      </c>
      <c r="M13" s="35"/>
    </row>
    <row r="14" spans="1:13" ht="18.75" x14ac:dyDescent="0.3">
      <c r="B14" s="6">
        <f t="shared" si="0"/>
        <v>448</v>
      </c>
      <c r="C14" s="6">
        <f t="shared" si="1"/>
        <v>112</v>
      </c>
      <c r="D14" s="7">
        <v>4</v>
      </c>
      <c r="E14" s="10">
        <v>28</v>
      </c>
      <c r="F14" s="11">
        <f t="shared" si="2"/>
        <v>6.6470420662805051E-5</v>
      </c>
      <c r="G14" s="21"/>
      <c r="H14" s="10">
        <f t="shared" si="5"/>
        <v>4.6338289615246877</v>
      </c>
      <c r="I14" s="12">
        <f t="shared" si="3"/>
        <v>1.1000448584001253E-5</v>
      </c>
      <c r="J14" s="10">
        <f>J13*($K$7+$K$8/D14)</f>
        <v>20.476756458273208</v>
      </c>
      <c r="K14" s="12">
        <f t="shared" si="4"/>
        <v>4.8610664842543937E-5</v>
      </c>
      <c r="L14" s="13">
        <f t="shared" si="6"/>
        <v>2.7640702522135121</v>
      </c>
      <c r="M14" s="35"/>
    </row>
    <row r="15" spans="1:13" ht="18.75" x14ac:dyDescent="0.3">
      <c r="B15" s="6">
        <f t="shared" si="0"/>
        <v>75</v>
      </c>
      <c r="C15" s="6">
        <f t="shared" si="1"/>
        <v>15</v>
      </c>
      <c r="D15" s="7">
        <v>5</v>
      </c>
      <c r="E15" s="10">
        <v>3</v>
      </c>
      <c r="F15" s="11">
        <f t="shared" si="2"/>
        <v>7.1218307853005412E-6</v>
      </c>
      <c r="G15" s="21"/>
      <c r="H15" s="10">
        <f t="shared" si="5"/>
        <v>0.12208957865439633</v>
      </c>
      <c r="I15" s="12">
        <f t="shared" si="3"/>
        <v>2.8983377327508387E-7</v>
      </c>
      <c r="J15" s="10">
        <f>J14*($K$7+$K$8/D15)</f>
        <v>1.315309761078916</v>
      </c>
      <c r="K15" s="12">
        <f t="shared" si="4"/>
        <v>3.122471182886041E-6</v>
      </c>
      <c r="L15" s="13"/>
      <c r="M15" s="35"/>
    </row>
    <row r="16" spans="1:13" ht="18.75" x14ac:dyDescent="0.3">
      <c r="D16" s="17"/>
      <c r="E16" s="15">
        <f>SUM(E10:E15)</f>
        <v>421240</v>
      </c>
      <c r="F16" s="16"/>
      <c r="G16" s="36"/>
      <c r="H16" s="17"/>
      <c r="I16" s="29"/>
      <c r="J16" s="17"/>
      <c r="K16" s="29" t="s">
        <v>14</v>
      </c>
      <c r="L16" s="37">
        <f>SUM(L10:L14)</f>
        <v>6.9385722736564475</v>
      </c>
      <c r="M16" s="35"/>
    </row>
    <row r="17" spans="4:13" ht="19.5" thickBot="1" x14ac:dyDescent="0.35">
      <c r="D17" s="17"/>
      <c r="E17" s="29"/>
      <c r="F17" s="29"/>
      <c r="G17" s="29"/>
      <c r="H17" s="17"/>
      <c r="I17" s="29"/>
      <c r="J17" s="17"/>
      <c r="K17" s="29" t="s">
        <v>13</v>
      </c>
      <c r="L17" s="38">
        <f>_xlfn.CHISQ.DIST(L16,4,1)</f>
        <v>0.8608297731999226</v>
      </c>
      <c r="M17" s="39">
        <f>1-L17</f>
        <v>0.1391702268000774</v>
      </c>
    </row>
    <row r="18" spans="4:13" ht="19.5" thickBot="1" x14ac:dyDescent="0.35">
      <c r="D18" s="17" t="s">
        <v>24</v>
      </c>
      <c r="E18" s="25">
        <f>SUM(C10:C15)/E16</f>
        <v>0.13173725192289432</v>
      </c>
      <c r="F18" s="40"/>
      <c r="G18" s="34"/>
      <c r="H18" s="17"/>
      <c r="I18" s="29"/>
      <c r="J18" s="17"/>
      <c r="K18" s="29" t="s">
        <v>15</v>
      </c>
      <c r="L18" s="41">
        <f>_xlfn.CHISQ.INV(0.95,4)</f>
        <v>9.4877290367811575</v>
      </c>
      <c r="M18" s="30"/>
    </row>
    <row r="19" spans="4:13" ht="18.75" x14ac:dyDescent="0.3">
      <c r="D19" s="42" t="s">
        <v>25</v>
      </c>
      <c r="E19" s="43">
        <f>SUM(B10:B15)/E16-E18^2</f>
        <v>0.13852080685367682</v>
      </c>
      <c r="F19" s="44"/>
      <c r="G19" s="45"/>
      <c r="H19" s="42"/>
      <c r="I19" s="46"/>
      <c r="J19" s="42"/>
      <c r="K19" s="46" t="s">
        <v>16</v>
      </c>
      <c r="L19" s="47">
        <v>0.05</v>
      </c>
      <c r="M19" s="4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dcterms:created xsi:type="dcterms:W3CDTF">2020-04-14T19:38:49Z</dcterms:created>
  <dcterms:modified xsi:type="dcterms:W3CDTF">2020-04-16T17:43:15Z</dcterms:modified>
</cp:coreProperties>
</file>