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P8" i="1" l="1"/>
  <c r="K13" i="1"/>
  <c r="L13" i="1" s="1"/>
  <c r="G13" i="1"/>
  <c r="G12" i="1"/>
  <c r="G11" i="1"/>
  <c r="G10" i="1"/>
  <c r="G9" i="1"/>
  <c r="G8" i="1"/>
  <c r="E17" i="1"/>
  <c r="E16" i="1"/>
  <c r="F8" i="1"/>
  <c r="K8" i="1" l="1"/>
  <c r="O9" i="1" s="1"/>
  <c r="K9" i="1"/>
  <c r="L9" i="1" s="1"/>
  <c r="K10" i="1"/>
  <c r="L10" i="1" s="1"/>
  <c r="K11" i="1"/>
  <c r="L11" i="1"/>
  <c r="K12" i="1"/>
  <c r="L12" i="1"/>
  <c r="E9" i="1"/>
  <c r="P9" i="1" l="1"/>
  <c r="O10" i="1"/>
  <c r="F9" i="1"/>
  <c r="H9" i="1" s="1"/>
  <c r="I9" i="1"/>
  <c r="L8" i="1"/>
  <c r="E10" i="1"/>
  <c r="M9" i="1" l="1"/>
  <c r="P10" i="1"/>
  <c r="O11" i="1"/>
  <c r="E11" i="1"/>
  <c r="I11" i="1" s="1"/>
  <c r="M11" i="1" s="1"/>
  <c r="I10" i="1"/>
  <c r="M10" i="1" s="1"/>
  <c r="N9" i="1"/>
  <c r="Q9" i="1" s="1"/>
  <c r="F10" i="1"/>
  <c r="H10" i="1" s="1"/>
  <c r="E12" i="1" l="1"/>
  <c r="I12" i="1" s="1"/>
  <c r="M12" i="1" s="1"/>
  <c r="N10" i="1"/>
  <c r="Q10" i="1" s="1"/>
  <c r="P11" i="1"/>
  <c r="O12" i="1"/>
  <c r="F11" i="1"/>
  <c r="H11" i="1" s="1"/>
  <c r="E13" i="1"/>
  <c r="F13" i="1" l="1"/>
  <c r="H13" i="1" s="1"/>
  <c r="I13" i="1"/>
  <c r="M13" i="1" s="1"/>
  <c r="N11" i="1"/>
  <c r="Q11" i="1" s="1"/>
  <c r="O13" i="1"/>
  <c r="P13" i="1" s="1"/>
  <c r="P12" i="1"/>
  <c r="F12" i="1"/>
  <c r="H12" i="1" s="1"/>
  <c r="N13" i="1" l="1"/>
  <c r="Q13" i="1" s="1"/>
  <c r="N12" i="1"/>
  <c r="Q12" i="1" s="1"/>
  <c r="Q14" i="1" l="1"/>
</calcChain>
</file>

<file path=xl/sharedStrings.xml><?xml version="1.0" encoding="utf-8"?>
<sst xmlns="http://schemas.openxmlformats.org/spreadsheetml/2006/main" count="18" uniqueCount="18">
  <si>
    <t>t</t>
  </si>
  <si>
    <t>i* - i</t>
  </si>
  <si>
    <t>q - q*</t>
  </si>
  <si>
    <r>
      <t>V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</t>
    </r>
  </si>
  <si>
    <r>
      <t>V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+ P</t>
    </r>
  </si>
  <si>
    <r>
      <t>U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’</t>
    </r>
  </si>
  <si>
    <r>
      <t>C - V</t>
    </r>
    <r>
      <rPr>
        <vertAlign val="subscript"/>
        <sz val="12"/>
        <color theme="1"/>
        <rFont val="Times New Roman"/>
        <family val="1"/>
      </rPr>
      <t>t+1</t>
    </r>
  </si>
  <si>
    <r>
      <t>q</t>
    </r>
    <r>
      <rPr>
        <vertAlign val="subscript"/>
        <sz val="12"/>
        <color theme="1"/>
        <rFont val="Times New Roman"/>
        <family val="1"/>
      </rPr>
      <t>x+t</t>
    </r>
  </si>
  <si>
    <r>
      <t>q*</t>
    </r>
    <r>
      <rPr>
        <vertAlign val="subscript"/>
        <sz val="12"/>
        <color theme="1"/>
        <rFont val="Times New Roman"/>
        <family val="1"/>
      </rPr>
      <t>x+t</t>
    </r>
  </si>
  <si>
    <r>
      <t>U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”</t>
    </r>
  </si>
  <si>
    <r>
      <t>U</t>
    </r>
    <r>
      <rPr>
        <vertAlign val="subscript"/>
        <sz val="12"/>
        <color theme="1"/>
        <rFont val="Times New Roman"/>
        <family val="1"/>
      </rPr>
      <t>t</t>
    </r>
  </si>
  <si>
    <r>
      <t>t</t>
    </r>
    <r>
      <rPr>
        <sz val="12"/>
        <color theme="1"/>
        <rFont val="Times New Roman"/>
        <family val="1"/>
      </rPr>
      <t>p*</t>
    </r>
    <r>
      <rPr>
        <vertAlign val="subscript"/>
        <sz val="12"/>
        <color theme="1"/>
        <rFont val="Times New Roman"/>
        <family val="1"/>
      </rPr>
      <t>x</t>
    </r>
  </si>
  <si>
    <r>
      <t>t</t>
    </r>
    <r>
      <rPr>
        <sz val="12"/>
        <color theme="1"/>
        <rFont val="Times New Roman"/>
        <family val="1"/>
      </rPr>
      <t>E*</t>
    </r>
    <r>
      <rPr>
        <vertAlign val="subscript"/>
        <sz val="12"/>
        <color theme="1"/>
        <rFont val="Times New Roman"/>
        <family val="1"/>
      </rPr>
      <t>x</t>
    </r>
  </si>
  <si>
    <r>
      <t>U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(0)</t>
    </r>
  </si>
  <si>
    <t>U =</t>
  </si>
  <si>
    <t>P =</t>
  </si>
  <si>
    <t>=100000*(32082+18706-18333)/35818</t>
  </si>
  <si>
    <t>=E16/(872695-701193)*35818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</si>
</sst>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6" fillId="0" borderId="0" xfId="0" applyFont="1"/>
    <xf numFmtId="43" fontId="6" fillId="0" borderId="0" xfId="1" applyFont="1"/>
    <xf numFmtId="0" fontId="5" fillId="0" borderId="4" xfId="0" applyNumberFormat="1" applyFont="1" applyBorder="1" applyAlignment="1">
      <alignment horizontal="right" vertical="center" wrapText="1"/>
    </xf>
    <xf numFmtId="43" fontId="2" fillId="0" borderId="4" xfId="1" applyFont="1" applyBorder="1" applyAlignment="1">
      <alignment horizontal="right" vertical="center" wrapText="1"/>
    </xf>
    <xf numFmtId="0" fontId="6" fillId="0" borderId="0" xfId="0" quotePrefix="1" applyFont="1"/>
    <xf numFmtId="164" fontId="2" fillId="0" borderId="4" xfId="1" applyNumberFormat="1" applyFont="1" applyBorder="1" applyAlignment="1">
      <alignment horizontal="right" vertical="center" wrapText="1"/>
    </xf>
    <xf numFmtId="164" fontId="2" fillId="0" borderId="4" xfId="1" applyNumberFormat="1" applyFont="1" applyBorder="1" applyAlignment="1">
      <alignment horizontal="right" vertical="center"/>
    </xf>
    <xf numFmtId="10" fontId="2" fillId="0" borderId="4" xfId="0" applyNumberFormat="1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/>
    </xf>
    <xf numFmtId="164" fontId="2" fillId="0" borderId="4" xfId="0" applyNumberFormat="1" applyFont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164" fontId="2" fillId="0" borderId="4" xfId="0" applyNumberFormat="1" applyFont="1" applyBorder="1" applyAlignment="1">
      <alignment horizontal="justify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4" fillId="0" borderId="4" xfId="1" applyNumberFormat="1" applyFont="1" applyBorder="1" applyAlignment="1">
      <alignment horizontal="right" vertical="center" wrapText="1"/>
    </xf>
    <xf numFmtId="164" fontId="4" fillId="3" borderId="4" xfId="0" applyNumberFormat="1" applyFont="1" applyFill="1" applyBorder="1" applyAlignment="1">
      <alignment horizontal="right" vertical="center"/>
    </xf>
    <xf numFmtId="43" fontId="7" fillId="3" borderId="0" xfId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6</xdr:col>
      <xdr:colOff>574998</xdr:colOff>
      <xdr:row>3</xdr:row>
      <xdr:rowOff>93769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"/>
          <a:ext cx="3170195" cy="493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17"/>
  <sheetViews>
    <sheetView tabSelected="1" topLeftCell="C1" zoomScale="130" zoomScaleNormal="130" workbookViewId="0">
      <selection activeCell="G23" sqref="G23"/>
    </sheetView>
  </sheetViews>
  <sheetFormatPr defaultColWidth="13" defaultRowHeight="15.75" x14ac:dyDescent="0.25"/>
  <cols>
    <col min="1" max="9" width="13" style="12"/>
    <col min="10" max="10" width="15" style="12" bestFit="1" customWidth="1"/>
    <col min="11" max="16384" width="13" style="12"/>
  </cols>
  <sheetData>
    <row r="6" spans="4:17" ht="16.5" thickBot="1" x14ac:dyDescent="0.3"/>
    <row r="7" spans="4:17" ht="19.5" thickBot="1" x14ac:dyDescent="0.3">
      <c r="D7" s="6" t="s">
        <v>0</v>
      </c>
      <c r="E7" s="7" t="s">
        <v>3</v>
      </c>
      <c r="F7" s="8" t="s">
        <v>4</v>
      </c>
      <c r="G7" s="7" t="s">
        <v>1</v>
      </c>
      <c r="H7" s="7" t="s">
        <v>5</v>
      </c>
      <c r="I7" s="8" t="s">
        <v>6</v>
      </c>
      <c r="J7" s="7" t="s">
        <v>7</v>
      </c>
      <c r="K7" s="8" t="s">
        <v>8</v>
      </c>
      <c r="L7" s="8" t="s">
        <v>2</v>
      </c>
      <c r="M7" s="7" t="s">
        <v>9</v>
      </c>
      <c r="N7" s="8" t="s">
        <v>10</v>
      </c>
      <c r="O7" s="9" t="s">
        <v>11</v>
      </c>
      <c r="P7" s="10" t="s">
        <v>12</v>
      </c>
      <c r="Q7" s="7" t="s">
        <v>13</v>
      </c>
    </row>
    <row r="8" spans="4:17" ht="16.5" thickBot="1" x14ac:dyDescent="0.3">
      <c r="D8" s="11">
        <v>0</v>
      </c>
      <c r="E8" s="17">
        <v>0</v>
      </c>
      <c r="F8" s="18">
        <f>E17</f>
        <v>18923.977562943874</v>
      </c>
      <c r="G8" s="19">
        <f>5%-2%</f>
        <v>3.0000000000000002E-2</v>
      </c>
      <c r="H8" s="20"/>
      <c r="I8" s="21"/>
      <c r="J8" s="14">
        <v>1.9549538064757011E-3</v>
      </c>
      <c r="K8" s="2">
        <f>0.7*J8</f>
        <v>1.3684676645329906E-3</v>
      </c>
      <c r="L8" s="2">
        <f>J8-K8</f>
        <v>5.864861419427104E-4</v>
      </c>
      <c r="M8" s="24"/>
      <c r="N8" s="4"/>
      <c r="O8" s="5">
        <v>1</v>
      </c>
      <c r="P8" s="2">
        <f>(1+5%)^(-D8)*O8</f>
        <v>1</v>
      </c>
      <c r="Q8" s="3"/>
    </row>
    <row r="9" spans="4:17" ht="16.5" thickBot="1" x14ac:dyDescent="0.3">
      <c r="D9" s="11">
        <v>1</v>
      </c>
      <c r="E9" s="17">
        <f>((E8+$E$17)*1.02-100000*J8)/(1-J8)</f>
        <v>19144.38812799866</v>
      </c>
      <c r="F9" s="18">
        <f>E9+$E$17</f>
        <v>38068.365690942534</v>
      </c>
      <c r="G9" s="19">
        <f t="shared" ref="G9:G13" si="0">5%-2%</f>
        <v>3.0000000000000002E-2</v>
      </c>
      <c r="H9" s="26">
        <f>F9*G9</f>
        <v>1142.0509707282761</v>
      </c>
      <c r="I9" s="22">
        <f>100000-E9</f>
        <v>80855.611872001347</v>
      </c>
      <c r="J9" s="14">
        <v>2.0669750638913076E-3</v>
      </c>
      <c r="K9" s="2">
        <f t="shared" ref="K9:K13" si="1">0.7*J9</f>
        <v>1.4468825447239153E-3</v>
      </c>
      <c r="L9" s="2">
        <f t="shared" ref="L9:L13" si="2">J9-K9</f>
        <v>6.2009251916739228E-4</v>
      </c>
      <c r="M9" s="25">
        <f>I9*L8</f>
        <v>47.42069586122728</v>
      </c>
      <c r="N9" s="27">
        <f>H9+M9</f>
        <v>1189.4716665895035</v>
      </c>
      <c r="O9" s="1">
        <f>1-K8</f>
        <v>0.99863153233546698</v>
      </c>
      <c r="P9" s="2">
        <f t="shared" ref="P9:P13" si="3">(1+5%)^(-D9)*O9</f>
        <v>0.95107764984330179</v>
      </c>
      <c r="Q9" s="15">
        <f>N9/(1+5%)*P8</f>
        <v>1132.8301586566699</v>
      </c>
    </row>
    <row r="10" spans="4:17" ht="16.5" thickBot="1" x14ac:dyDescent="0.3">
      <c r="D10" s="11">
        <v>2</v>
      </c>
      <c r="E10" s="17">
        <f t="shared" ref="E10:E13" si="4">((E9+$E$17)*1.02-100000*J9)/(1-J9)</f>
        <v>38703.033703935238</v>
      </c>
      <c r="F10" s="18">
        <f t="shared" ref="F10:F12" si="5">E10+$E$17</f>
        <v>57627.011266879112</v>
      </c>
      <c r="G10" s="19">
        <f t="shared" si="0"/>
        <v>3.0000000000000002E-2</v>
      </c>
      <c r="H10" s="26">
        <f t="shared" ref="H10:H13" si="6">F10*G10</f>
        <v>1728.8103380063735</v>
      </c>
      <c r="I10" s="22">
        <f t="shared" ref="I10:I13" si="7">100000-E10</f>
        <v>61296.966296064762</v>
      </c>
      <c r="J10" s="14">
        <v>2.1990434811770543E-3</v>
      </c>
      <c r="K10" s="2">
        <f t="shared" si="1"/>
        <v>1.5393304368239379E-3</v>
      </c>
      <c r="L10" s="2">
        <f t="shared" si="2"/>
        <v>6.5971304435311637E-4</v>
      </c>
      <c r="M10" s="25">
        <f t="shared" ref="M10:M13" si="8">I10*L9</f>
        <v>38.009790247845537</v>
      </c>
      <c r="N10" s="27">
        <f t="shared" ref="N10:N13" si="9">H10+M10</f>
        <v>1766.8201282542191</v>
      </c>
      <c r="O10" s="1">
        <f>O9*(1-K9)</f>
        <v>0.99718662980271988</v>
      </c>
      <c r="P10" s="2">
        <f t="shared" si="3"/>
        <v>0.90447766875530144</v>
      </c>
      <c r="Q10" s="15">
        <f t="shared" ref="Q10:Q13" si="10">N10/(1+5%)*P9</f>
        <v>1600.3648907389177</v>
      </c>
    </row>
    <row r="11" spans="4:17" ht="16.5" thickBot="1" x14ac:dyDescent="0.3">
      <c r="D11" s="11">
        <v>3</v>
      </c>
      <c r="E11" s="17">
        <f t="shared" si="4"/>
        <v>58688.706160800619</v>
      </c>
      <c r="F11" s="18">
        <f t="shared" si="5"/>
        <v>77612.6837237445</v>
      </c>
      <c r="G11" s="19">
        <f t="shared" si="0"/>
        <v>3.0000000000000002E-2</v>
      </c>
      <c r="H11" s="26">
        <f t="shared" si="6"/>
        <v>2328.3805117123352</v>
      </c>
      <c r="I11" s="22">
        <f t="shared" si="7"/>
        <v>41311.293839199381</v>
      </c>
      <c r="J11" s="14">
        <v>2.3570088762018271E-3</v>
      </c>
      <c r="K11" s="2">
        <f t="shared" si="1"/>
        <v>1.6499062133412789E-3</v>
      </c>
      <c r="L11" s="2">
        <f t="shared" si="2"/>
        <v>7.0710266286054817E-4</v>
      </c>
      <c r="M11" s="25">
        <f t="shared" si="8"/>
        <v>27.253599424824365</v>
      </c>
      <c r="N11" s="27">
        <f t="shared" si="9"/>
        <v>2355.6341111371594</v>
      </c>
      <c r="O11" s="1">
        <f>O10*(1-K10)</f>
        <v>0.99565163007227064</v>
      </c>
      <c r="P11" s="2">
        <f t="shared" si="3"/>
        <v>0.86008131309557978</v>
      </c>
      <c r="Q11" s="15">
        <f t="shared" si="10"/>
        <v>2029.1604278874329</v>
      </c>
    </row>
    <row r="12" spans="4:17" ht="16.5" thickBot="1" x14ac:dyDescent="0.3">
      <c r="D12" s="11">
        <v>4</v>
      </c>
      <c r="E12" s="17">
        <f t="shared" si="4"/>
        <v>79115.712948265311</v>
      </c>
      <c r="F12" s="18">
        <f t="shared" si="5"/>
        <v>98039.690511209192</v>
      </c>
      <c r="G12" s="19">
        <f t="shared" si="0"/>
        <v>3.0000000000000002E-2</v>
      </c>
      <c r="H12" s="26">
        <f t="shared" si="6"/>
        <v>2941.1907153362758</v>
      </c>
      <c r="I12" s="22">
        <f t="shared" si="7"/>
        <v>20884.287051734689</v>
      </c>
      <c r="J12" s="14">
        <v>2.5439923081792548E-3</v>
      </c>
      <c r="K12" s="2">
        <f t="shared" si="1"/>
        <v>1.7807946157254782E-3</v>
      </c>
      <c r="L12" s="2">
        <f t="shared" si="2"/>
        <v>7.6319769245377657E-4</v>
      </c>
      <c r="M12" s="25">
        <f t="shared" si="8"/>
        <v>14.767334986225665</v>
      </c>
      <c r="N12" s="27">
        <f t="shared" si="9"/>
        <v>2955.9580503225015</v>
      </c>
      <c r="O12" s="1">
        <f>O11*(1-K11)</f>
        <v>0.99400889826149108</v>
      </c>
      <c r="P12" s="2">
        <f t="shared" si="3"/>
        <v>0.8177735805648807</v>
      </c>
      <c r="Q12" s="15">
        <f t="shared" si="10"/>
        <v>2421.299315596978</v>
      </c>
    </row>
    <row r="13" spans="4:17" ht="16.5" thickBot="1" x14ac:dyDescent="0.3">
      <c r="D13" s="11">
        <v>5</v>
      </c>
      <c r="E13" s="17">
        <f t="shared" si="4"/>
        <v>100000.48555668585</v>
      </c>
      <c r="F13" s="18">
        <f>E13</f>
        <v>100000.48555668585</v>
      </c>
      <c r="G13" s="19">
        <f t="shared" si="0"/>
        <v>3.0000000000000002E-2</v>
      </c>
      <c r="H13" s="26">
        <f t="shared" si="6"/>
        <v>3000.0145667005754</v>
      </c>
      <c r="I13" s="23">
        <f t="shared" si="7"/>
        <v>-0.48555668584594969</v>
      </c>
      <c r="J13" s="14">
        <v>2.7960258400322457E-3</v>
      </c>
      <c r="K13" s="2">
        <f t="shared" si="1"/>
        <v>1.957218088022572E-3</v>
      </c>
      <c r="L13" s="2">
        <f t="shared" si="2"/>
        <v>8.3880775200967372E-4</v>
      </c>
      <c r="M13" s="25">
        <f t="shared" si="8"/>
        <v>-3.7057574219313214E-4</v>
      </c>
      <c r="N13" s="27">
        <f t="shared" si="9"/>
        <v>3000.0141961248332</v>
      </c>
      <c r="O13" s="1">
        <f>O12*(1-K12)</f>
        <v>0.99223877256748383</v>
      </c>
      <c r="P13" s="2">
        <f t="shared" si="3"/>
        <v>0.77744504169116968</v>
      </c>
      <c r="Q13" s="15">
        <f t="shared" si="10"/>
        <v>2336.507000867121</v>
      </c>
    </row>
    <row r="14" spans="4:17" x14ac:dyDescent="0.25">
      <c r="D14" s="12">
        <v>6</v>
      </c>
      <c r="Q14" s="28">
        <f>SUM(Q9:Q13)</f>
        <v>9520.1617937471201</v>
      </c>
    </row>
    <row r="16" spans="4:17" x14ac:dyDescent="0.25">
      <c r="D16" s="12" t="s">
        <v>14</v>
      </c>
      <c r="E16" s="13">
        <f>100000*(32082+18706-18333)/35818</f>
        <v>90610.866045005299</v>
      </c>
      <c r="F16" s="16" t="s">
        <v>16</v>
      </c>
    </row>
    <row r="17" spans="4:6" x14ac:dyDescent="0.25">
      <c r="D17" s="12" t="s">
        <v>15</v>
      </c>
      <c r="E17" s="13">
        <f>E16/(872695-701193)*35818</f>
        <v>18923.977562943874</v>
      </c>
      <c r="F17" s="1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2020-06-03T10:41:40Z</dcterms:created>
  <dcterms:modified xsi:type="dcterms:W3CDTF">2020-06-03T14:39:54Z</dcterms:modified>
</cp:coreProperties>
</file>