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30" windowWidth="11355" windowHeight="9465" tabRatio="915" firstSheet="1" activeTab="6"/>
  </bookViews>
  <sheets>
    <sheet name="Tavole Sopravvivenza" sheetId="30" r:id="rId1"/>
    <sheet name="Tavole Attuariali" sheetId="31" r:id="rId2"/>
    <sheet name="Capitale differito" sheetId="22" r:id="rId3"/>
    <sheet name="TCM" sheetId="38" r:id="rId4"/>
    <sheet name="Mista" sheetId="36" r:id="rId5"/>
    <sheet name="Mista Doppia" sheetId="58" r:id="rId6"/>
    <sheet name="Vita intera" sheetId="51" r:id="rId7"/>
    <sheet name="Rendita" sheetId="56" r:id="rId8"/>
    <sheet name="Mista Cap Raddopp" sheetId="57" r:id="rId9"/>
    <sheet name="Annualità" sheetId="49" r:id="rId10"/>
  </sheets>
  <definedNames>
    <definedName name="Cx">'Tavole Attuariali'!$G$11:$G$122</definedName>
    <definedName name="Dx">'Tavole Attuariali'!$D$11:$D$122</definedName>
    <definedName name="lx">'Tavole Attuariali'!$C$11:$C$122</definedName>
    <definedName name="ModificaPosizione" localSheetId="9">Annualità!ModificaPosizione</definedName>
    <definedName name="ModificaPosizione" localSheetId="2">'Capitale differito'!ModificaPosizione</definedName>
    <definedName name="ModificaPosizione" localSheetId="4">Mista!ModificaPosizione</definedName>
    <definedName name="ModificaPosizione" localSheetId="8">'Mista Cap Raddopp'!ModificaPosizione</definedName>
    <definedName name="ModificaPosizione" localSheetId="5">'Mista Doppia'!ModificaPosizione</definedName>
    <definedName name="ModificaPosizione" localSheetId="7">Rendita!ModificaPosizione</definedName>
    <definedName name="ModificaPosizione" localSheetId="3">TCM!ModificaPosizione</definedName>
    <definedName name="ModificaPosizione" localSheetId="6">'Vita intera'!ModificaPosizione</definedName>
    <definedName name="ModificaPosizione">[0]!ModificaPosizione</definedName>
    <definedName name="Mx">'Tavole Attuariali'!$H$11:$H$122</definedName>
    <definedName name="Nx">'Tavole Attuariali'!$E$11:$E$122</definedName>
    <definedName name="Opz_Bdem">'Tavole Attuariali'!$B$4</definedName>
    <definedName name="Opz_Bfin">'Tavole Attuariali'!$C$4</definedName>
    <definedName name="Opz_S">'Tavole Attuariali'!$D$4</definedName>
    <definedName name="Principale" localSheetId="9">Annualità!Principale</definedName>
    <definedName name="Principale" localSheetId="2">'Capitale differito'!Principale</definedName>
    <definedName name="Principale" localSheetId="4">Mista!Principale</definedName>
    <definedName name="Principale" localSheetId="8">'Mista Cap Raddopp'!Principale</definedName>
    <definedName name="Principale" localSheetId="5">'Mista Doppia'!Principale</definedName>
    <definedName name="Principale" localSheetId="7">Rendita!Principale</definedName>
    <definedName name="Principale" localSheetId="3">TCM!Principale</definedName>
    <definedName name="Principale" localSheetId="6">'Vita intera'!Principale</definedName>
    <definedName name="Principale">[0]!Principale</definedName>
    <definedName name="RimuoviPosizioni" localSheetId="9">Annualità!RimuoviPosizioni</definedName>
    <definedName name="RimuoviPosizioni" localSheetId="2">'Capitale differito'!RimuoviPosizioni</definedName>
    <definedName name="RimuoviPosizioni" localSheetId="4">Mista!RimuoviPosizioni</definedName>
    <definedName name="RimuoviPosizioni" localSheetId="8">'Mista Cap Raddopp'!RimuoviPosizioni</definedName>
    <definedName name="RimuoviPosizioni" localSheetId="5">'Mista Doppia'!RimuoviPosizioni</definedName>
    <definedName name="RimuoviPosizioni" localSheetId="7">Rendita!RimuoviPosizioni</definedName>
    <definedName name="RimuoviPosizioni" localSheetId="3">TCM!RimuoviPosizioni</definedName>
    <definedName name="RimuoviPosizioni" localSheetId="6">'Vita intera'!RimuoviPosizioni</definedName>
    <definedName name="RimuoviPosizioni">[0]!RimuoviPosizioni</definedName>
    <definedName name="Rx">'Tavole Attuariali'!$I$11:$I$122</definedName>
    <definedName name="SelezionePosizione" localSheetId="9">Annualità!SelezionePosizione</definedName>
    <definedName name="SelezionePosizione" localSheetId="2">'Capitale differito'!SelezionePosizione</definedName>
    <definedName name="SelezionePosizione" localSheetId="4">Mista!SelezionePosizione</definedName>
    <definedName name="SelezionePosizione" localSheetId="8">'Mista Cap Raddopp'!SelezionePosizione</definedName>
    <definedName name="SelezionePosizione" localSheetId="5">'Mista Doppia'!SelezionePosizione</definedName>
    <definedName name="SelezionePosizione" localSheetId="7">Rendita!SelezionePosizione</definedName>
    <definedName name="SelezionePosizione" localSheetId="3">TCM!SelezionePosizione</definedName>
    <definedName name="SelezionePosizione" localSheetId="6">'Vita intera'!SelezionePosizione</definedName>
    <definedName name="SelezionePosizione">[0]!SelezionePosizione</definedName>
    <definedName name="Sx">'Tavole Attuariali'!$F$11:$F$122</definedName>
    <definedName name="Tavola71">'Tavole Sopravvivenza'!$B$4:$C$115</definedName>
    <definedName name="Tavola81">'Tavole Sopravvivenza'!$D$4:$E$115</definedName>
    <definedName name="Tavola91">'Tavole Sopravvivenza'!$F$4:$G$115</definedName>
    <definedName name="Tavola98">'Tavole Sopravvivenza'!$H$4:$I$115</definedName>
    <definedName name="TavolaRG48">'Tavole Sopravvivenza'!$J$4:$K$115</definedName>
    <definedName name="TestAnnulla" localSheetId="9">Annualità!TestAnnulla</definedName>
    <definedName name="TestAnnulla" localSheetId="2">'Capitale differito'!TestAnnulla</definedName>
    <definedName name="TestAnnulla" localSheetId="4">Mista!TestAnnulla</definedName>
    <definedName name="TestAnnulla" localSheetId="8">'Mista Cap Raddopp'!TestAnnulla</definedName>
    <definedName name="TestAnnulla" localSheetId="5">'Mista Doppia'!TestAnnulla</definedName>
    <definedName name="TestAnnulla" localSheetId="7">Rendita!TestAnnulla</definedName>
    <definedName name="TestAnnulla" localSheetId="3">TCM!TestAnnulla</definedName>
    <definedName name="TestAnnulla" localSheetId="6">'Vita intera'!TestAnnulla</definedName>
    <definedName name="TestAnnulla">[0]!TestAnnulla</definedName>
  </definedNames>
  <calcPr calcId="145621"/>
</workbook>
</file>

<file path=xl/calcChain.xml><?xml version="1.0" encoding="utf-8"?>
<calcChain xmlns="http://schemas.openxmlformats.org/spreadsheetml/2006/main">
  <c r="E21" i="51" l="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20" i="51"/>
  <c r="B77" i="51"/>
  <c r="A77" i="51"/>
  <c r="C21" i="51"/>
  <c r="C22" i="51"/>
  <c r="C23" i="51"/>
  <c r="C24" i="51"/>
  <c r="C25" i="51"/>
  <c r="C26" i="51"/>
  <c r="C27" i="51"/>
  <c r="C28" i="51"/>
  <c r="C29" i="51"/>
  <c r="C30" i="51"/>
  <c r="C31" i="51"/>
  <c r="C32" i="51"/>
  <c r="C33" i="51"/>
  <c r="C34" i="51"/>
  <c r="C35" i="51"/>
  <c r="C36" i="51"/>
  <c r="C37" i="51"/>
  <c r="C38" i="51"/>
  <c r="C39" i="51"/>
  <c r="C40" i="51"/>
  <c r="C41" i="51"/>
  <c r="C42" i="51"/>
  <c r="C43" i="51"/>
  <c r="C44" i="51"/>
  <c r="C45" i="51"/>
  <c r="C46" i="51"/>
  <c r="C47" i="51"/>
  <c r="C48" i="51"/>
  <c r="C49" i="51"/>
  <c r="C50" i="51"/>
  <c r="C51" i="51"/>
  <c r="C52" i="51"/>
  <c r="C53" i="51"/>
  <c r="C54" i="51"/>
  <c r="C55" i="51"/>
  <c r="C56" i="51"/>
  <c r="C57" i="51"/>
  <c r="C58" i="51"/>
  <c r="C59" i="51"/>
  <c r="C60" i="51"/>
  <c r="C61" i="51"/>
  <c r="C62" i="51"/>
  <c r="C63" i="51"/>
  <c r="C64" i="51"/>
  <c r="C65" i="51"/>
  <c r="C66" i="51"/>
  <c r="C67" i="51"/>
  <c r="C68" i="51"/>
  <c r="C69" i="51"/>
  <c r="C70" i="51"/>
  <c r="C71" i="51"/>
  <c r="C72" i="51"/>
  <c r="C73" i="51"/>
  <c r="C74" i="51"/>
  <c r="C75" i="51"/>
  <c r="C76" i="51"/>
  <c r="C20" i="51"/>
  <c r="B15" i="51"/>
  <c r="B16" i="51" s="1"/>
  <c r="C21" i="58"/>
  <c r="C22" i="58"/>
  <c r="C23" i="58"/>
  <c r="C24" i="58"/>
  <c r="C25" i="58"/>
  <c r="C26" i="58"/>
  <c r="D26" i="58" s="1"/>
  <c r="C27" i="58"/>
  <c r="D27" i="58" s="1"/>
  <c r="C28" i="58"/>
  <c r="D28" i="58" s="1"/>
  <c r="C29" i="58"/>
  <c r="C30" i="58"/>
  <c r="C31" i="58"/>
  <c r="C32" i="58"/>
  <c r="C33" i="58"/>
  <c r="C34" i="58"/>
  <c r="D34" i="58" s="1"/>
  <c r="C35" i="58"/>
  <c r="D35" i="58" s="1"/>
  <c r="C20" i="58"/>
  <c r="D23" i="58"/>
  <c r="D21" i="58"/>
  <c r="D22" i="58"/>
  <c r="D24" i="58"/>
  <c r="D25" i="58"/>
  <c r="D29" i="58"/>
  <c r="D30" i="58"/>
  <c r="D31" i="58"/>
  <c r="D32" i="58"/>
  <c r="D33" i="58"/>
  <c r="D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20" i="58"/>
  <c r="B15" i="58"/>
  <c r="B16" i="58" s="1"/>
  <c r="B16" i="36"/>
  <c r="C21" i="36" s="1"/>
  <c r="D21" i="36" s="1"/>
  <c r="C22" i="36"/>
  <c r="D22" i="36" s="1"/>
  <c r="C23" i="36"/>
  <c r="D23" i="36" s="1"/>
  <c r="C24" i="36"/>
  <c r="D24" i="36" s="1"/>
  <c r="C25" i="36"/>
  <c r="D25" i="36" s="1"/>
  <c r="C26" i="36"/>
  <c r="D26" i="36" s="1"/>
  <c r="C27" i="36"/>
  <c r="D27" i="36" s="1"/>
  <c r="C28" i="36"/>
  <c r="D28" i="36" s="1"/>
  <c r="C29" i="36"/>
  <c r="D29" i="36" s="1"/>
  <c r="C30" i="36"/>
  <c r="D30" i="36" s="1"/>
  <c r="C31" i="36"/>
  <c r="D31" i="36" s="1"/>
  <c r="C32" i="36"/>
  <c r="D32" i="36" s="1"/>
  <c r="C33" i="36"/>
  <c r="D33" i="36" s="1"/>
  <c r="C34" i="36"/>
  <c r="D34" i="36" s="1"/>
  <c r="C35" i="36"/>
  <c r="D35" i="36" s="1"/>
  <c r="C20" i="36"/>
  <c r="D20" i="36" s="1"/>
  <c r="C20" i="38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20" i="36"/>
  <c r="B15" i="36"/>
  <c r="D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16" i="38"/>
  <c r="C22" i="38" s="1"/>
  <c r="D22" i="38" s="1"/>
  <c r="C21" i="38"/>
  <c r="C23" i="38"/>
  <c r="D23" i="38" s="1"/>
  <c r="C24" i="38"/>
  <c r="D24" i="38" s="1"/>
  <c r="C25" i="38"/>
  <c r="C26" i="38"/>
  <c r="C27" i="38"/>
  <c r="C28" i="38"/>
  <c r="C29" i="38"/>
  <c r="C30" i="38"/>
  <c r="D30" i="38" s="1"/>
  <c r="C31" i="38"/>
  <c r="D31" i="38" s="1"/>
  <c r="C32" i="38"/>
  <c r="D32" i="38" s="1"/>
  <c r="C33" i="38"/>
  <c r="C34" i="38"/>
  <c r="C35" i="38"/>
  <c r="B20" i="38"/>
  <c r="B15" i="38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D35" i="22" s="1"/>
  <c r="C20" i="22"/>
  <c r="B16" i="22"/>
  <c r="D30" i="22"/>
  <c r="D31" i="22"/>
  <c r="D32" i="22"/>
  <c r="D33" i="22"/>
  <c r="D34" i="22"/>
  <c r="B20" i="22"/>
  <c r="B21" i="22"/>
  <c r="B15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C11" i="31"/>
  <c r="D27" i="38" l="1"/>
  <c r="D25" i="38"/>
  <c r="D34" i="38"/>
  <c r="D26" i="38"/>
  <c r="D21" i="38"/>
  <c r="D33" i="38"/>
  <c r="D29" i="38"/>
  <c r="D28" i="38"/>
  <c r="D35" i="38"/>
  <c r="D24" i="22"/>
  <c r="D25" i="22"/>
  <c r="D27" i="22"/>
  <c r="D20" i="22"/>
  <c r="D21" i="22"/>
  <c r="D22" i="22"/>
  <c r="D26" i="22"/>
  <c r="D28" i="22"/>
  <c r="D29" i="22"/>
  <c r="D23" i="22"/>
  <c r="A21" i="58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B13" i="58"/>
  <c r="B7" i="58"/>
  <c r="B21" i="57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B76" i="57" s="1"/>
  <c r="A21" i="57"/>
  <c r="A22" i="57" s="1"/>
  <c r="A23" i="57" s="1"/>
  <c r="A24" i="57" s="1"/>
  <c r="A25" i="57" s="1"/>
  <c r="A26" i="57" s="1"/>
  <c r="A27" i="57" s="1"/>
  <c r="A28" i="57" s="1"/>
  <c r="A29" i="57" s="1"/>
  <c r="A30" i="57" s="1"/>
  <c r="A31" i="57" s="1"/>
  <c r="A32" i="57" s="1"/>
  <c r="A33" i="57" s="1"/>
  <c r="A34" i="57" s="1"/>
  <c r="A35" i="57" s="1"/>
  <c r="A36" i="57" s="1"/>
  <c r="A37" i="57" s="1"/>
  <c r="A38" i="57" s="1"/>
  <c r="A39" i="57" s="1"/>
  <c r="A40" i="57" s="1"/>
  <c r="A41" i="57" s="1"/>
  <c r="A42" i="57" s="1"/>
  <c r="A43" i="57" s="1"/>
  <c r="A44" i="57" s="1"/>
  <c r="A45" i="57" s="1"/>
  <c r="A46" i="57" s="1"/>
  <c r="A47" i="57" s="1"/>
  <c r="A48" i="57" s="1"/>
  <c r="A49" i="57" s="1"/>
  <c r="A50" i="57" s="1"/>
  <c r="A51" i="57" s="1"/>
  <c r="A52" i="57" s="1"/>
  <c r="A53" i="57" s="1"/>
  <c r="A54" i="57" s="1"/>
  <c r="A55" i="57" s="1"/>
  <c r="A56" i="57" s="1"/>
  <c r="A57" i="57" s="1"/>
  <c r="A58" i="57" s="1"/>
  <c r="A59" i="57" s="1"/>
  <c r="A60" i="57" s="1"/>
  <c r="A61" i="57" s="1"/>
  <c r="A62" i="57" s="1"/>
  <c r="A63" i="57" s="1"/>
  <c r="A64" i="57" s="1"/>
  <c r="A65" i="57" s="1"/>
  <c r="A66" i="57" s="1"/>
  <c r="A67" i="57" s="1"/>
  <c r="A68" i="57" s="1"/>
  <c r="A69" i="57" s="1"/>
  <c r="A70" i="57" s="1"/>
  <c r="A71" i="57" s="1"/>
  <c r="A72" i="57" s="1"/>
  <c r="A73" i="57" s="1"/>
  <c r="A74" i="57" s="1"/>
  <c r="A75" i="57" s="1"/>
  <c r="A76" i="57" s="1"/>
  <c r="A20" i="57"/>
  <c r="B13" i="57"/>
  <c r="B7" i="57"/>
  <c r="A21" i="56" l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B13" i="56"/>
  <c r="B7" i="56"/>
  <c r="A20" i="5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A40" i="51" s="1"/>
  <c r="A41" i="51" s="1"/>
  <c r="A42" i="51" s="1"/>
  <c r="A43" i="51" s="1"/>
  <c r="A44" i="51" s="1"/>
  <c r="A45" i="51" s="1"/>
  <c r="A46" i="51" s="1"/>
  <c r="A47" i="51" s="1"/>
  <c r="A48" i="51" s="1"/>
  <c r="A49" i="51" s="1"/>
  <c r="A50" i="51" s="1"/>
  <c r="A51" i="51" s="1"/>
  <c r="A52" i="51" s="1"/>
  <c r="A53" i="51" s="1"/>
  <c r="A54" i="51" s="1"/>
  <c r="A55" i="51" s="1"/>
  <c r="A56" i="51" s="1"/>
  <c r="A57" i="51" s="1"/>
  <c r="A58" i="51" s="1"/>
  <c r="A59" i="51" s="1"/>
  <c r="A60" i="51" s="1"/>
  <c r="A61" i="51" s="1"/>
  <c r="A62" i="51" s="1"/>
  <c r="A63" i="51" s="1"/>
  <c r="A64" i="51" s="1"/>
  <c r="A65" i="51" s="1"/>
  <c r="A66" i="51" s="1"/>
  <c r="A67" i="51" s="1"/>
  <c r="A68" i="51" s="1"/>
  <c r="A69" i="51" s="1"/>
  <c r="A70" i="51" s="1"/>
  <c r="A71" i="51" s="1"/>
  <c r="A72" i="51" s="1"/>
  <c r="A73" i="51" s="1"/>
  <c r="A74" i="51" s="1"/>
  <c r="A75" i="51" s="1"/>
  <c r="A76" i="51" s="1"/>
  <c r="B21" i="51"/>
  <c r="B22" i="51" s="1"/>
  <c r="B13" i="51"/>
  <c r="B7" i="51"/>
  <c r="A38" i="56" l="1"/>
  <c r="B23" i="51"/>
  <c r="A21" i="49"/>
  <c r="A22" i="49" s="1"/>
  <c r="B13" i="49"/>
  <c r="B7" i="49"/>
  <c r="A21" i="38"/>
  <c r="A22" i="38" s="1"/>
  <c r="B13" i="38"/>
  <c r="B7" i="38"/>
  <c r="A21" i="36"/>
  <c r="A22" i="36" s="1"/>
  <c r="B13" i="36"/>
  <c r="B7" i="36"/>
  <c r="A39" i="56" l="1"/>
  <c r="B24" i="51"/>
  <c r="A23" i="49"/>
  <c r="A23" i="38"/>
  <c r="A23" i="36"/>
  <c r="A40" i="56" l="1"/>
  <c r="B25" i="51"/>
  <c r="A24" i="49"/>
  <c r="A24" i="38"/>
  <c r="A24" i="36"/>
  <c r="A41" i="56" l="1"/>
  <c r="B26" i="51"/>
  <c r="A25" i="49"/>
  <c r="A25" i="38"/>
  <c r="A25" i="36"/>
  <c r="A42" i="56" l="1"/>
  <c r="B27" i="51"/>
  <c r="A26" i="49"/>
  <c r="A26" i="38"/>
  <c r="A26" i="36"/>
  <c r="A43" i="56" l="1"/>
  <c r="B28" i="51"/>
  <c r="A27" i="49"/>
  <c r="A27" i="38"/>
  <c r="A27" i="36"/>
  <c r="B7" i="22"/>
  <c r="B13" i="22"/>
  <c r="C122" i="31"/>
  <c r="D122" i="31" s="1"/>
  <c r="C121" i="31"/>
  <c r="C120" i="31"/>
  <c r="D120" i="31" s="1"/>
  <c r="C119" i="31"/>
  <c r="C118" i="31"/>
  <c r="D118" i="31" s="1"/>
  <c r="C117" i="31"/>
  <c r="C116" i="31"/>
  <c r="D116" i="31" s="1"/>
  <c r="C115" i="31"/>
  <c r="C114" i="31"/>
  <c r="D114" i="31" s="1"/>
  <c r="C113" i="31"/>
  <c r="C112" i="31"/>
  <c r="D112" i="31" s="1"/>
  <c r="C111" i="31"/>
  <c r="C110" i="31"/>
  <c r="D110" i="31" s="1"/>
  <c r="C109" i="31"/>
  <c r="C108" i="31"/>
  <c r="D108" i="31" s="1"/>
  <c r="C107" i="31"/>
  <c r="C106" i="31"/>
  <c r="D106" i="31" s="1"/>
  <c r="C105" i="31"/>
  <c r="C104" i="31"/>
  <c r="D104" i="31" s="1"/>
  <c r="C103" i="31"/>
  <c r="C102" i="31"/>
  <c r="D102" i="31" s="1"/>
  <c r="C101" i="31"/>
  <c r="C100" i="31"/>
  <c r="D100" i="31" s="1"/>
  <c r="C99" i="31"/>
  <c r="C98" i="31"/>
  <c r="D98" i="31" s="1"/>
  <c r="C97" i="31"/>
  <c r="C96" i="31"/>
  <c r="D96" i="31" s="1"/>
  <c r="C95" i="31"/>
  <c r="C94" i="31"/>
  <c r="D94" i="31" s="1"/>
  <c r="C93" i="31"/>
  <c r="C92" i="31"/>
  <c r="D92" i="31" s="1"/>
  <c r="C91" i="31"/>
  <c r="C90" i="31"/>
  <c r="D90" i="31" s="1"/>
  <c r="C89" i="31"/>
  <c r="C88" i="31"/>
  <c r="D88" i="31" s="1"/>
  <c r="C87" i="31"/>
  <c r="C86" i="31"/>
  <c r="D86" i="31" s="1"/>
  <c r="C85" i="31"/>
  <c r="C84" i="31"/>
  <c r="D84" i="31" s="1"/>
  <c r="C83" i="31"/>
  <c r="C82" i="31"/>
  <c r="D82" i="31" s="1"/>
  <c r="C81" i="31"/>
  <c r="C80" i="31"/>
  <c r="D80" i="31" s="1"/>
  <c r="C79" i="31"/>
  <c r="C78" i="31"/>
  <c r="D78" i="31" s="1"/>
  <c r="C77" i="31"/>
  <c r="C76" i="31"/>
  <c r="D76" i="31" s="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A21" i="22"/>
  <c r="A22" i="22" s="1"/>
  <c r="A44" i="56" l="1"/>
  <c r="B29" i="51"/>
  <c r="A28" i="49"/>
  <c r="G12" i="31"/>
  <c r="G14" i="31"/>
  <c r="G16" i="31"/>
  <c r="G18" i="31"/>
  <c r="G20" i="31"/>
  <c r="G22" i="31"/>
  <c r="G26" i="31"/>
  <c r="G28" i="31"/>
  <c r="G30" i="31"/>
  <c r="G32" i="31"/>
  <c r="G34" i="31"/>
  <c r="G36" i="31"/>
  <c r="G38" i="31"/>
  <c r="G40" i="31"/>
  <c r="G42" i="31"/>
  <c r="G44" i="31"/>
  <c r="G46" i="31"/>
  <c r="G48" i="31"/>
  <c r="G50" i="31"/>
  <c r="G52" i="31"/>
  <c r="G54" i="31"/>
  <c r="G56" i="31"/>
  <c r="G58" i="31"/>
  <c r="G60" i="31"/>
  <c r="A28" i="38"/>
  <c r="A28" i="36"/>
  <c r="G11" i="31"/>
  <c r="G13" i="31"/>
  <c r="G15" i="31"/>
  <c r="G17" i="31"/>
  <c r="G19" i="31"/>
  <c r="G21" i="31"/>
  <c r="G23" i="31"/>
  <c r="G25" i="31"/>
  <c r="G27" i="31"/>
  <c r="G29" i="31"/>
  <c r="G31" i="31"/>
  <c r="G33" i="31"/>
  <c r="G35" i="31"/>
  <c r="G37" i="31"/>
  <c r="G39" i="31"/>
  <c r="G41" i="31"/>
  <c r="G43" i="31"/>
  <c r="G45" i="31"/>
  <c r="G47" i="31"/>
  <c r="G49" i="31"/>
  <c r="G51" i="31"/>
  <c r="G53" i="31"/>
  <c r="G55" i="31"/>
  <c r="G57" i="31"/>
  <c r="G59" i="31"/>
  <c r="G77" i="31"/>
  <c r="G79" i="31"/>
  <c r="G81" i="31"/>
  <c r="G83" i="31"/>
  <c r="G85" i="31"/>
  <c r="G87" i="31"/>
  <c r="G89" i="31"/>
  <c r="G91" i="31"/>
  <c r="G93" i="31"/>
  <c r="G95" i="31"/>
  <c r="G97" i="31"/>
  <c r="G99" i="31"/>
  <c r="G101" i="31"/>
  <c r="G103" i="31"/>
  <c r="G105" i="31"/>
  <c r="G107" i="31"/>
  <c r="G109" i="31"/>
  <c r="G111" i="31"/>
  <c r="G113" i="31"/>
  <c r="G115" i="31"/>
  <c r="G117" i="31"/>
  <c r="G119" i="31"/>
  <c r="G121" i="31"/>
  <c r="G62" i="31"/>
  <c r="G64" i="31"/>
  <c r="G66" i="31"/>
  <c r="G68" i="31"/>
  <c r="G70" i="31"/>
  <c r="D72" i="31"/>
  <c r="D74" i="31"/>
  <c r="G61" i="31"/>
  <c r="G63" i="31"/>
  <c r="G65" i="31"/>
  <c r="G67" i="31"/>
  <c r="G69" i="31"/>
  <c r="G71" i="31"/>
  <c r="G73" i="31"/>
  <c r="G75" i="31"/>
  <c r="D13" i="31"/>
  <c r="D17" i="31"/>
  <c r="D21" i="31"/>
  <c r="G24" i="31"/>
  <c r="D25" i="31"/>
  <c r="D28" i="31"/>
  <c r="D32" i="31"/>
  <c r="D36" i="31"/>
  <c r="D40" i="31"/>
  <c r="D44" i="31"/>
  <c r="D48" i="31"/>
  <c r="D52" i="31"/>
  <c r="D56" i="31"/>
  <c r="D60" i="31"/>
  <c r="D64" i="31"/>
  <c r="D68" i="31"/>
  <c r="D75" i="31"/>
  <c r="D79" i="31"/>
  <c r="D83" i="31"/>
  <c r="D87" i="31"/>
  <c r="D91" i="31"/>
  <c r="D95" i="31"/>
  <c r="D99" i="31"/>
  <c r="D103" i="31"/>
  <c r="D107" i="31"/>
  <c r="D111" i="31"/>
  <c r="D115" i="31"/>
  <c r="D119" i="31"/>
  <c r="D11" i="31"/>
  <c r="D15" i="31"/>
  <c r="D19" i="31"/>
  <c r="D23" i="31"/>
  <c r="D30" i="31"/>
  <c r="D34" i="31"/>
  <c r="D38" i="31"/>
  <c r="D42" i="31"/>
  <c r="D46" i="31"/>
  <c r="D50" i="31"/>
  <c r="D54" i="31"/>
  <c r="D58" i="31"/>
  <c r="D62" i="31"/>
  <c r="D66" i="31"/>
  <c r="D70" i="31"/>
  <c r="D73" i="31"/>
  <c r="D77" i="31"/>
  <c r="D81" i="31"/>
  <c r="D85" i="31"/>
  <c r="D89" i="31"/>
  <c r="D93" i="31"/>
  <c r="D97" i="31"/>
  <c r="D101" i="31"/>
  <c r="D105" i="31"/>
  <c r="D109" i="31"/>
  <c r="D113" i="31"/>
  <c r="D117" i="31"/>
  <c r="D121" i="31"/>
  <c r="D12" i="31"/>
  <c r="D14" i="31"/>
  <c r="D16" i="31"/>
  <c r="D18" i="31"/>
  <c r="D20" i="31"/>
  <c r="D22" i="31"/>
  <c r="D24" i="31"/>
  <c r="D26" i="31"/>
  <c r="M122" i="31"/>
  <c r="K122" i="31"/>
  <c r="E122" i="31"/>
  <c r="F122" i="31" s="1"/>
  <c r="D27" i="31"/>
  <c r="D29" i="31"/>
  <c r="D31" i="31"/>
  <c r="D33" i="31"/>
  <c r="D35" i="31"/>
  <c r="D37" i="31"/>
  <c r="D39" i="31"/>
  <c r="D41" i="31"/>
  <c r="D43" i="31"/>
  <c r="D45" i="31"/>
  <c r="D47" i="31"/>
  <c r="D49" i="31"/>
  <c r="D51" i="31"/>
  <c r="D53" i="31"/>
  <c r="D55" i="31"/>
  <c r="D57" i="31"/>
  <c r="D59" i="31"/>
  <c r="D61" i="31"/>
  <c r="D63" i="31"/>
  <c r="D65" i="31"/>
  <c r="D67" i="31"/>
  <c r="D69" i="31"/>
  <c r="D71" i="31"/>
  <c r="G72" i="31"/>
  <c r="G74" i="31"/>
  <c r="G76" i="31"/>
  <c r="G78" i="31"/>
  <c r="G80" i="31"/>
  <c r="G82" i="31"/>
  <c r="G84" i="31"/>
  <c r="G86" i="31"/>
  <c r="G88" i="31"/>
  <c r="G90" i="31"/>
  <c r="G92" i="31"/>
  <c r="G94" i="31"/>
  <c r="G96" i="31"/>
  <c r="G98" i="31"/>
  <c r="G100" i="31"/>
  <c r="G102" i="31"/>
  <c r="G104" i="31"/>
  <c r="G106" i="31"/>
  <c r="G108" i="31"/>
  <c r="G110" i="31"/>
  <c r="G112" i="31"/>
  <c r="G114" i="31"/>
  <c r="G116" i="31"/>
  <c r="G118" i="31"/>
  <c r="G120" i="31"/>
  <c r="G122" i="31"/>
  <c r="H122" i="31" s="1"/>
  <c r="I122" i="31" s="1"/>
  <c r="A23" i="22"/>
  <c r="M121" i="31" l="1"/>
  <c r="J122" i="31"/>
  <c r="L122" i="31"/>
  <c r="E119" i="31"/>
  <c r="J119" i="31" s="1"/>
  <c r="E85" i="31"/>
  <c r="J85" i="31" s="1"/>
  <c r="E103" i="31"/>
  <c r="J103" i="31" s="1"/>
  <c r="A45" i="56"/>
  <c r="E111" i="31"/>
  <c r="J111" i="31" s="1"/>
  <c r="E95" i="31"/>
  <c r="J95" i="31" s="1"/>
  <c r="B30" i="51"/>
  <c r="E107" i="31"/>
  <c r="J107" i="31" s="1"/>
  <c r="E99" i="31"/>
  <c r="E91" i="31"/>
  <c r="J91" i="31" s="1"/>
  <c r="E77" i="31"/>
  <c r="E121" i="31"/>
  <c r="F121" i="31" s="1"/>
  <c r="E115" i="31"/>
  <c r="J115" i="31" s="1"/>
  <c r="J121" i="31"/>
  <c r="A29" i="49"/>
  <c r="E113" i="31"/>
  <c r="J113" i="31" s="1"/>
  <c r="E105" i="31"/>
  <c r="J105" i="31" s="1"/>
  <c r="E97" i="31"/>
  <c r="J97" i="31" s="1"/>
  <c r="E89" i="31"/>
  <c r="J89" i="31" s="1"/>
  <c r="E81" i="31"/>
  <c r="E109" i="31"/>
  <c r="J109" i="31" s="1"/>
  <c r="E101" i="31"/>
  <c r="J101" i="31" s="1"/>
  <c r="E93" i="31"/>
  <c r="J93" i="31" s="1"/>
  <c r="E82" i="31"/>
  <c r="J82" i="31" s="1"/>
  <c r="K121" i="31"/>
  <c r="E117" i="31"/>
  <c r="J117" i="31" s="1"/>
  <c r="E73" i="31"/>
  <c r="E120" i="31"/>
  <c r="J120" i="31" s="1"/>
  <c r="E70" i="31"/>
  <c r="E80" i="31"/>
  <c r="J80" i="31" s="1"/>
  <c r="A29" i="38"/>
  <c r="E116" i="31"/>
  <c r="J116" i="31" s="1"/>
  <c r="E100" i="31"/>
  <c r="J100" i="31" s="1"/>
  <c r="E79" i="31"/>
  <c r="J79" i="31" s="1"/>
  <c r="E75" i="31"/>
  <c r="E87" i="31"/>
  <c r="J87" i="31" s="1"/>
  <c r="E83" i="31"/>
  <c r="J83" i="31" s="1"/>
  <c r="A29" i="36"/>
  <c r="E88" i="31"/>
  <c r="J88" i="31" s="1"/>
  <c r="E108" i="31"/>
  <c r="J108" i="31" s="1"/>
  <c r="E114" i="31"/>
  <c r="J114" i="31" s="1"/>
  <c r="E102" i="31"/>
  <c r="J102" i="31" s="1"/>
  <c r="E106" i="31"/>
  <c r="J106" i="31" s="1"/>
  <c r="E96" i="31"/>
  <c r="J96" i="31" s="1"/>
  <c r="E84" i="31"/>
  <c r="J84" i="31" s="1"/>
  <c r="E94" i="31"/>
  <c r="J94" i="31" s="1"/>
  <c r="E74" i="31"/>
  <c r="E112" i="31"/>
  <c r="J112" i="31" s="1"/>
  <c r="E104" i="31"/>
  <c r="J104" i="31" s="1"/>
  <c r="E92" i="31"/>
  <c r="J92" i="31" s="1"/>
  <c r="E76" i="31"/>
  <c r="E68" i="31"/>
  <c r="J68" i="31" s="1"/>
  <c r="E110" i="31"/>
  <c r="J110" i="31" s="1"/>
  <c r="E98" i="31"/>
  <c r="J98" i="31" s="1"/>
  <c r="E90" i="31"/>
  <c r="J90" i="31" s="1"/>
  <c r="E86" i="31"/>
  <c r="J86" i="31" s="1"/>
  <c r="E78" i="31"/>
  <c r="J78" i="31" s="1"/>
  <c r="E118" i="31"/>
  <c r="J118" i="31" s="1"/>
  <c r="E72" i="31"/>
  <c r="H109" i="31"/>
  <c r="H101" i="31"/>
  <c r="L101" i="31" s="1"/>
  <c r="H93" i="31"/>
  <c r="L93" i="31" s="1"/>
  <c r="H85" i="31"/>
  <c r="H77" i="31"/>
  <c r="E66" i="31"/>
  <c r="J66" i="31" s="1"/>
  <c r="E62" i="31"/>
  <c r="E58" i="31"/>
  <c r="J58" i="31" s="1"/>
  <c r="E54" i="31"/>
  <c r="J54" i="31" s="1"/>
  <c r="E50" i="31"/>
  <c r="J50" i="31" s="1"/>
  <c r="E46" i="31"/>
  <c r="J46" i="31" s="1"/>
  <c r="E42" i="31"/>
  <c r="J42" i="31" s="1"/>
  <c r="E38" i="31"/>
  <c r="J38" i="31" s="1"/>
  <c r="E34" i="31"/>
  <c r="J34" i="31" s="1"/>
  <c r="E30" i="31"/>
  <c r="J30" i="31" s="1"/>
  <c r="E25" i="31"/>
  <c r="J25" i="31" s="1"/>
  <c r="E21" i="31"/>
  <c r="J21" i="31" s="1"/>
  <c r="E17" i="31"/>
  <c r="J17" i="31" s="1"/>
  <c r="E13" i="31"/>
  <c r="J13" i="31" s="1"/>
  <c r="H113" i="31"/>
  <c r="H105" i="31"/>
  <c r="H97" i="31"/>
  <c r="H89" i="31"/>
  <c r="H81" i="31"/>
  <c r="H73" i="31"/>
  <c r="H11" i="31"/>
  <c r="L11" i="31" s="1"/>
  <c r="E64" i="31"/>
  <c r="E60" i="31"/>
  <c r="E56" i="31"/>
  <c r="E52" i="31"/>
  <c r="E48" i="31"/>
  <c r="J48" i="31" s="1"/>
  <c r="E44" i="31"/>
  <c r="J44" i="31" s="1"/>
  <c r="E40" i="31"/>
  <c r="J40" i="31" s="1"/>
  <c r="E36" i="31"/>
  <c r="E32" i="31"/>
  <c r="J32" i="31" s="1"/>
  <c r="E28" i="31"/>
  <c r="J28" i="31" s="1"/>
  <c r="E23" i="31"/>
  <c r="J23" i="31" s="1"/>
  <c r="E19" i="31"/>
  <c r="J19" i="31" s="1"/>
  <c r="E15" i="31"/>
  <c r="J15" i="31" s="1"/>
  <c r="E11" i="31"/>
  <c r="J11" i="31" s="1"/>
  <c r="H118" i="31"/>
  <c r="L118" i="31" s="1"/>
  <c r="H120" i="31"/>
  <c r="L120" i="31" s="1"/>
  <c r="H116" i="31"/>
  <c r="H112" i="31"/>
  <c r="H108" i="31"/>
  <c r="H104" i="31"/>
  <c r="H100" i="31"/>
  <c r="J99" i="31"/>
  <c r="H96" i="31"/>
  <c r="H92" i="31"/>
  <c r="H88" i="31"/>
  <c r="H84" i="31"/>
  <c r="H80" i="31"/>
  <c r="H76" i="31"/>
  <c r="H119" i="31"/>
  <c r="L119" i="31" s="1"/>
  <c r="H115" i="31"/>
  <c r="H111" i="31"/>
  <c r="H107" i="31"/>
  <c r="H103" i="31"/>
  <c r="H99" i="31"/>
  <c r="H95" i="31"/>
  <c r="H91" i="31"/>
  <c r="H87" i="31"/>
  <c r="H83" i="31"/>
  <c r="H79" i="31"/>
  <c r="H75" i="31"/>
  <c r="H117" i="31"/>
  <c r="H68" i="31"/>
  <c r="H65" i="31"/>
  <c r="H60" i="31"/>
  <c r="H57" i="31"/>
  <c r="L57" i="31" s="1"/>
  <c r="H52" i="31"/>
  <c r="H49" i="31"/>
  <c r="L49" i="31" s="1"/>
  <c r="H44" i="31"/>
  <c r="H41" i="31"/>
  <c r="L41" i="31" s="1"/>
  <c r="H36" i="31"/>
  <c r="H33" i="31"/>
  <c r="L33" i="31" s="1"/>
  <c r="H28" i="31"/>
  <c r="H70" i="31"/>
  <c r="H67" i="31"/>
  <c r="H62" i="31"/>
  <c r="H59" i="31"/>
  <c r="L59" i="31" s="1"/>
  <c r="H54" i="31"/>
  <c r="H51" i="31"/>
  <c r="H46" i="31"/>
  <c r="H43" i="31"/>
  <c r="L43" i="31" s="1"/>
  <c r="H38" i="31"/>
  <c r="H35" i="31"/>
  <c r="L35" i="31" s="1"/>
  <c r="H30" i="31"/>
  <c r="H27" i="31"/>
  <c r="L27" i="31" s="1"/>
  <c r="H25" i="31"/>
  <c r="H22" i="31"/>
  <c r="L22" i="31" s="1"/>
  <c r="H17" i="31"/>
  <c r="H14" i="31"/>
  <c r="L14" i="31" s="1"/>
  <c r="H24" i="31"/>
  <c r="L24" i="31" s="1"/>
  <c r="H19" i="31"/>
  <c r="H16" i="31"/>
  <c r="L16" i="31" s="1"/>
  <c r="E71" i="31"/>
  <c r="E69" i="31"/>
  <c r="E67" i="31"/>
  <c r="E65" i="31"/>
  <c r="E63" i="31"/>
  <c r="E61" i="31"/>
  <c r="E59" i="31"/>
  <c r="J59" i="31" s="1"/>
  <c r="E57" i="31"/>
  <c r="J57" i="31" s="1"/>
  <c r="E55" i="31"/>
  <c r="E53" i="31"/>
  <c r="E51" i="31"/>
  <c r="E49" i="31"/>
  <c r="J49" i="31" s="1"/>
  <c r="E47" i="31"/>
  <c r="E45" i="31"/>
  <c r="J45" i="31" s="1"/>
  <c r="E43" i="31"/>
  <c r="J43" i="31" s="1"/>
  <c r="E41" i="31"/>
  <c r="J41" i="31" s="1"/>
  <c r="E39" i="31"/>
  <c r="E37" i="31"/>
  <c r="J37" i="31" s="1"/>
  <c r="E35" i="31"/>
  <c r="E33" i="31"/>
  <c r="J33" i="31" s="1"/>
  <c r="E31" i="31"/>
  <c r="E29" i="31"/>
  <c r="J29" i="31" s="1"/>
  <c r="E27" i="31"/>
  <c r="J27" i="31" s="1"/>
  <c r="E26" i="31"/>
  <c r="E24" i="31"/>
  <c r="J24" i="31" s="1"/>
  <c r="E22" i="31"/>
  <c r="J22" i="31" s="1"/>
  <c r="E20" i="31"/>
  <c r="E18" i="31"/>
  <c r="J18" i="31" s="1"/>
  <c r="E16" i="31"/>
  <c r="J16" i="31" s="1"/>
  <c r="E14" i="31"/>
  <c r="J14" i="31" s="1"/>
  <c r="E12" i="31"/>
  <c r="H114" i="31"/>
  <c r="H110" i="31"/>
  <c r="H106" i="31"/>
  <c r="H102" i="31"/>
  <c r="H98" i="31"/>
  <c r="H94" i="31"/>
  <c r="H90" i="31"/>
  <c r="H86" i="31"/>
  <c r="H82" i="31"/>
  <c r="H78" i="31"/>
  <c r="H74" i="31"/>
  <c r="H72" i="31"/>
  <c r="H121" i="31"/>
  <c r="I121" i="31" s="1"/>
  <c r="H69" i="31"/>
  <c r="H64" i="31"/>
  <c r="H61" i="31"/>
  <c r="H56" i="31"/>
  <c r="H53" i="31"/>
  <c r="H48" i="31"/>
  <c r="H45" i="31"/>
  <c r="H40" i="31"/>
  <c r="H37" i="31"/>
  <c r="H32" i="31"/>
  <c r="H29" i="31"/>
  <c r="H71" i="31"/>
  <c r="H66" i="31"/>
  <c r="H63" i="31"/>
  <c r="H58" i="31"/>
  <c r="H55" i="31"/>
  <c r="H50" i="31"/>
  <c r="H47" i="31"/>
  <c r="H42" i="31"/>
  <c r="H39" i="31"/>
  <c r="H34" i="31"/>
  <c r="H31" i="31"/>
  <c r="H26" i="31"/>
  <c r="H21" i="31"/>
  <c r="H18" i="31"/>
  <c r="L18" i="31" s="1"/>
  <c r="H13" i="31"/>
  <c r="H23" i="31"/>
  <c r="H20" i="31"/>
  <c r="H15" i="31"/>
  <c r="H12" i="31"/>
  <c r="A24" i="22"/>
  <c r="L121" i="31" l="1"/>
  <c r="F120" i="31"/>
  <c r="K120" i="31" s="1"/>
  <c r="F119" i="31"/>
  <c r="K119" i="31" s="1"/>
  <c r="F116" i="31"/>
  <c r="K116" i="31" s="1"/>
  <c r="F94" i="31"/>
  <c r="K94" i="31" s="1"/>
  <c r="F99" i="31"/>
  <c r="K99" i="31" s="1"/>
  <c r="A46" i="56"/>
  <c r="J65" i="31"/>
  <c r="J77" i="31"/>
  <c r="J51" i="31"/>
  <c r="L65" i="31"/>
  <c r="J60" i="31"/>
  <c r="J35" i="31"/>
  <c r="L81" i="31"/>
  <c r="L97" i="31"/>
  <c r="L113" i="31"/>
  <c r="L85" i="31"/>
  <c r="L89" i="31"/>
  <c r="L105" i="31"/>
  <c r="L77" i="31"/>
  <c r="L109" i="31"/>
  <c r="F115" i="31"/>
  <c r="K115" i="31" s="1"/>
  <c r="B31" i="51"/>
  <c r="F83" i="31"/>
  <c r="K83" i="31" s="1"/>
  <c r="F118" i="31"/>
  <c r="K118" i="31" s="1"/>
  <c r="F75" i="31"/>
  <c r="K75" i="31" s="1"/>
  <c r="F84" i="31"/>
  <c r="K84" i="31" s="1"/>
  <c r="F98" i="31"/>
  <c r="K98" i="31" s="1"/>
  <c r="F96" i="31"/>
  <c r="K96" i="31" s="1"/>
  <c r="F91" i="31"/>
  <c r="K91" i="31" s="1"/>
  <c r="F107" i="31"/>
  <c r="K107" i="31" s="1"/>
  <c r="J76" i="31"/>
  <c r="J70" i="31"/>
  <c r="J73" i="31"/>
  <c r="J64" i="31"/>
  <c r="J74" i="31"/>
  <c r="J75" i="31"/>
  <c r="A30" i="49"/>
  <c r="L73" i="31"/>
  <c r="L51" i="31"/>
  <c r="J53" i="31"/>
  <c r="J52" i="31"/>
  <c r="J72" i="31"/>
  <c r="J56" i="31"/>
  <c r="J81" i="31"/>
  <c r="J36" i="31"/>
  <c r="F78" i="31"/>
  <c r="K78" i="31" s="1"/>
  <c r="F110" i="31"/>
  <c r="K110" i="31" s="1"/>
  <c r="F100" i="31"/>
  <c r="K100" i="31" s="1"/>
  <c r="F82" i="31"/>
  <c r="K82" i="31" s="1"/>
  <c r="F114" i="31"/>
  <c r="K114" i="31" s="1"/>
  <c r="F80" i="31"/>
  <c r="K80" i="31" s="1"/>
  <c r="F112" i="31"/>
  <c r="K112" i="31" s="1"/>
  <c r="F79" i="31"/>
  <c r="K79" i="31" s="1"/>
  <c r="F87" i="31"/>
  <c r="K87" i="31" s="1"/>
  <c r="F95" i="31"/>
  <c r="K95" i="31" s="1"/>
  <c r="F103" i="31"/>
  <c r="K103" i="31" s="1"/>
  <c r="F111" i="31"/>
  <c r="K111" i="31" s="1"/>
  <c r="F117" i="31"/>
  <c r="K117" i="31" s="1"/>
  <c r="J62" i="31"/>
  <c r="F72" i="31"/>
  <c r="J67" i="31"/>
  <c r="L67" i="31"/>
  <c r="A30" i="38"/>
  <c r="F81" i="31"/>
  <c r="K81" i="31" s="1"/>
  <c r="F86" i="31"/>
  <c r="K86" i="31" s="1"/>
  <c r="F102" i="31"/>
  <c r="K102" i="31" s="1"/>
  <c r="F76" i="31"/>
  <c r="K76" i="31" s="1"/>
  <c r="F92" i="31"/>
  <c r="K92" i="31" s="1"/>
  <c r="F108" i="31"/>
  <c r="K108" i="31" s="1"/>
  <c r="F74" i="31"/>
  <c r="K74" i="31" s="1"/>
  <c r="F90" i="31"/>
  <c r="K90" i="31" s="1"/>
  <c r="F106" i="31"/>
  <c r="K106" i="31" s="1"/>
  <c r="F88" i="31"/>
  <c r="K88" i="31" s="1"/>
  <c r="F104" i="31"/>
  <c r="K104" i="31" s="1"/>
  <c r="F73" i="31"/>
  <c r="F77" i="31"/>
  <c r="K77" i="31" s="1"/>
  <c r="F85" i="31"/>
  <c r="K85" i="31" s="1"/>
  <c r="F89" i="31"/>
  <c r="K89" i="31" s="1"/>
  <c r="F93" i="31"/>
  <c r="K93" i="31" s="1"/>
  <c r="F97" i="31"/>
  <c r="K97" i="31" s="1"/>
  <c r="F101" i="31"/>
  <c r="K101" i="31" s="1"/>
  <c r="F105" i="31"/>
  <c r="K105" i="31" s="1"/>
  <c r="F109" i="31"/>
  <c r="K109" i="31" s="1"/>
  <c r="F113" i="31"/>
  <c r="K113" i="31" s="1"/>
  <c r="A30" i="36"/>
  <c r="J63" i="31"/>
  <c r="J71" i="31"/>
  <c r="J69" i="31"/>
  <c r="F20" i="31"/>
  <c r="K20" i="31" s="1"/>
  <c r="F24" i="31"/>
  <c r="K24" i="31" s="1"/>
  <c r="F27" i="31"/>
  <c r="K27" i="31" s="1"/>
  <c r="F31" i="31"/>
  <c r="K31" i="31" s="1"/>
  <c r="F35" i="31"/>
  <c r="K35" i="31" s="1"/>
  <c r="F39" i="31"/>
  <c r="K39" i="31" s="1"/>
  <c r="F43" i="31"/>
  <c r="K43" i="31" s="1"/>
  <c r="F47" i="31"/>
  <c r="K47" i="31" s="1"/>
  <c r="F51" i="31"/>
  <c r="K51" i="31" s="1"/>
  <c r="F55" i="31"/>
  <c r="K55" i="31" s="1"/>
  <c r="F59" i="31"/>
  <c r="K59" i="31" s="1"/>
  <c r="I63" i="31"/>
  <c r="M63" i="31" s="1"/>
  <c r="I71" i="31"/>
  <c r="I12" i="31"/>
  <c r="M12" i="31" s="1"/>
  <c r="I20" i="31"/>
  <c r="M20" i="31" s="1"/>
  <c r="I31" i="31"/>
  <c r="M31" i="31" s="1"/>
  <c r="I39" i="31"/>
  <c r="M39" i="31" s="1"/>
  <c r="I47" i="31"/>
  <c r="M47" i="31" s="1"/>
  <c r="I55" i="31"/>
  <c r="M55" i="31" s="1"/>
  <c r="I77" i="31"/>
  <c r="M77" i="31" s="1"/>
  <c r="I85" i="31"/>
  <c r="M85" i="31" s="1"/>
  <c r="I93" i="31"/>
  <c r="M93" i="31" s="1"/>
  <c r="I101" i="31"/>
  <c r="M101" i="31" s="1"/>
  <c r="I109" i="31"/>
  <c r="M109" i="31" s="1"/>
  <c r="F12" i="31"/>
  <c r="K12" i="31" s="1"/>
  <c r="F16" i="31"/>
  <c r="K16" i="31" s="1"/>
  <c r="J20" i="31"/>
  <c r="F26" i="31"/>
  <c r="K26" i="31" s="1"/>
  <c r="J31" i="31"/>
  <c r="J39" i="31"/>
  <c r="J47" i="31"/>
  <c r="J55" i="31"/>
  <c r="J61" i="31"/>
  <c r="F63" i="31"/>
  <c r="K63" i="31" s="1"/>
  <c r="F67" i="31"/>
  <c r="K67" i="31" s="1"/>
  <c r="F71" i="31"/>
  <c r="K71" i="31" s="1"/>
  <c r="I21" i="31"/>
  <c r="M21" i="31" s="1"/>
  <c r="L21" i="31"/>
  <c r="I40" i="31"/>
  <c r="M40" i="31" s="1"/>
  <c r="L40" i="31"/>
  <c r="I56" i="31"/>
  <c r="M56" i="31" s="1"/>
  <c r="L56" i="31"/>
  <c r="I15" i="31"/>
  <c r="M15" i="31" s="1"/>
  <c r="L15" i="31"/>
  <c r="I23" i="31"/>
  <c r="M23" i="31" s="1"/>
  <c r="L23" i="31"/>
  <c r="I34" i="31"/>
  <c r="M34" i="31" s="1"/>
  <c r="L34" i="31"/>
  <c r="I42" i="31"/>
  <c r="M42" i="31" s="1"/>
  <c r="L42" i="31"/>
  <c r="I50" i="31"/>
  <c r="M50" i="31" s="1"/>
  <c r="L50" i="31"/>
  <c r="I58" i="31"/>
  <c r="M58" i="31" s="1"/>
  <c r="L58" i="31"/>
  <c r="I66" i="31"/>
  <c r="M66" i="31" s="1"/>
  <c r="L66" i="31"/>
  <c r="I74" i="31"/>
  <c r="M74" i="31" s="1"/>
  <c r="L74" i="31"/>
  <c r="I82" i="31"/>
  <c r="M82" i="31" s="1"/>
  <c r="L82" i="31"/>
  <c r="I90" i="31"/>
  <c r="M90" i="31" s="1"/>
  <c r="L90" i="31"/>
  <c r="I98" i="31"/>
  <c r="M98" i="31" s="1"/>
  <c r="L98" i="31"/>
  <c r="I106" i="31"/>
  <c r="M106" i="31" s="1"/>
  <c r="L106" i="31"/>
  <c r="I114" i="31"/>
  <c r="M114" i="31" s="1"/>
  <c r="L114" i="31"/>
  <c r="I17" i="31"/>
  <c r="M17" i="31" s="1"/>
  <c r="L17" i="31"/>
  <c r="I25" i="31"/>
  <c r="M25" i="31" s="1"/>
  <c r="L25" i="31"/>
  <c r="I30" i="31"/>
  <c r="M30" i="31" s="1"/>
  <c r="L30" i="31"/>
  <c r="I38" i="31"/>
  <c r="M38" i="31" s="1"/>
  <c r="L38" i="31"/>
  <c r="I46" i="31"/>
  <c r="L46" i="31"/>
  <c r="I54" i="31"/>
  <c r="L54" i="31"/>
  <c r="I62" i="31"/>
  <c r="M62" i="31" s="1"/>
  <c r="L62" i="31"/>
  <c r="I70" i="31"/>
  <c r="M70" i="31" s="1"/>
  <c r="L70" i="31"/>
  <c r="I117" i="31"/>
  <c r="M117" i="31" s="1"/>
  <c r="L117" i="31"/>
  <c r="I79" i="31"/>
  <c r="M79" i="31" s="1"/>
  <c r="L79" i="31"/>
  <c r="I87" i="31"/>
  <c r="M87" i="31" s="1"/>
  <c r="L87" i="31"/>
  <c r="I95" i="31"/>
  <c r="M95" i="31" s="1"/>
  <c r="L95" i="31"/>
  <c r="I103" i="31"/>
  <c r="M103" i="31" s="1"/>
  <c r="L103" i="31"/>
  <c r="I111" i="31"/>
  <c r="M111" i="31" s="1"/>
  <c r="L111" i="31"/>
  <c r="I76" i="31"/>
  <c r="M76" i="31" s="1"/>
  <c r="L76" i="31"/>
  <c r="I80" i="31"/>
  <c r="M80" i="31" s="1"/>
  <c r="L80" i="31"/>
  <c r="I84" i="31"/>
  <c r="M84" i="31" s="1"/>
  <c r="L84" i="31"/>
  <c r="I88" i="31"/>
  <c r="M88" i="31" s="1"/>
  <c r="L88" i="31"/>
  <c r="I92" i="31"/>
  <c r="M92" i="31" s="1"/>
  <c r="L92" i="31"/>
  <c r="I96" i="31"/>
  <c r="M96" i="31" s="1"/>
  <c r="L96" i="31"/>
  <c r="I100" i="31"/>
  <c r="M100" i="31" s="1"/>
  <c r="L100" i="31"/>
  <c r="I104" i="31"/>
  <c r="M104" i="31" s="1"/>
  <c r="L104" i="31"/>
  <c r="I108" i="31"/>
  <c r="M108" i="31" s="1"/>
  <c r="L108" i="31"/>
  <c r="I112" i="31"/>
  <c r="M112" i="31" s="1"/>
  <c r="L112" i="31"/>
  <c r="I116" i="31"/>
  <c r="M116" i="31" s="1"/>
  <c r="L116" i="31"/>
  <c r="I18" i="31"/>
  <c r="M18" i="31" s="1"/>
  <c r="I26" i="31"/>
  <c r="M26" i="31" s="1"/>
  <c r="I29" i="31"/>
  <c r="M29" i="31" s="1"/>
  <c r="I37" i="31"/>
  <c r="M37" i="31" s="1"/>
  <c r="I45" i="31"/>
  <c r="M45" i="31" s="1"/>
  <c r="I53" i="31"/>
  <c r="I61" i="31"/>
  <c r="M61" i="31" s="1"/>
  <c r="I69" i="31"/>
  <c r="M69" i="31" s="1"/>
  <c r="L12" i="31"/>
  <c r="F14" i="31"/>
  <c r="K14" i="31" s="1"/>
  <c r="F18" i="31"/>
  <c r="K18" i="31" s="1"/>
  <c r="L20" i="31"/>
  <c r="F22" i="31"/>
  <c r="K22" i="31" s="1"/>
  <c r="J26" i="31"/>
  <c r="L26" i="31"/>
  <c r="F29" i="31"/>
  <c r="K29" i="31" s="1"/>
  <c r="L31" i="31"/>
  <c r="F33" i="31"/>
  <c r="K33" i="31" s="1"/>
  <c r="F37" i="31"/>
  <c r="K37" i="31" s="1"/>
  <c r="L39" i="31"/>
  <c r="F41" i="31"/>
  <c r="F45" i="31"/>
  <c r="K45" i="31" s="1"/>
  <c r="L47" i="31"/>
  <c r="F49" i="31"/>
  <c r="K49" i="31" s="1"/>
  <c r="F53" i="31"/>
  <c r="K53" i="31" s="1"/>
  <c r="L55" i="31"/>
  <c r="F57" i="31"/>
  <c r="F61" i="31"/>
  <c r="K61" i="31" s="1"/>
  <c r="L63" i="31"/>
  <c r="F65" i="31"/>
  <c r="K65" i="31" s="1"/>
  <c r="F69" i="31"/>
  <c r="K69" i="31" s="1"/>
  <c r="L71" i="31"/>
  <c r="I16" i="31"/>
  <c r="M16" i="31" s="1"/>
  <c r="I24" i="31"/>
  <c r="M24" i="31" s="1"/>
  <c r="I33" i="31"/>
  <c r="M33" i="31" s="1"/>
  <c r="I41" i="31"/>
  <c r="M41" i="31" s="1"/>
  <c r="I49" i="31"/>
  <c r="M49" i="31" s="1"/>
  <c r="I57" i="31"/>
  <c r="M57" i="31" s="1"/>
  <c r="I65" i="31"/>
  <c r="M65" i="31" s="1"/>
  <c r="I119" i="31"/>
  <c r="M119" i="31" s="1"/>
  <c r="I118" i="31"/>
  <c r="M118" i="31" s="1"/>
  <c r="F13" i="31"/>
  <c r="K13" i="31" s="1"/>
  <c r="F17" i="31"/>
  <c r="K17" i="31" s="1"/>
  <c r="F21" i="31"/>
  <c r="K21" i="31" s="1"/>
  <c r="F25" i="31"/>
  <c r="K25" i="31" s="1"/>
  <c r="F30" i="31"/>
  <c r="K30" i="31" s="1"/>
  <c r="F34" i="31"/>
  <c r="K34" i="31" s="1"/>
  <c r="F38" i="31"/>
  <c r="K38" i="31" s="1"/>
  <c r="F42" i="31"/>
  <c r="F46" i="31"/>
  <c r="K46" i="31" s="1"/>
  <c r="F54" i="31"/>
  <c r="K54" i="31" s="1"/>
  <c r="F58" i="31"/>
  <c r="K58" i="31" s="1"/>
  <c r="F66" i="31"/>
  <c r="F11" i="31"/>
  <c r="F15" i="31"/>
  <c r="K15" i="31" s="1"/>
  <c r="F19" i="31"/>
  <c r="K19" i="31" s="1"/>
  <c r="F23" i="31"/>
  <c r="K23" i="31" s="1"/>
  <c r="F28" i="31"/>
  <c r="K28" i="31" s="1"/>
  <c r="F32" i="31"/>
  <c r="K32" i="31" s="1"/>
  <c r="F36" i="31"/>
  <c r="K36" i="31" s="1"/>
  <c r="F40" i="31"/>
  <c r="K40" i="31" s="1"/>
  <c r="F44" i="31"/>
  <c r="K44" i="31" s="1"/>
  <c r="F48" i="31"/>
  <c r="K48" i="31" s="1"/>
  <c r="F52" i="31"/>
  <c r="K52" i="31" s="1"/>
  <c r="F56" i="31"/>
  <c r="K56" i="31" s="1"/>
  <c r="F60" i="31"/>
  <c r="K60" i="31" s="1"/>
  <c r="F64" i="31"/>
  <c r="K64" i="31" s="1"/>
  <c r="F68" i="31"/>
  <c r="K68" i="31" s="1"/>
  <c r="I11" i="31"/>
  <c r="M11" i="31" s="1"/>
  <c r="I73" i="31"/>
  <c r="I81" i="31"/>
  <c r="M81" i="31" s="1"/>
  <c r="I89" i="31"/>
  <c r="M89" i="31" s="1"/>
  <c r="I97" i="31"/>
  <c r="M97" i="31" s="1"/>
  <c r="I105" i="31"/>
  <c r="M105" i="31" s="1"/>
  <c r="I113" i="31"/>
  <c r="M113" i="31" s="1"/>
  <c r="F50" i="31"/>
  <c r="K50" i="31" s="1"/>
  <c r="F62" i="31"/>
  <c r="K62" i="31" s="1"/>
  <c r="F70" i="31"/>
  <c r="K70" i="31" s="1"/>
  <c r="I13" i="31"/>
  <c r="M13" i="31" s="1"/>
  <c r="L13" i="31"/>
  <c r="I32" i="31"/>
  <c r="M32" i="31" s="1"/>
  <c r="L32" i="31"/>
  <c r="I48" i="31"/>
  <c r="M48" i="31" s="1"/>
  <c r="L48" i="31"/>
  <c r="I64" i="31"/>
  <c r="M64" i="31" s="1"/>
  <c r="L64" i="31"/>
  <c r="I72" i="31"/>
  <c r="M72" i="31" s="1"/>
  <c r="L72" i="31"/>
  <c r="I78" i="31"/>
  <c r="L78" i="31"/>
  <c r="I86" i="31"/>
  <c r="M86" i="31" s="1"/>
  <c r="L86" i="31"/>
  <c r="I94" i="31"/>
  <c r="M94" i="31" s="1"/>
  <c r="L94" i="31"/>
  <c r="I102" i="31"/>
  <c r="M102" i="31" s="1"/>
  <c r="L102" i="31"/>
  <c r="I110" i="31"/>
  <c r="M110" i="31" s="1"/>
  <c r="L110" i="31"/>
  <c r="I19" i="31"/>
  <c r="M19" i="31" s="1"/>
  <c r="L19" i="31"/>
  <c r="I28" i="31"/>
  <c r="M28" i="31" s="1"/>
  <c r="L28" i="31"/>
  <c r="I36" i="31"/>
  <c r="M36" i="31" s="1"/>
  <c r="L36" i="31"/>
  <c r="I44" i="31"/>
  <c r="M44" i="31" s="1"/>
  <c r="L44" i="31"/>
  <c r="I52" i="31"/>
  <c r="L52" i="31"/>
  <c r="I60" i="31"/>
  <c r="M60" i="31" s="1"/>
  <c r="L60" i="31"/>
  <c r="I68" i="31"/>
  <c r="M68" i="31" s="1"/>
  <c r="L68" i="31"/>
  <c r="I75" i="31"/>
  <c r="M75" i="31" s="1"/>
  <c r="L75" i="31"/>
  <c r="I83" i="31"/>
  <c r="M83" i="31" s="1"/>
  <c r="L83" i="31"/>
  <c r="I91" i="31"/>
  <c r="M91" i="31" s="1"/>
  <c r="L91" i="31"/>
  <c r="I99" i="31"/>
  <c r="M99" i="31" s="1"/>
  <c r="L99" i="31"/>
  <c r="I107" i="31"/>
  <c r="M107" i="31" s="1"/>
  <c r="L107" i="31"/>
  <c r="I115" i="31"/>
  <c r="M115" i="31" s="1"/>
  <c r="L115" i="31"/>
  <c r="J12" i="31"/>
  <c r="L29" i="31"/>
  <c r="L37" i="31"/>
  <c r="L45" i="31"/>
  <c r="L53" i="31"/>
  <c r="L61" i="31"/>
  <c r="L69" i="31"/>
  <c r="I14" i="31"/>
  <c r="M14" i="31" s="1"/>
  <c r="I22" i="31"/>
  <c r="M22" i="31" s="1"/>
  <c r="I27" i="31"/>
  <c r="M27" i="31" s="1"/>
  <c r="I35" i="31"/>
  <c r="M35" i="31" s="1"/>
  <c r="I43" i="31"/>
  <c r="M43" i="31" s="1"/>
  <c r="I51" i="31"/>
  <c r="I59" i="31"/>
  <c r="M59" i="31" s="1"/>
  <c r="I67" i="31"/>
  <c r="M67" i="31" s="1"/>
  <c r="I120" i="31"/>
  <c r="M120" i="31" s="1"/>
  <c r="A25" i="22"/>
  <c r="A47" i="56" l="1"/>
  <c r="K66" i="31"/>
  <c r="K42" i="31"/>
  <c r="K41" i="31"/>
  <c r="M51" i="31"/>
  <c r="M46" i="31"/>
  <c r="B32" i="51"/>
  <c r="A31" i="49"/>
  <c r="M52" i="31"/>
  <c r="M71" i="31"/>
  <c r="M78" i="31"/>
  <c r="M73" i="31"/>
  <c r="M53" i="31"/>
  <c r="K72" i="31"/>
  <c r="K57" i="31"/>
  <c r="M54" i="31"/>
  <c r="K73" i="31"/>
  <c r="K11" i="31"/>
  <c r="A31" i="38"/>
  <c r="A31" i="36"/>
  <c r="A26" i="22"/>
  <c r="A48" i="56" l="1"/>
  <c r="B33" i="51"/>
  <c r="A32" i="49"/>
  <c r="A32" i="38"/>
  <c r="A32" i="36"/>
  <c r="A27" i="22"/>
  <c r="A49" i="56" l="1"/>
  <c r="B34" i="51"/>
  <c r="A33" i="49"/>
  <c r="A33" i="38"/>
  <c r="A33" i="36"/>
  <c r="A28" i="22"/>
  <c r="A50" i="56" l="1"/>
  <c r="B35" i="51"/>
  <c r="A34" i="49"/>
  <c r="A34" i="38"/>
  <c r="A34" i="36"/>
  <c r="A29" i="22"/>
  <c r="A51" i="56" l="1"/>
  <c r="B36" i="51"/>
  <c r="A35" i="49"/>
  <c r="A35" i="38"/>
  <c r="A35" i="36"/>
  <c r="A30" i="22"/>
  <c r="A52" i="56" l="1"/>
  <c r="B37" i="51"/>
  <c r="A31" i="22"/>
  <c r="A53" i="56" l="1"/>
  <c r="B38" i="51"/>
  <c r="A32" i="22"/>
  <c r="A54" i="56" l="1"/>
  <c r="B39" i="51"/>
  <c r="A33" i="22"/>
  <c r="A55" i="56" l="1"/>
  <c r="B40" i="51"/>
  <c r="A34" i="22"/>
  <c r="A56" i="56" l="1"/>
  <c r="B41" i="51"/>
  <c r="A35" i="22"/>
  <c r="A57" i="56" l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B42" i="51"/>
  <c r="B43" i="51" l="1"/>
  <c r="B44" i="51" l="1"/>
  <c r="B45" i="51" l="1"/>
  <c r="B46" i="51" l="1"/>
  <c r="B47" i="51" l="1"/>
  <c r="B48" i="51" l="1"/>
  <c r="B49" i="51" l="1"/>
  <c r="B50" i="51" l="1"/>
  <c r="B51" i="51" l="1"/>
  <c r="B52" i="51" l="1"/>
  <c r="B53" i="51" l="1"/>
  <c r="B54" i="51" l="1"/>
  <c r="B55" i="51" s="1"/>
  <c r="B56" i="51" s="1"/>
  <c r="B57" i="51" s="1"/>
  <c r="B58" i="51" s="1"/>
  <c r="B59" i="51" s="1"/>
  <c r="B60" i="51" s="1"/>
  <c r="B61" i="51" s="1"/>
  <c r="B62" i="51" s="1"/>
  <c r="B63" i="51" s="1"/>
  <c r="B64" i="51" s="1"/>
  <c r="B65" i="51" s="1"/>
  <c r="B66" i="51" s="1"/>
  <c r="B67" i="51" s="1"/>
  <c r="B68" i="51" s="1"/>
  <c r="B69" i="51" s="1"/>
  <c r="B70" i="51" s="1"/>
  <c r="B71" i="51" s="1"/>
  <c r="B72" i="51" s="1"/>
  <c r="B73" i="51" s="1"/>
  <c r="B74" i="51" s="1"/>
  <c r="B75" i="51" s="1"/>
  <c r="B76" i="51" s="1"/>
</calcChain>
</file>

<file path=xl/sharedStrings.xml><?xml version="1.0" encoding="utf-8"?>
<sst xmlns="http://schemas.openxmlformats.org/spreadsheetml/2006/main" count="269" uniqueCount="91">
  <si>
    <t>Dati:</t>
  </si>
  <si>
    <t>x</t>
  </si>
  <si>
    <t>n</t>
  </si>
  <si>
    <t>C</t>
  </si>
  <si>
    <t>m</t>
  </si>
  <si>
    <t>t</t>
  </si>
  <si>
    <t>s</t>
  </si>
  <si>
    <t>P</t>
  </si>
  <si>
    <t>U</t>
  </si>
  <si>
    <t>Tavola qx :</t>
  </si>
  <si>
    <t>Base tecnica I</t>
  </si>
  <si>
    <t>T. Tecnico i =</t>
  </si>
  <si>
    <t>N° Tavola:</t>
  </si>
  <si>
    <t>Eta</t>
  </si>
  <si>
    <t>ITALIA 71</t>
  </si>
  <si>
    <t>ITALIA 81</t>
  </si>
  <si>
    <t>ITALIA 91</t>
  </si>
  <si>
    <t>ISTAT98</t>
  </si>
  <si>
    <t>RG48</t>
  </si>
  <si>
    <t>Maschi</t>
  </si>
  <si>
    <t>Femmine</t>
  </si>
  <si>
    <t>TAVOLE ATTUARIALI</t>
  </si>
  <si>
    <t>OPZIONI</t>
  </si>
  <si>
    <t>Base demografica</t>
  </si>
  <si>
    <t>Tasso interesse</t>
  </si>
  <si>
    <t>Sesso</t>
  </si>
  <si>
    <t>Legenda</t>
  </si>
  <si>
    <t>Zona Input ---&gt;</t>
  </si>
  <si>
    <t>Base dem.</t>
  </si>
  <si>
    <t>1 = Tavola71</t>
  </si>
  <si>
    <t>2 = Tavola81</t>
  </si>
  <si>
    <t>3 = Tavola91</t>
  </si>
  <si>
    <t>4 = Tavola98</t>
  </si>
  <si>
    <t>5 = TavolaRG48</t>
  </si>
  <si>
    <t>1 = Maschi</t>
  </si>
  <si>
    <t>2 = Femmine</t>
  </si>
  <si>
    <t>Simboli di commutazione</t>
  </si>
  <si>
    <t>Tassi di Premio unico puro</t>
  </si>
  <si>
    <t>Età</t>
  </si>
  <si>
    <t>l(x)</t>
  </si>
  <si>
    <t>D(x)</t>
  </si>
  <si>
    <t>N(x)</t>
  </si>
  <si>
    <t>S(x)</t>
  </si>
  <si>
    <t>C(x)</t>
  </si>
  <si>
    <t>M(x)</t>
  </si>
  <si>
    <t>R(x)</t>
  </si>
  <si>
    <t>a(x)</t>
  </si>
  <si>
    <t>Ia(x)</t>
  </si>
  <si>
    <t>A(x)</t>
  </si>
  <si>
    <t>IA(x)</t>
  </si>
  <si>
    <t>Sperimentazioni</t>
  </si>
  <si>
    <t>Premio unico puro</t>
  </si>
  <si>
    <t>Premio annuo puro</t>
  </si>
  <si>
    <t>Tabella: Dinamica della riserva</t>
  </si>
  <si>
    <t>Osservazioni</t>
  </si>
  <si>
    <t>1) importo e segno riserve</t>
  </si>
  <si>
    <t>Assicurazione CAPITALE DIFFERITO</t>
  </si>
  <si>
    <t>CONDIZIONI PURE</t>
  </si>
  <si>
    <t>Onere</t>
  </si>
  <si>
    <t>Premi</t>
  </si>
  <si>
    <t>Riserva</t>
  </si>
  <si>
    <t>1) impostare m=n, m&lt;n, m=1</t>
  </si>
  <si>
    <t>Assicurazione TEMPORANEA CASO MORTE</t>
  </si>
  <si>
    <t>Assicurazione MISTA SEMPLICE</t>
  </si>
  <si>
    <t>illimitata</t>
  </si>
  <si>
    <t>Assicurazione Annualità</t>
  </si>
  <si>
    <t>1) modificare m da 1 fino a 15</t>
  </si>
  <si>
    <t>1) segno riserva matematica</t>
  </si>
  <si>
    <t>SIM</t>
  </si>
  <si>
    <t>Assicurazione Vita intera</t>
  </si>
  <si>
    <t>Rata</t>
  </si>
  <si>
    <t>1) modificare m</t>
  </si>
  <si>
    <r>
      <t xml:space="preserve">1) andamento </t>
    </r>
    <r>
      <rPr>
        <i/>
        <sz val="10"/>
        <rFont val="Arial"/>
        <family val="2"/>
      </rPr>
      <t>riserva</t>
    </r>
  </si>
  <si>
    <t>Onere Ax</t>
  </si>
  <si>
    <t>Onere nEx</t>
  </si>
  <si>
    <t>Onere Tot</t>
  </si>
  <si>
    <t>1) impostare m=1</t>
  </si>
  <si>
    <t>Cv</t>
  </si>
  <si>
    <t>2) modificare n</t>
  </si>
  <si>
    <t>durata contratto</t>
  </si>
  <si>
    <t>durata pagamento premi</t>
  </si>
  <si>
    <t>differimento capitale caso vita</t>
  </si>
  <si>
    <t>1) impostare m=1 e m = n</t>
  </si>
  <si>
    <t>2) impostare m=illimitata c.v.</t>
  </si>
  <si>
    <t>differimento rendita</t>
  </si>
  <si>
    <t>2) ricerca max(m) : V &gt; 0</t>
  </si>
  <si>
    <t>Assicurazione Mista a Capitale raddoppiato</t>
  </si>
  <si>
    <t>Assicurazione Rendita anticipata, differita</t>
  </si>
  <si>
    <t>Assicurazione MISTA doppia</t>
  </si>
  <si>
    <t>P = U / ((N50 - N60) / D50)</t>
  </si>
  <si>
    <t>P = U / a(50,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</si>
</sst>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000"/>
    <numFmt numFmtId="167" formatCode="0.0%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90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4" fillId="2" borderId="3" xfId="1" applyFill="1" applyBorder="1"/>
    <xf numFmtId="0" fontId="1" fillId="2" borderId="4" xfId="1" applyFont="1" applyFill="1" applyBorder="1"/>
    <xf numFmtId="0" fontId="4" fillId="2" borderId="2" xfId="1" applyFill="1" applyBorder="1"/>
    <xf numFmtId="0" fontId="4" fillId="0" borderId="0" xfId="1" applyFill="1"/>
    <xf numFmtId="0" fontId="1" fillId="0" borderId="5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left"/>
    </xf>
    <xf numFmtId="0" fontId="4" fillId="0" borderId="6" xfId="1" applyFill="1" applyBorder="1"/>
    <xf numFmtId="0" fontId="1" fillId="0" borderId="5" xfId="1" applyFont="1" applyFill="1" applyBorder="1" applyAlignment="1">
      <alignment horizontal="right"/>
    </xf>
    <xf numFmtId="0" fontId="1" fillId="0" borderId="5" xfId="1" applyFont="1" applyFill="1" applyBorder="1"/>
    <xf numFmtId="0" fontId="5" fillId="0" borderId="0" xfId="1" applyFont="1" applyFill="1"/>
    <xf numFmtId="0" fontId="4" fillId="0" borderId="7" xfId="1" applyFill="1" applyBorder="1"/>
    <xf numFmtId="0" fontId="4" fillId="0" borderId="8" xfId="1" applyFill="1" applyBorder="1" applyAlignment="1">
      <alignment horizontal="right"/>
    </xf>
    <xf numFmtId="0" fontId="4" fillId="0" borderId="9" xfId="1" applyFill="1" applyBorder="1" applyAlignment="1">
      <alignment horizontal="right"/>
    </xf>
    <xf numFmtId="0" fontId="4" fillId="0" borderId="10" xfId="1" applyFill="1" applyBorder="1" applyAlignment="1">
      <alignment horizontal="center"/>
    </xf>
    <xf numFmtId="1" fontId="4" fillId="0" borderId="11" xfId="1" applyNumberFormat="1" applyFill="1" applyBorder="1"/>
    <xf numFmtId="1" fontId="4" fillId="0" borderId="0" xfId="1" applyNumberFormat="1" applyFill="1" applyBorder="1"/>
    <xf numFmtId="1" fontId="4" fillId="0" borderId="0" xfId="1" applyNumberFormat="1" applyFill="1"/>
    <xf numFmtId="165" fontId="4" fillId="0" borderId="0" xfId="1" applyNumberFormat="1" applyFill="1"/>
    <xf numFmtId="1" fontId="4" fillId="0" borderId="11" xfId="1" applyNumberFormat="1" applyFill="1" applyBorder="1" applyAlignment="1">
      <alignment horizontal="right"/>
    </xf>
    <xf numFmtId="1" fontId="4" fillId="0" borderId="0" xfId="1" applyNumberFormat="1" applyFill="1" applyBorder="1" applyAlignment="1">
      <alignment horizontal="right"/>
    </xf>
    <xf numFmtId="0" fontId="4" fillId="0" borderId="12" xfId="1" applyFill="1" applyBorder="1" applyAlignment="1">
      <alignment horizontal="center"/>
    </xf>
    <xf numFmtId="0" fontId="1" fillId="0" borderId="0" xfId="1" applyFont="1"/>
    <xf numFmtId="0" fontId="4" fillId="0" borderId="0" xfId="1"/>
    <xf numFmtId="0" fontId="4" fillId="3" borderId="1" xfId="1" applyFill="1" applyBorder="1"/>
    <xf numFmtId="0" fontId="1" fillId="4" borderId="1" xfId="1" applyFont="1" applyFill="1" applyBorder="1"/>
    <xf numFmtId="0" fontId="4" fillId="4" borderId="0" xfId="1" applyFill="1"/>
    <xf numFmtId="0" fontId="4" fillId="4" borderId="1" xfId="1" applyFill="1" applyBorder="1"/>
    <xf numFmtId="0" fontId="4" fillId="0" borderId="13" xfId="1" applyBorder="1"/>
    <xf numFmtId="0" fontId="4" fillId="0" borderId="14" xfId="1" applyBorder="1"/>
    <xf numFmtId="0" fontId="4" fillId="0" borderId="15" xfId="1" applyBorder="1"/>
    <xf numFmtId="0" fontId="4" fillId="0" borderId="5" xfId="1" applyBorder="1"/>
    <xf numFmtId="0" fontId="4" fillId="0" borderId="6" xfId="1" applyBorder="1"/>
    <xf numFmtId="0" fontId="4" fillId="0" borderId="16" xfId="1" applyBorder="1"/>
    <xf numFmtId="0" fontId="1" fillId="5" borderId="3" xfId="1" applyFont="1" applyFill="1" applyBorder="1"/>
    <xf numFmtId="0" fontId="1" fillId="5" borderId="4" xfId="1" applyFont="1" applyFill="1" applyBorder="1"/>
    <xf numFmtId="0" fontId="4" fillId="5" borderId="4" xfId="1" applyFill="1" applyBorder="1"/>
    <xf numFmtId="0" fontId="4" fillId="5" borderId="2" xfId="1" applyFill="1" applyBorder="1"/>
    <xf numFmtId="0" fontId="1" fillId="5" borderId="13" xfId="1" applyFont="1" applyFill="1" applyBorder="1"/>
    <xf numFmtId="0" fontId="4" fillId="5" borderId="14" xfId="1" applyFill="1" applyBorder="1"/>
    <xf numFmtId="0" fontId="4" fillId="5" borderId="15" xfId="1" applyFill="1" applyBorder="1"/>
    <xf numFmtId="0" fontId="1" fillId="5" borderId="5" xfId="1" applyFont="1" applyFill="1" applyBorder="1"/>
    <xf numFmtId="0" fontId="4" fillId="5" borderId="6" xfId="1" applyFill="1" applyBorder="1"/>
    <xf numFmtId="0" fontId="1" fillId="5" borderId="6" xfId="1" applyFont="1" applyFill="1" applyBorder="1"/>
    <xf numFmtId="0" fontId="4" fillId="5" borderId="16" xfId="1" applyFill="1" applyBorder="1"/>
    <xf numFmtId="0" fontId="4" fillId="5" borderId="11" xfId="1" applyFill="1" applyBorder="1"/>
    <xf numFmtId="0" fontId="4" fillId="5" borderId="0" xfId="1" applyFill="1" applyBorder="1"/>
    <xf numFmtId="0" fontId="4" fillId="5" borderId="17" xfId="1" applyFill="1" applyBorder="1"/>
    <xf numFmtId="0" fontId="1" fillId="6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4" fillId="8" borderId="1" xfId="1" applyFill="1" applyBorder="1" applyAlignment="1">
      <alignment horizontal="center"/>
    </xf>
    <xf numFmtId="166" fontId="4" fillId="9" borderId="1" xfId="1" applyNumberFormat="1" applyFill="1" applyBorder="1"/>
    <xf numFmtId="166" fontId="4" fillId="10" borderId="1" xfId="1" applyNumberFormat="1" applyFill="1" applyBorder="1"/>
    <xf numFmtId="0" fontId="4" fillId="8" borderId="1" xfId="1" applyFill="1" applyBorder="1"/>
    <xf numFmtId="166" fontId="4" fillId="0" borderId="0" xfId="1" applyNumberFormat="1"/>
    <xf numFmtId="0" fontId="1" fillId="13" borderId="0" xfId="0" applyFont="1" applyFill="1"/>
    <xf numFmtId="0" fontId="0" fillId="13" borderId="0" xfId="0" applyFill="1"/>
    <xf numFmtId="0" fontId="4" fillId="0" borderId="0" xfId="0" applyFont="1"/>
    <xf numFmtId="0" fontId="4" fillId="12" borderId="0" xfId="0" applyFont="1" applyFill="1"/>
    <xf numFmtId="0" fontId="0" fillId="12" borderId="0" xfId="0" applyFill="1"/>
    <xf numFmtId="0" fontId="4" fillId="14" borderId="0" xfId="0" applyFont="1" applyFill="1"/>
    <xf numFmtId="0" fontId="0" fillId="14" borderId="0" xfId="0" applyFill="1"/>
    <xf numFmtId="9" fontId="0" fillId="12" borderId="0" xfId="0" applyNumberFormat="1" applyFill="1"/>
    <xf numFmtId="2" fontId="0" fillId="15" borderId="0" xfId="0" applyNumberFormat="1" applyFill="1"/>
    <xf numFmtId="0" fontId="1" fillId="13" borderId="1" xfId="0" applyFont="1" applyFill="1" applyBorder="1" applyAlignment="1">
      <alignment horizontal="center"/>
    </xf>
    <xf numFmtId="0" fontId="0" fillId="13" borderId="1" xfId="0" applyFill="1" applyBorder="1"/>
    <xf numFmtId="2" fontId="0" fillId="15" borderId="1" xfId="0" applyNumberFormat="1" applyFill="1" applyBorder="1"/>
    <xf numFmtId="2" fontId="0" fillId="16" borderId="1" xfId="0" applyNumberFormat="1" applyFill="1" applyBorder="1"/>
    <xf numFmtId="0" fontId="4" fillId="14" borderId="0" xfId="1" applyFill="1"/>
    <xf numFmtId="0" fontId="0" fillId="11" borderId="0" xfId="0" applyFill="1"/>
    <xf numFmtId="0" fontId="0" fillId="17" borderId="0" xfId="0" applyFill="1"/>
    <xf numFmtId="0" fontId="1" fillId="17" borderId="0" xfId="0" applyFont="1" applyFill="1"/>
    <xf numFmtId="9" fontId="4" fillId="0" borderId="0" xfId="0" applyNumberFormat="1" applyFont="1"/>
    <xf numFmtId="0" fontId="4" fillId="17" borderId="0" xfId="1" applyFill="1"/>
    <xf numFmtId="0" fontId="1" fillId="17" borderId="0" xfId="1" applyFont="1" applyFill="1"/>
    <xf numFmtId="2" fontId="0" fillId="17" borderId="1" xfId="0" applyNumberFormat="1" applyFill="1" applyBorder="1"/>
    <xf numFmtId="0" fontId="4" fillId="0" borderId="1" xfId="0" applyFont="1" applyBorder="1"/>
    <xf numFmtId="0" fontId="0" fillId="0" borderId="1" xfId="0" applyBorder="1"/>
    <xf numFmtId="2" fontId="0" fillId="0" borderId="0" xfId="0" applyNumberFormat="1"/>
    <xf numFmtId="2" fontId="0" fillId="18" borderId="1" xfId="0" applyNumberFormat="1" applyFill="1" applyBorder="1"/>
    <xf numFmtId="0" fontId="1" fillId="0" borderId="1" xfId="1" applyFont="1" applyFill="1" applyBorder="1" applyAlignment="1">
      <alignment horizontal="center"/>
    </xf>
    <xf numFmtId="167" fontId="1" fillId="0" borderId="1" xfId="1" applyNumberFormat="1" applyFont="1" applyFill="1" applyBorder="1" applyAlignment="1">
      <alignment horizontal="center"/>
    </xf>
    <xf numFmtId="2" fontId="1" fillId="15" borderId="1" xfId="0" applyNumberFormat="1" applyFont="1" applyFill="1" applyBorder="1"/>
    <xf numFmtId="2" fontId="1" fillId="17" borderId="1" xfId="0" applyNumberFormat="1" applyFont="1" applyFill="1" applyBorder="1"/>
    <xf numFmtId="2" fontId="1" fillId="15" borderId="0" xfId="0" applyNumberFormat="1" applyFont="1" applyFill="1"/>
  </cellXfs>
  <cellStyles count="2"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'Capitale differito'!$A$20:$A$30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00864"/>
        <c:axId val="324848448"/>
      </c:lineChart>
      <c:catAx>
        <c:axId val="32490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484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4848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49008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469632"/>
        <c:axId val="327201856"/>
      </c:lineChart>
      <c:catAx>
        <c:axId val="3264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201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20185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64696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43712"/>
        <c:axId val="327203584"/>
      </c:lineChart>
      <c:catAx>
        <c:axId val="3250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203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203584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504371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Mista!$B$19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Mista!$A$20:$A$35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Mista!$B$20:$B$35</c:f>
              <c:numCache>
                <c:formatCode>0.00</c:formatCode>
                <c:ptCount val="16"/>
                <c:pt idx="0">
                  <c:v>648.19371259410684</c:v>
                </c:pt>
                <c:pt idx="1">
                  <c:v>666.98850187607252</c:v>
                </c:pt>
                <c:pt idx="2">
                  <c:v>686.34984989329826</c:v>
                </c:pt>
                <c:pt idx="3">
                  <c:v>706.29447416813093</c:v>
                </c:pt>
                <c:pt idx="4">
                  <c:v>726.83946659130254</c:v>
                </c:pt>
                <c:pt idx="5">
                  <c:v>748.00357361863882</c:v>
                </c:pt>
                <c:pt idx="6">
                  <c:v>769.80003577886112</c:v>
                </c:pt>
                <c:pt idx="7">
                  <c:v>792.25127049516482</c:v>
                </c:pt>
                <c:pt idx="8">
                  <c:v>815.38946893626678</c:v>
                </c:pt>
                <c:pt idx="9">
                  <c:v>839.2535042558502</c:v>
                </c:pt>
                <c:pt idx="10">
                  <c:v>863.88843577266357</c:v>
                </c:pt>
                <c:pt idx="11">
                  <c:v>889.32331445119269</c:v>
                </c:pt>
                <c:pt idx="12">
                  <c:v>915.59813760626946</c:v>
                </c:pt>
                <c:pt idx="13">
                  <c:v>942.76249313780647</c:v>
                </c:pt>
                <c:pt idx="14">
                  <c:v>970.87378640776706</c:v>
                </c:pt>
                <c:pt idx="15">
                  <c:v>1000.0000000000002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Mista!$C$19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Mista!$A$20:$A$35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Mista!$C$20:$C$35</c:f>
              <c:numCache>
                <c:formatCode>0.00</c:formatCode>
                <c:ptCount val="16"/>
                <c:pt idx="0">
                  <c:v>648.19371259410684</c:v>
                </c:pt>
                <c:pt idx="1">
                  <c:v>575.73301064790599</c:v>
                </c:pt>
                <c:pt idx="2">
                  <c:v>501.00852833750969</c:v>
                </c:pt>
                <c:pt idx="3">
                  <c:v>423.93899971667486</c:v>
                </c:pt>
                <c:pt idx="4">
                  <c:v>344.43696592945952</c:v>
                </c:pt>
                <c:pt idx="5">
                  <c:v>262.40558793998213</c:v>
                </c:pt>
                <c:pt idx="6">
                  <c:v>177.74268395068074</c:v>
                </c:pt>
                <c:pt idx="7">
                  <c:v>90.322373557964795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Mista!$D$19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Mista!$A$20:$A$35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Mista!$D$20:$D$35</c:f>
              <c:numCache>
                <c:formatCode>0.00</c:formatCode>
                <c:ptCount val="16"/>
                <c:pt idx="0">
                  <c:v>0</c:v>
                </c:pt>
                <c:pt idx="1">
                  <c:v>91.255491228166534</c:v>
                </c:pt>
                <c:pt idx="2">
                  <c:v>185.34132155578857</c:v>
                </c:pt>
                <c:pt idx="3">
                  <c:v>282.35547445145608</c:v>
                </c:pt>
                <c:pt idx="4">
                  <c:v>382.40250066184302</c:v>
                </c:pt>
                <c:pt idx="5">
                  <c:v>485.5979856786567</c:v>
                </c:pt>
                <c:pt idx="6">
                  <c:v>592.05735182818034</c:v>
                </c:pt>
                <c:pt idx="7">
                  <c:v>701.92889693720008</c:v>
                </c:pt>
                <c:pt idx="8">
                  <c:v>815.38946893626678</c:v>
                </c:pt>
                <c:pt idx="9">
                  <c:v>839.2535042558502</c:v>
                </c:pt>
                <c:pt idx="10">
                  <c:v>863.88843577266357</c:v>
                </c:pt>
                <c:pt idx="11">
                  <c:v>889.32331445119269</c:v>
                </c:pt>
                <c:pt idx="12">
                  <c:v>915.59813760626946</c:v>
                </c:pt>
                <c:pt idx="13">
                  <c:v>942.76249313780647</c:v>
                </c:pt>
                <c:pt idx="14">
                  <c:v>970.87378640776706</c:v>
                </c:pt>
                <c:pt idx="15">
                  <c:v>1000.0000000000002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44224"/>
        <c:axId val="325124672"/>
      </c:lineChart>
      <c:catAx>
        <c:axId val="3250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5124672"/>
        <c:crosses val="autoZero"/>
        <c:auto val="1"/>
        <c:lblAlgn val="ctr"/>
        <c:lblOffset val="100"/>
        <c:noMultiLvlLbl val="0"/>
      </c:catAx>
      <c:valAx>
        <c:axId val="325124672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5044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Doppia'!$A$20:$A$30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717376"/>
        <c:axId val="325126976"/>
      </c:lineChart>
      <c:catAx>
        <c:axId val="32771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5126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512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7173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65312"/>
        <c:axId val="325129280"/>
      </c:lineChart>
      <c:catAx>
        <c:axId val="3275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512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512928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5653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66336"/>
        <c:axId val="325131008"/>
      </c:lineChart>
      <c:catAx>
        <c:axId val="32756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5131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5131008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566336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Doppia'!$B$19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'Mista Doppia'!$A$20:$A$35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'Mista Doppia'!$B$20:$B$35</c:f>
              <c:numCache>
                <c:formatCode>0.00</c:formatCode>
                <c:ptCount val="16"/>
                <c:pt idx="0">
                  <c:v>627.80859079739673</c:v>
                </c:pt>
                <c:pt idx="1">
                  <c:v>646.93009006016757</c:v>
                </c:pt>
                <c:pt idx="2">
                  <c:v>666.68252137724585</c:v>
                </c:pt>
                <c:pt idx="3">
                  <c:v>687.0944257959743</c:v>
                </c:pt>
                <c:pt idx="4">
                  <c:v>708.19798306394284</c:v>
                </c:pt>
                <c:pt idx="5">
                  <c:v>730.02911485470861</c:v>
                </c:pt>
                <c:pt idx="6">
                  <c:v>752.63636610811989</c:v>
                </c:pt>
                <c:pt idx="7">
                  <c:v>776.06960553824149</c:v>
                </c:pt>
                <c:pt idx="8">
                  <c:v>800.37567825318934</c:v>
                </c:pt>
                <c:pt idx="9">
                  <c:v>825.59750651299908</c:v>
                </c:pt>
                <c:pt idx="10">
                  <c:v>851.7679221549937</c:v>
                </c:pt>
                <c:pt idx="11">
                  <c:v>878.97061473657402</c:v>
                </c:pt>
                <c:pt idx="12">
                  <c:v>907.29352283554886</c:v>
                </c:pt>
                <c:pt idx="13">
                  <c:v>936.82927757421658</c:v>
                </c:pt>
                <c:pt idx="14">
                  <c:v>967.68929749407084</c:v>
                </c:pt>
                <c:pt idx="15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Doppia'!$C$19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'Mista Doppia'!$A$20:$A$35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'Mista Doppia'!$C$20:$C$35</c:f>
              <c:numCache>
                <c:formatCode>0.00</c:formatCode>
                <c:ptCount val="16"/>
                <c:pt idx="0">
                  <c:v>627.80859079739662</c:v>
                </c:pt>
                <c:pt idx="1">
                  <c:v>546.30989182763983</c:v>
                </c:pt>
                <c:pt idx="2">
                  <c:v>462.25368813280852</c:v>
                </c:pt>
                <c:pt idx="3">
                  <c:v>375.54617384604757</c:v>
                </c:pt>
                <c:pt idx="4">
                  <c:v>286.08589876795924</c:v>
                </c:pt>
                <c:pt idx="5">
                  <c:v>193.76043348719654</c:v>
                </c:pt>
                <c:pt idx="6">
                  <c:v>98.447541064293517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Doppia'!$D$19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'Mista Doppia'!$A$20:$A$35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'Mista Doppia'!$D$20:$D$35</c:f>
              <c:numCache>
                <c:formatCode>0.00</c:formatCode>
                <c:ptCount val="16"/>
                <c:pt idx="0">
                  <c:v>0</c:v>
                </c:pt>
                <c:pt idx="1">
                  <c:v>100.62019823252774</c:v>
                </c:pt>
                <c:pt idx="2">
                  <c:v>204.42883324443733</c:v>
                </c:pt>
                <c:pt idx="3">
                  <c:v>311.54825194992674</c:v>
                </c:pt>
                <c:pt idx="4">
                  <c:v>422.11208429598361</c:v>
                </c:pt>
                <c:pt idx="5">
                  <c:v>536.26868136751204</c:v>
                </c:pt>
                <c:pt idx="6">
                  <c:v>654.18882504382634</c:v>
                </c:pt>
                <c:pt idx="7">
                  <c:v>776.06960553824149</c:v>
                </c:pt>
                <c:pt idx="8">
                  <c:v>800.37567825318934</c:v>
                </c:pt>
                <c:pt idx="9">
                  <c:v>825.59750651299908</c:v>
                </c:pt>
                <c:pt idx="10">
                  <c:v>851.7679221549937</c:v>
                </c:pt>
                <c:pt idx="11">
                  <c:v>878.97061473657402</c:v>
                </c:pt>
                <c:pt idx="12">
                  <c:v>907.29352283554886</c:v>
                </c:pt>
                <c:pt idx="13">
                  <c:v>936.82927757421658</c:v>
                </c:pt>
                <c:pt idx="14">
                  <c:v>967.68929749407084</c:v>
                </c:pt>
                <c:pt idx="1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719936"/>
        <c:axId val="327656000"/>
      </c:lineChart>
      <c:catAx>
        <c:axId val="3277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656000"/>
        <c:crosses val="autoZero"/>
        <c:auto val="1"/>
        <c:lblAlgn val="ctr"/>
        <c:lblOffset val="100"/>
        <c:noMultiLvlLbl val="0"/>
      </c:catAx>
      <c:valAx>
        <c:axId val="327656000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7719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'Vita intera'!$B$20:$B$30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67360"/>
        <c:axId val="327658304"/>
      </c:lineChart>
      <c:catAx>
        <c:axId val="32756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65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658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5673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68896"/>
        <c:axId val="327660608"/>
      </c:lineChart>
      <c:catAx>
        <c:axId val="32756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66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66060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5688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938560"/>
        <c:axId val="327662336"/>
      </c:lineChart>
      <c:catAx>
        <c:axId val="32793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66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662336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93856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02400"/>
        <c:axId val="324850752"/>
      </c:lineChart>
      <c:catAx>
        <c:axId val="32490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4850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485075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490240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'Vita intera'!$C$19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'Vita intera'!$B$20:$B$76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'Vita intera'!$C$20:$C$76</c:f>
              <c:numCache>
                <c:formatCode>0.00</c:formatCode>
                <c:ptCount val="57"/>
                <c:pt idx="0">
                  <c:v>384.9500585133884</c:v>
                </c:pt>
                <c:pt idx="1">
                  <c:v>395.31643182547396</c:v>
                </c:pt>
                <c:pt idx="2">
                  <c:v>405.94803418023309</c:v>
                </c:pt>
                <c:pt idx="3">
                  <c:v>416.84409000325178</c:v>
                </c:pt>
                <c:pt idx="4">
                  <c:v>428.00120646982208</c:v>
                </c:pt>
                <c:pt idx="5">
                  <c:v>439.41511903866945</c:v>
                </c:pt>
                <c:pt idx="6">
                  <c:v>451.06272981784343</c:v>
                </c:pt>
                <c:pt idx="7">
                  <c:v>462.93294748141915</c:v>
                </c:pt>
                <c:pt idx="8">
                  <c:v>475.03131089569746</c:v>
                </c:pt>
                <c:pt idx="9">
                  <c:v>487.37633688182513</c:v>
                </c:pt>
                <c:pt idx="10">
                  <c:v>500.00415529465477</c:v>
                </c:pt>
                <c:pt idx="11">
                  <c:v>512.88386879306631</c:v>
                </c:pt>
                <c:pt idx="12">
                  <c:v>525.99658742850897</c:v>
                </c:pt>
                <c:pt idx="13">
                  <c:v>539.33310089489464</c:v>
                </c:pt>
                <c:pt idx="14">
                  <c:v>552.87912017132896</c:v>
                </c:pt>
                <c:pt idx="15">
                  <c:v>566.62251704926996</c:v>
                </c:pt>
                <c:pt idx="16">
                  <c:v>580.54999681916172</c:v>
                </c:pt>
                <c:pt idx="17">
                  <c:v>594.64666931021668</c:v>
                </c:pt>
                <c:pt idx="18">
                  <c:v>608.89179775815819</c:v>
                </c:pt>
                <c:pt idx="19">
                  <c:v>623.2581521949154</c:v>
                </c:pt>
                <c:pt idx="20">
                  <c:v>637.71607566886109</c:v>
                </c:pt>
                <c:pt idx="21">
                  <c:v>652.23266784357429</c:v>
                </c:pt>
                <c:pt idx="22">
                  <c:v>666.77189301618125</c:v>
                </c:pt>
                <c:pt idx="23">
                  <c:v>681.29168452907982</c:v>
                </c:pt>
                <c:pt idx="24">
                  <c:v>695.74605879289857</c:v>
                </c:pt>
                <c:pt idx="25">
                  <c:v>710.08610738897323</c:v>
                </c:pt>
                <c:pt idx="26">
                  <c:v>724.2432864667079</c:v>
                </c:pt>
                <c:pt idx="27">
                  <c:v>738.16393258481105</c:v>
                </c:pt>
                <c:pt idx="28">
                  <c:v>751.82112999767537</c:v>
                </c:pt>
                <c:pt idx="29">
                  <c:v>765.19854944265239</c:v>
                </c:pt>
                <c:pt idx="30">
                  <c:v>778.29321937883276</c:v>
                </c:pt>
                <c:pt idx="31">
                  <c:v>791.06929981559438</c:v>
                </c:pt>
                <c:pt idx="32">
                  <c:v>803.46212201132676</c:v>
                </c:pt>
                <c:pt idx="33">
                  <c:v>815.43035860429802</c:v>
                </c:pt>
                <c:pt idx="34">
                  <c:v>826.93164780908614</c:v>
                </c:pt>
                <c:pt idx="35">
                  <c:v>837.9193058564091</c:v>
                </c:pt>
                <c:pt idx="36">
                  <c:v>848.31710990472857</c:v>
                </c:pt>
                <c:pt idx="37">
                  <c:v>858.04384896158342</c:v>
                </c:pt>
                <c:pt idx="38">
                  <c:v>867.05117553302409</c:v>
                </c:pt>
                <c:pt idx="39">
                  <c:v>875.33830051043958</c:v>
                </c:pt>
                <c:pt idx="40">
                  <c:v>882.97023484595536</c:v>
                </c:pt>
                <c:pt idx="41">
                  <c:v>890.15694977922192</c:v>
                </c:pt>
                <c:pt idx="42">
                  <c:v>896.67802257574954</c:v>
                </c:pt>
                <c:pt idx="43">
                  <c:v>902.61510065169273</c:v>
                </c:pt>
                <c:pt idx="44">
                  <c:v>908.03391548099273</c:v>
                </c:pt>
                <c:pt idx="45">
                  <c:v>912.99292574121353</c:v>
                </c:pt>
                <c:pt idx="46">
                  <c:v>917.54628391984636</c:v>
                </c:pt>
                <c:pt idx="47">
                  <c:v>921.73656733031157</c:v>
                </c:pt>
                <c:pt idx="48">
                  <c:v>925.60753420570029</c:v>
                </c:pt>
                <c:pt idx="49">
                  <c:v>929.19382947688848</c:v>
                </c:pt>
                <c:pt idx="50">
                  <c:v>932.53633473216405</c:v>
                </c:pt>
                <c:pt idx="51">
                  <c:v>935.67359794925346</c:v>
                </c:pt>
                <c:pt idx="52">
                  <c:v>939.00147531019149</c:v>
                </c:pt>
                <c:pt idx="53">
                  <c:v>942.89575439182715</c:v>
                </c:pt>
                <c:pt idx="54">
                  <c:v>948.11712822393906</c:v>
                </c:pt>
                <c:pt idx="55">
                  <c:v>956.26804820067616</c:v>
                </c:pt>
                <c:pt idx="56">
                  <c:v>970.87378640776706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'Vita intera'!$D$19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'Vita intera'!$B$20:$B$76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'Vita intera'!$D$20:$D$76</c:f>
              <c:numCache>
                <c:formatCode>0.00</c:formatCode>
                <c:ptCount val="57"/>
                <c:pt idx="0">
                  <c:v>384.9500585133884</c:v>
                </c:pt>
                <c:pt idx="1">
                  <c:v>351.60084740087166</c:v>
                </c:pt>
                <c:pt idx="2">
                  <c:v>317.21948129761569</c:v>
                </c:pt>
                <c:pt idx="3">
                  <c:v>281.77061528837663</c:v>
                </c:pt>
                <c:pt idx="4">
                  <c:v>245.21663525</c:v>
                </c:pt>
                <c:pt idx="5">
                  <c:v>207.5159770740961</c:v>
                </c:pt>
                <c:pt idx="6">
                  <c:v>168.62786797963489</c:v>
                </c:pt>
                <c:pt idx="7">
                  <c:v>128.49919917897981</c:v>
                </c:pt>
                <c:pt idx="8">
                  <c:v>87.065907670012578</c:v>
                </c:pt>
                <c:pt idx="9">
                  <c:v>44.257355614470512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'Vita intera'!$E$19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'Vita intera'!$B$20:$B$76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'Vita intera'!$E$20:$E$76</c:f>
              <c:numCache>
                <c:formatCode>0.00</c:formatCode>
                <c:ptCount val="57"/>
                <c:pt idx="0">
                  <c:v>0</c:v>
                </c:pt>
                <c:pt idx="1">
                  <c:v>43.715584424602298</c:v>
                </c:pt>
                <c:pt idx="2">
                  <c:v>88.728552882617407</c:v>
                </c:pt>
                <c:pt idx="3">
                  <c:v>135.07347471487515</c:v>
                </c:pt>
                <c:pt idx="4">
                  <c:v>182.78457121982208</c:v>
                </c:pt>
                <c:pt idx="5">
                  <c:v>231.89914196457335</c:v>
                </c:pt>
                <c:pt idx="6">
                  <c:v>282.43486183820858</c:v>
                </c:pt>
                <c:pt idx="7">
                  <c:v>334.43374830243931</c:v>
                </c:pt>
                <c:pt idx="8">
                  <c:v>387.9654032256849</c:v>
                </c:pt>
                <c:pt idx="9">
                  <c:v>443.11898126735463</c:v>
                </c:pt>
                <c:pt idx="10">
                  <c:v>500.00415529465477</c:v>
                </c:pt>
                <c:pt idx="11">
                  <c:v>512.88386879306631</c:v>
                </c:pt>
                <c:pt idx="12">
                  <c:v>525.99658742850897</c:v>
                </c:pt>
                <c:pt idx="13">
                  <c:v>539.33310089489464</c:v>
                </c:pt>
                <c:pt idx="14">
                  <c:v>552.87912017132896</c:v>
                </c:pt>
                <c:pt idx="15">
                  <c:v>566.62251704926996</c:v>
                </c:pt>
                <c:pt idx="16">
                  <c:v>580.54999681916172</c:v>
                </c:pt>
                <c:pt idx="17">
                  <c:v>594.64666931021668</c:v>
                </c:pt>
                <c:pt idx="18">
                  <c:v>608.89179775815819</c:v>
                </c:pt>
                <c:pt idx="19">
                  <c:v>623.2581521949154</c:v>
                </c:pt>
                <c:pt idx="20">
                  <c:v>637.71607566886109</c:v>
                </c:pt>
                <c:pt idx="21">
                  <c:v>652.23266784357429</c:v>
                </c:pt>
                <c:pt idx="22">
                  <c:v>666.77189301618125</c:v>
                </c:pt>
                <c:pt idx="23">
                  <c:v>681.29168452907982</c:v>
                </c:pt>
                <c:pt idx="24">
                  <c:v>695.74605879289857</c:v>
                </c:pt>
                <c:pt idx="25">
                  <c:v>710.08610738897323</c:v>
                </c:pt>
                <c:pt idx="26">
                  <c:v>724.2432864667079</c:v>
                </c:pt>
                <c:pt idx="27">
                  <c:v>738.16393258481105</c:v>
                </c:pt>
                <c:pt idx="28">
                  <c:v>751.82112999767537</c:v>
                </c:pt>
                <c:pt idx="29">
                  <c:v>765.19854944265239</c:v>
                </c:pt>
                <c:pt idx="30">
                  <c:v>778.29321937883276</c:v>
                </c:pt>
                <c:pt idx="31">
                  <c:v>791.06929981559438</c:v>
                </c:pt>
                <c:pt idx="32">
                  <c:v>803.46212201132676</c:v>
                </c:pt>
                <c:pt idx="33">
                  <c:v>815.43035860429802</c:v>
                </c:pt>
                <c:pt idx="34">
                  <c:v>826.93164780908614</c:v>
                </c:pt>
                <c:pt idx="35">
                  <c:v>837.9193058564091</c:v>
                </c:pt>
                <c:pt idx="36">
                  <c:v>848.31710990472857</c:v>
                </c:pt>
                <c:pt idx="37">
                  <c:v>858.04384896158342</c:v>
                </c:pt>
                <c:pt idx="38">
                  <c:v>867.05117553302409</c:v>
                </c:pt>
                <c:pt idx="39">
                  <c:v>875.33830051043958</c:v>
                </c:pt>
                <c:pt idx="40">
                  <c:v>882.97023484595536</c:v>
                </c:pt>
                <c:pt idx="41">
                  <c:v>890.15694977922192</c:v>
                </c:pt>
                <c:pt idx="42">
                  <c:v>896.67802257574954</c:v>
                </c:pt>
                <c:pt idx="43">
                  <c:v>902.61510065169273</c:v>
                </c:pt>
                <c:pt idx="44">
                  <c:v>908.03391548099273</c:v>
                </c:pt>
                <c:pt idx="45">
                  <c:v>912.99292574121353</c:v>
                </c:pt>
                <c:pt idx="46">
                  <c:v>917.54628391984636</c:v>
                </c:pt>
                <c:pt idx="47">
                  <c:v>921.73656733031157</c:v>
                </c:pt>
                <c:pt idx="48">
                  <c:v>925.60753420570029</c:v>
                </c:pt>
                <c:pt idx="49">
                  <c:v>929.19382947688848</c:v>
                </c:pt>
                <c:pt idx="50">
                  <c:v>932.53633473216405</c:v>
                </c:pt>
                <c:pt idx="51">
                  <c:v>935.67359794925346</c:v>
                </c:pt>
                <c:pt idx="52">
                  <c:v>939.00147531019149</c:v>
                </c:pt>
                <c:pt idx="53">
                  <c:v>942.89575439182715</c:v>
                </c:pt>
                <c:pt idx="54">
                  <c:v>948.11712822393906</c:v>
                </c:pt>
                <c:pt idx="55">
                  <c:v>956.26804820067616</c:v>
                </c:pt>
                <c:pt idx="56">
                  <c:v>970.87378640776706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519680"/>
        <c:axId val="328385088"/>
      </c:lineChart>
      <c:catAx>
        <c:axId val="3285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385088"/>
        <c:crosses val="autoZero"/>
        <c:auto val="1"/>
        <c:lblAlgn val="ctr"/>
        <c:lblOffset val="100"/>
        <c:noMultiLvlLbl val="0"/>
      </c:catAx>
      <c:valAx>
        <c:axId val="328385088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851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Rendita!$A$20:$A$30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45248"/>
        <c:axId val="328387392"/>
      </c:lineChart>
      <c:catAx>
        <c:axId val="32504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387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38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50452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523264"/>
        <c:axId val="328389696"/>
      </c:lineChart>
      <c:catAx>
        <c:axId val="32852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389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38969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5232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95328"/>
        <c:axId val="328391424"/>
      </c:lineChart>
      <c:catAx>
        <c:axId val="32899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391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391424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995328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Rendita!$B$19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val>
            <c:numRef>
              <c:f>Rendita!$B$20:$B$70</c:f>
              <c:numCache>
                <c:formatCode>0.00</c:formatCode>
                <c:ptCount val="51"/>
              </c:numCache>
            </c:numRef>
          </c:val>
          <c:smooth val="0"/>
        </c:ser>
        <c:ser>
          <c:idx val="1"/>
          <c:order val="1"/>
          <c:tx>
            <c:strRef>
              <c:f>Rendita!$C$19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val>
            <c:numRef>
              <c:f>Rendita!$C$20:$C$70</c:f>
              <c:numCache>
                <c:formatCode>0.00</c:formatCode>
                <c:ptCount val="51"/>
              </c:numCache>
            </c:numRef>
          </c:val>
          <c:smooth val="0"/>
        </c:ser>
        <c:ser>
          <c:idx val="2"/>
          <c:order val="2"/>
          <c:tx>
            <c:strRef>
              <c:f>Rendita!$D$19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val>
            <c:numRef>
              <c:f>Rendita!$D$20:$D$70</c:f>
              <c:numCache>
                <c:formatCode>0.00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95840"/>
        <c:axId val="328761920"/>
      </c:lineChart>
      <c:catAx>
        <c:axId val="32899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328761920"/>
        <c:crosses val="autoZero"/>
        <c:auto val="1"/>
        <c:lblAlgn val="ctr"/>
        <c:lblOffset val="100"/>
        <c:noMultiLvlLbl val="0"/>
      </c:catAx>
      <c:valAx>
        <c:axId val="328761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899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Cap Raddopp'!$B$20:$B$30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996864"/>
        <c:axId val="328764224"/>
      </c:lineChart>
      <c:catAx>
        <c:axId val="3289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764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764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9968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59232"/>
        <c:axId val="328766528"/>
      </c:lineChart>
      <c:catAx>
        <c:axId val="32815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766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76652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1592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60256"/>
        <c:axId val="328768256"/>
      </c:lineChart>
      <c:catAx>
        <c:axId val="3281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7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768256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160256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Cap Raddopp'!$C$19</c:f>
              <c:strCache>
                <c:ptCount val="1"/>
                <c:pt idx="0">
                  <c:v>Onere Tot</c:v>
                </c:pt>
              </c:strCache>
            </c:strRef>
          </c:tx>
          <c:marker>
            <c:symbol val="none"/>
          </c:marker>
          <c:cat>
            <c:numRef>
              <c:f>'Mista Cap Raddopp'!$B$20:$B$76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'Mista Cap Raddopp'!$C$20:$C$76</c:f>
              <c:numCache>
                <c:formatCode>0.00</c:formatCode>
                <c:ptCount val="57"/>
              </c:numCache>
            </c:numRef>
          </c:val>
          <c:smooth val="0"/>
        </c:ser>
        <c:ser>
          <c:idx val="1"/>
          <c:order val="1"/>
          <c:tx>
            <c:strRef>
              <c:f>'Mista Cap Raddopp'!$F$19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'Mista Cap Raddopp'!$B$20:$B$76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'Mista Cap Raddopp'!$F$20:$F$76</c:f>
              <c:numCache>
                <c:formatCode>0.00</c:formatCode>
                <c:ptCount val="57"/>
              </c:numCache>
            </c:numRef>
          </c:val>
          <c:smooth val="0"/>
        </c:ser>
        <c:ser>
          <c:idx val="2"/>
          <c:order val="2"/>
          <c:tx>
            <c:strRef>
              <c:f>'Mista Cap Raddopp'!$G$19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'Mista Cap Raddopp'!$B$20:$B$76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cat>
          <c:val>
            <c:numRef>
              <c:f>'Mista Cap Raddopp'!$G$20:$G$76</c:f>
              <c:numCache>
                <c:formatCode>0.00</c:formatCode>
                <c:ptCount val="5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613312"/>
        <c:axId val="328245824"/>
      </c:lineChart>
      <c:catAx>
        <c:axId val="3296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8245824"/>
        <c:crosses val="autoZero"/>
        <c:auto val="1"/>
        <c:lblAlgn val="ctr"/>
        <c:lblOffset val="100"/>
        <c:noMultiLvlLbl val="0"/>
      </c:catAx>
      <c:valAx>
        <c:axId val="328245824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9613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Annualità!$A$20:$A$30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520192"/>
        <c:axId val="328248128"/>
      </c:lineChart>
      <c:catAx>
        <c:axId val="3285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24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248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5201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468096"/>
        <c:axId val="324852480"/>
      </c:lineChart>
      <c:catAx>
        <c:axId val="3264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4852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4852480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6468096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53568"/>
        <c:axId val="328250432"/>
      </c:lineChart>
      <c:catAx>
        <c:axId val="3294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250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250432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94535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454592"/>
        <c:axId val="328252160"/>
      </c:lineChart>
      <c:catAx>
        <c:axId val="32945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825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252160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9454592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Annualità!$B$19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Annualità!$A$20:$A$35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Annualità!$B$20:$B$35</c:f>
              <c:numCache>
                <c:formatCode>0.00</c:formatCode>
                <c:ptCount val="16"/>
              </c:numCache>
            </c:numRef>
          </c:val>
          <c:smooth val="0"/>
        </c:ser>
        <c:ser>
          <c:idx val="1"/>
          <c:order val="1"/>
          <c:tx>
            <c:strRef>
              <c:f>Annualità!$C$19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Annualità!$A$20:$A$35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Annualità!$C$20:$C$35</c:f>
              <c:numCache>
                <c:formatCode>0.00</c:formatCode>
                <c:ptCount val="16"/>
              </c:numCache>
            </c:numRef>
          </c:val>
          <c:smooth val="0"/>
        </c:ser>
        <c:ser>
          <c:idx val="2"/>
          <c:order val="2"/>
          <c:tx>
            <c:strRef>
              <c:f>Annualità!$D$19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Annualità!$A$20:$A$35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Annualità!$D$20:$D$35</c:f>
              <c:numCache>
                <c:formatCode>0.00</c:formatCode>
                <c:ptCount val="1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616384"/>
        <c:axId val="329540160"/>
      </c:lineChart>
      <c:catAx>
        <c:axId val="3296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9540160"/>
        <c:crosses val="autoZero"/>
        <c:auto val="1"/>
        <c:lblAlgn val="ctr"/>
        <c:lblOffset val="100"/>
        <c:noMultiLvlLbl val="0"/>
      </c:catAx>
      <c:valAx>
        <c:axId val="329540160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961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'Capitale differito'!$B$19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'Capitale differito'!$A$20:$A$35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'Capitale differito'!$B$20:$B$35</c:f>
              <c:numCache>
                <c:formatCode>0.00</c:formatCode>
                <c:ptCount val="16"/>
                <c:pt idx="0">
                  <c:v>607.42346900068674</c:v>
                </c:pt>
                <c:pt idx="1">
                  <c:v>626.87167824426274</c:v>
                </c:pt>
                <c:pt idx="2">
                  <c:v>647.01519286119355</c:v>
                </c:pt>
                <c:pt idx="3">
                  <c:v>667.8943774238179</c:v>
                </c:pt>
                <c:pt idx="4">
                  <c:v>689.55649953658292</c:v>
                </c:pt>
                <c:pt idx="5">
                  <c:v>712.05465609077851</c:v>
                </c:pt>
                <c:pt idx="6">
                  <c:v>735.47269643737889</c:v>
                </c:pt>
                <c:pt idx="7">
                  <c:v>759.88794058131828</c:v>
                </c:pt>
                <c:pt idx="8">
                  <c:v>785.361887570112</c:v>
                </c:pt>
                <c:pt idx="9">
                  <c:v>811.9415087701484</c:v>
                </c:pt>
                <c:pt idx="10">
                  <c:v>839.64740853732394</c:v>
                </c:pt>
                <c:pt idx="11">
                  <c:v>868.61791502195581</c:v>
                </c:pt>
                <c:pt idx="12">
                  <c:v>898.98890806482825</c:v>
                </c:pt>
                <c:pt idx="13">
                  <c:v>930.89606201062645</c:v>
                </c:pt>
                <c:pt idx="14">
                  <c:v>964.50480858037417</c:v>
                </c:pt>
                <c:pt idx="15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'Capitale differito'!$C$19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'Capitale differito'!$A$20:$A$35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'Capitale differito'!$C$20:$C$35</c:f>
              <c:numCache>
                <c:formatCode>0.00</c:formatCode>
                <c:ptCount val="16"/>
                <c:pt idx="0">
                  <c:v>607.42346900068674</c:v>
                </c:pt>
                <c:pt idx="1">
                  <c:v>574.97266720015784</c:v>
                </c:pt>
                <c:pt idx="2">
                  <c:v>541.54365356918674</c:v>
                </c:pt>
                <c:pt idx="3">
                  <c:v>507.10756388396504</c:v>
                </c:pt>
                <c:pt idx="4">
                  <c:v>471.63488754183487</c:v>
                </c:pt>
                <c:pt idx="5">
                  <c:v>435.0932571928173</c:v>
                </c:pt>
                <c:pt idx="6">
                  <c:v>397.45981193824366</c:v>
                </c:pt>
                <c:pt idx="7">
                  <c:v>358.69584619083287</c:v>
                </c:pt>
                <c:pt idx="8">
                  <c:v>318.74577916060645</c:v>
                </c:pt>
                <c:pt idx="9">
                  <c:v>277.5424930423797</c:v>
                </c:pt>
                <c:pt idx="10">
                  <c:v>235.00818909097575</c:v>
                </c:pt>
                <c:pt idx="11">
                  <c:v>191.09270834603203</c:v>
                </c:pt>
                <c:pt idx="12">
                  <c:v>145.72699204255184</c:v>
                </c:pt>
                <c:pt idx="13">
                  <c:v>98.825422454919234</c:v>
                </c:pt>
                <c:pt idx="14">
                  <c:v>50.288884344574022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'Capitale differito'!$D$19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'Capitale differito'!$A$20:$A$35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'Capitale differito'!$D$20:$D$35</c:f>
              <c:numCache>
                <c:formatCode>0.00</c:formatCode>
                <c:ptCount val="16"/>
                <c:pt idx="0">
                  <c:v>0</c:v>
                </c:pt>
                <c:pt idx="1">
                  <c:v>51.899011044104896</c:v>
                </c:pt>
                <c:pt idx="2">
                  <c:v>105.47153929200681</c:v>
                </c:pt>
                <c:pt idx="3">
                  <c:v>160.78681353985286</c:v>
                </c:pt>
                <c:pt idx="4">
                  <c:v>217.92161199474805</c:v>
                </c:pt>
                <c:pt idx="5">
                  <c:v>276.9613988979612</c:v>
                </c:pt>
                <c:pt idx="6">
                  <c:v>338.01288449913523</c:v>
                </c:pt>
                <c:pt idx="7">
                  <c:v>401.19209439048541</c:v>
                </c:pt>
                <c:pt idx="8">
                  <c:v>466.61610840950556</c:v>
                </c:pt>
                <c:pt idx="9">
                  <c:v>534.39901572776876</c:v>
                </c:pt>
                <c:pt idx="10">
                  <c:v>604.63921944634819</c:v>
                </c:pt>
                <c:pt idx="11">
                  <c:v>677.52520667592376</c:v>
                </c:pt>
                <c:pt idx="12">
                  <c:v>753.26191602227641</c:v>
                </c:pt>
                <c:pt idx="13">
                  <c:v>832.0706395557072</c:v>
                </c:pt>
                <c:pt idx="14">
                  <c:v>914.21592423580012</c:v>
                </c:pt>
                <c:pt idx="1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469120"/>
        <c:axId val="326230592"/>
      </c:lineChart>
      <c:catAx>
        <c:axId val="3264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230592"/>
        <c:crosses val="autoZero"/>
        <c:auto val="1"/>
        <c:lblAlgn val="ctr"/>
        <c:lblOffset val="100"/>
        <c:noMultiLvlLbl val="0"/>
      </c:catAx>
      <c:valAx>
        <c:axId val="326230592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646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TCM!$A$20:$A$30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375616"/>
        <c:axId val="326232896"/>
      </c:lineChart>
      <c:catAx>
        <c:axId val="3233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6232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232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33756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61504"/>
        <c:axId val="326235200"/>
      </c:lineChart>
      <c:catAx>
        <c:axId val="3270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623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235200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0615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63040"/>
        <c:axId val="326236928"/>
      </c:lineChart>
      <c:catAx>
        <c:axId val="3270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623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6236928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06304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TCM!$B$19</c:f>
              <c:strCache>
                <c:ptCount val="1"/>
                <c:pt idx="0">
                  <c:v>Onere</c:v>
                </c:pt>
              </c:strCache>
            </c:strRef>
          </c:tx>
          <c:marker>
            <c:symbol val="none"/>
          </c:marker>
          <c:cat>
            <c:numRef>
              <c:f>TCM!$A$20:$A$35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TCM!$B$20:$B$35</c:f>
              <c:numCache>
                <c:formatCode>0.00</c:formatCode>
                <c:ptCount val="16"/>
                <c:pt idx="0">
                  <c:v>40.770243593420005</c:v>
                </c:pt>
                <c:pt idx="1">
                  <c:v>40.116823631809666</c:v>
                </c:pt>
                <c:pt idx="2">
                  <c:v>39.334657032104673</c:v>
                </c:pt>
                <c:pt idx="3">
                  <c:v>38.400096744312897</c:v>
                </c:pt>
                <c:pt idx="4">
                  <c:v>37.282967054719691</c:v>
                </c:pt>
                <c:pt idx="5">
                  <c:v>35.948917527860182</c:v>
                </c:pt>
                <c:pt idx="6">
                  <c:v>34.327339341482109</c:v>
                </c:pt>
                <c:pt idx="7">
                  <c:v>32.363329913846457</c:v>
                </c:pt>
                <c:pt idx="8">
                  <c:v>30.027581366154809</c:v>
                </c:pt>
                <c:pt idx="9">
                  <c:v>27.311995485701672</c:v>
                </c:pt>
                <c:pt idx="10">
                  <c:v>24.241027235339587</c:v>
                </c:pt>
                <c:pt idx="11">
                  <c:v>20.705399429236763</c:v>
                </c:pt>
                <c:pt idx="12">
                  <c:v>16.609229541441159</c:v>
                </c:pt>
                <c:pt idx="13">
                  <c:v>11.86643112718007</c:v>
                </c:pt>
                <c:pt idx="14">
                  <c:v>6.3689778273928956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TCM!$C$19</c:f>
              <c:strCache>
                <c:ptCount val="1"/>
                <c:pt idx="0">
                  <c:v>Premi</c:v>
                </c:pt>
              </c:strCache>
            </c:strRef>
          </c:tx>
          <c:marker>
            <c:symbol val="none"/>
          </c:marker>
          <c:cat>
            <c:numRef>
              <c:f>TCM!$A$20:$A$35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TCM!$C$20:$C$35</c:f>
              <c:numCache>
                <c:formatCode>0.00</c:formatCode>
                <c:ptCount val="16"/>
                <c:pt idx="0">
                  <c:v>40.770243593420005</c:v>
                </c:pt>
                <c:pt idx="1">
                  <c:v>33.11979602632038</c:v>
                </c:pt>
                <c:pt idx="2">
                  <c:v>25.227231419170852</c:v>
                </c:pt>
                <c:pt idx="3">
                  <c:v>17.083312763101031</c:v>
                </c:pt>
                <c:pt idx="4">
                  <c:v>8.6779636371005395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TCM!$D$19</c:f>
              <c:strCache>
                <c:ptCount val="1"/>
                <c:pt idx="0">
                  <c:v>Riserva</c:v>
                </c:pt>
              </c:strCache>
            </c:strRef>
          </c:tx>
          <c:marker>
            <c:symbol val="none"/>
          </c:marker>
          <c:cat>
            <c:numRef>
              <c:f>TCM!$A$20:$A$35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TCM!$D$20:$D$35</c:f>
              <c:numCache>
                <c:formatCode>0.00</c:formatCode>
                <c:ptCount val="16"/>
                <c:pt idx="0">
                  <c:v>0</c:v>
                </c:pt>
                <c:pt idx="1">
                  <c:v>6.9970276054892864</c:v>
                </c:pt>
                <c:pt idx="2">
                  <c:v>14.10742561293382</c:v>
                </c:pt>
                <c:pt idx="3">
                  <c:v>21.316783981211866</c:v>
                </c:pt>
                <c:pt idx="4">
                  <c:v>28.605003417619152</c:v>
                </c:pt>
                <c:pt idx="5">
                  <c:v>35.948917527860182</c:v>
                </c:pt>
                <c:pt idx="6">
                  <c:v>34.327339341482109</c:v>
                </c:pt>
                <c:pt idx="7">
                  <c:v>32.363329913846457</c:v>
                </c:pt>
                <c:pt idx="8">
                  <c:v>30.027581366154809</c:v>
                </c:pt>
                <c:pt idx="9">
                  <c:v>27.311995485701672</c:v>
                </c:pt>
                <c:pt idx="10">
                  <c:v>24.241027235339587</c:v>
                </c:pt>
                <c:pt idx="11">
                  <c:v>20.705399429236763</c:v>
                </c:pt>
                <c:pt idx="12">
                  <c:v>16.609229541441159</c:v>
                </c:pt>
                <c:pt idx="13">
                  <c:v>11.86643112718007</c:v>
                </c:pt>
                <c:pt idx="14">
                  <c:v>6.3689778273928956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063552"/>
        <c:axId val="327197248"/>
      </c:lineChart>
      <c:catAx>
        <c:axId val="32706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197248"/>
        <c:crosses val="autoZero"/>
        <c:auto val="1"/>
        <c:lblAlgn val="ctr"/>
        <c:lblOffset val="100"/>
        <c:noMultiLvlLbl val="0"/>
      </c:catAx>
      <c:valAx>
        <c:axId val="327197248"/>
        <c:scaling>
          <c:orientation val="minMax"/>
          <c:max val="100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2706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Mista!$A$20:$A$30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042176"/>
        <c:axId val="327199552"/>
      </c:lineChart>
      <c:catAx>
        <c:axId val="325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719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199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250421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21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21166</xdr:colOff>
      <xdr:row>17</xdr:row>
      <xdr:rowOff>95250</xdr:rowOff>
    </xdr:from>
    <xdr:to>
      <xdr:col>11</xdr:col>
      <xdr:colOff>444499</xdr:colOff>
      <xdr:row>34</xdr:row>
      <xdr:rowOff>137583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</xdr:row>
      <xdr:rowOff>116417</xdr:rowOff>
    </xdr:from>
    <xdr:to>
      <xdr:col>11</xdr:col>
      <xdr:colOff>423333</xdr:colOff>
      <xdr:row>35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</xdr:row>
      <xdr:rowOff>116417</xdr:rowOff>
    </xdr:from>
    <xdr:to>
      <xdr:col>11</xdr:col>
      <xdr:colOff>423333</xdr:colOff>
      <xdr:row>35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</xdr:row>
      <xdr:rowOff>116417</xdr:rowOff>
    </xdr:from>
    <xdr:to>
      <xdr:col>11</xdr:col>
      <xdr:colOff>423333</xdr:colOff>
      <xdr:row>35</xdr:row>
      <xdr:rowOff>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29</xdr:row>
      <xdr:rowOff>9525</xdr:rowOff>
    </xdr:from>
    <xdr:to>
      <xdr:col>9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8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8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10583</xdr:colOff>
      <xdr:row>17</xdr:row>
      <xdr:rowOff>127001</xdr:rowOff>
    </xdr:from>
    <xdr:to>
      <xdr:col>14</xdr:col>
      <xdr:colOff>592667</xdr:colOff>
      <xdr:row>40</xdr:row>
      <xdr:rowOff>31750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825499</xdr:colOff>
      <xdr:row>18</xdr:row>
      <xdr:rowOff>10584</xdr:rowOff>
    </xdr:from>
    <xdr:to>
      <xdr:col>11</xdr:col>
      <xdr:colOff>412749</xdr:colOff>
      <xdr:row>35</xdr:row>
      <xdr:rowOff>52917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29</xdr:row>
      <xdr:rowOff>9525</xdr:rowOff>
    </xdr:from>
    <xdr:to>
      <xdr:col>11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10583</xdr:colOff>
      <xdr:row>17</xdr:row>
      <xdr:rowOff>127001</xdr:rowOff>
    </xdr:from>
    <xdr:to>
      <xdr:col>16</xdr:col>
      <xdr:colOff>592667</xdr:colOff>
      <xdr:row>40</xdr:row>
      <xdr:rowOff>31750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29</xdr:row>
      <xdr:rowOff>9525</xdr:rowOff>
    </xdr:from>
    <xdr:to>
      <xdr:col>8</xdr:col>
      <xdr:colOff>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17</xdr:row>
      <xdr:rowOff>116417</xdr:rowOff>
    </xdr:from>
    <xdr:to>
      <xdr:col>11</xdr:col>
      <xdr:colOff>423333</xdr:colOff>
      <xdr:row>35</xdr:row>
      <xdr:rowOff>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zoomScale="75" workbookViewId="0">
      <selection activeCell="J1" sqref="J1"/>
    </sheetView>
  </sheetViews>
  <sheetFormatPr defaultRowHeight="12.75" x14ac:dyDescent="0.2"/>
  <cols>
    <col min="1" max="1" width="11" style="8" customWidth="1"/>
    <col min="2" max="2" width="8" style="8" customWidth="1"/>
    <col min="3" max="5" width="8.7109375" style="8" customWidth="1"/>
    <col min="6" max="11" width="9.140625" style="8"/>
    <col min="12" max="13" width="12" style="8" customWidth="1"/>
    <col min="14" max="14" width="10" style="8" customWidth="1"/>
    <col min="15" max="15" width="9.140625" style="8"/>
    <col min="16" max="19" width="10" style="8" customWidth="1"/>
    <col min="20" max="22" width="12" style="8" customWidth="1"/>
    <col min="23" max="23" width="9" style="8" customWidth="1"/>
    <col min="24" max="25" width="9.140625" style="8"/>
    <col min="26" max="26" width="11" style="8" customWidth="1"/>
    <col min="27" max="256" width="9.140625" style="8"/>
    <col min="257" max="257" width="11" style="8" customWidth="1"/>
    <col min="258" max="258" width="8" style="8" customWidth="1"/>
    <col min="259" max="261" width="8.7109375" style="8" customWidth="1"/>
    <col min="262" max="267" width="9.140625" style="8"/>
    <col min="268" max="269" width="12" style="8" customWidth="1"/>
    <col min="270" max="270" width="10" style="8" customWidth="1"/>
    <col min="271" max="271" width="9.140625" style="8"/>
    <col min="272" max="275" width="10" style="8" customWidth="1"/>
    <col min="276" max="278" width="12" style="8" customWidth="1"/>
    <col min="279" max="279" width="9" style="8" customWidth="1"/>
    <col min="280" max="281" width="9.140625" style="8"/>
    <col min="282" max="282" width="11" style="8" customWidth="1"/>
    <col min="283" max="512" width="9.140625" style="8"/>
    <col min="513" max="513" width="11" style="8" customWidth="1"/>
    <col min="514" max="514" width="8" style="8" customWidth="1"/>
    <col min="515" max="517" width="8.7109375" style="8" customWidth="1"/>
    <col min="518" max="523" width="9.140625" style="8"/>
    <col min="524" max="525" width="12" style="8" customWidth="1"/>
    <col min="526" max="526" width="10" style="8" customWidth="1"/>
    <col min="527" max="527" width="9.140625" style="8"/>
    <col min="528" max="531" width="10" style="8" customWidth="1"/>
    <col min="532" max="534" width="12" style="8" customWidth="1"/>
    <col min="535" max="535" width="9" style="8" customWidth="1"/>
    <col min="536" max="537" width="9.140625" style="8"/>
    <col min="538" max="538" width="11" style="8" customWidth="1"/>
    <col min="539" max="768" width="9.140625" style="8"/>
    <col min="769" max="769" width="11" style="8" customWidth="1"/>
    <col min="770" max="770" width="8" style="8" customWidth="1"/>
    <col min="771" max="773" width="8.7109375" style="8" customWidth="1"/>
    <col min="774" max="779" width="9.140625" style="8"/>
    <col min="780" max="781" width="12" style="8" customWidth="1"/>
    <col min="782" max="782" width="10" style="8" customWidth="1"/>
    <col min="783" max="783" width="9.140625" style="8"/>
    <col min="784" max="787" width="10" style="8" customWidth="1"/>
    <col min="788" max="790" width="12" style="8" customWidth="1"/>
    <col min="791" max="791" width="9" style="8" customWidth="1"/>
    <col min="792" max="793" width="9.140625" style="8"/>
    <col min="794" max="794" width="11" style="8" customWidth="1"/>
    <col min="795" max="1024" width="9.140625" style="8"/>
    <col min="1025" max="1025" width="11" style="8" customWidth="1"/>
    <col min="1026" max="1026" width="8" style="8" customWidth="1"/>
    <col min="1027" max="1029" width="8.7109375" style="8" customWidth="1"/>
    <col min="1030" max="1035" width="9.140625" style="8"/>
    <col min="1036" max="1037" width="12" style="8" customWidth="1"/>
    <col min="1038" max="1038" width="10" style="8" customWidth="1"/>
    <col min="1039" max="1039" width="9.140625" style="8"/>
    <col min="1040" max="1043" width="10" style="8" customWidth="1"/>
    <col min="1044" max="1046" width="12" style="8" customWidth="1"/>
    <col min="1047" max="1047" width="9" style="8" customWidth="1"/>
    <col min="1048" max="1049" width="9.140625" style="8"/>
    <col min="1050" max="1050" width="11" style="8" customWidth="1"/>
    <col min="1051" max="1280" width="9.140625" style="8"/>
    <col min="1281" max="1281" width="11" style="8" customWidth="1"/>
    <col min="1282" max="1282" width="8" style="8" customWidth="1"/>
    <col min="1283" max="1285" width="8.7109375" style="8" customWidth="1"/>
    <col min="1286" max="1291" width="9.140625" style="8"/>
    <col min="1292" max="1293" width="12" style="8" customWidth="1"/>
    <col min="1294" max="1294" width="10" style="8" customWidth="1"/>
    <col min="1295" max="1295" width="9.140625" style="8"/>
    <col min="1296" max="1299" width="10" style="8" customWidth="1"/>
    <col min="1300" max="1302" width="12" style="8" customWidth="1"/>
    <col min="1303" max="1303" width="9" style="8" customWidth="1"/>
    <col min="1304" max="1305" width="9.140625" style="8"/>
    <col min="1306" max="1306" width="11" style="8" customWidth="1"/>
    <col min="1307" max="1536" width="9.140625" style="8"/>
    <col min="1537" max="1537" width="11" style="8" customWidth="1"/>
    <col min="1538" max="1538" width="8" style="8" customWidth="1"/>
    <col min="1539" max="1541" width="8.7109375" style="8" customWidth="1"/>
    <col min="1542" max="1547" width="9.140625" style="8"/>
    <col min="1548" max="1549" width="12" style="8" customWidth="1"/>
    <col min="1550" max="1550" width="10" style="8" customWidth="1"/>
    <col min="1551" max="1551" width="9.140625" style="8"/>
    <col min="1552" max="1555" width="10" style="8" customWidth="1"/>
    <col min="1556" max="1558" width="12" style="8" customWidth="1"/>
    <col min="1559" max="1559" width="9" style="8" customWidth="1"/>
    <col min="1560" max="1561" width="9.140625" style="8"/>
    <col min="1562" max="1562" width="11" style="8" customWidth="1"/>
    <col min="1563" max="1792" width="9.140625" style="8"/>
    <col min="1793" max="1793" width="11" style="8" customWidth="1"/>
    <col min="1794" max="1794" width="8" style="8" customWidth="1"/>
    <col min="1795" max="1797" width="8.7109375" style="8" customWidth="1"/>
    <col min="1798" max="1803" width="9.140625" style="8"/>
    <col min="1804" max="1805" width="12" style="8" customWidth="1"/>
    <col min="1806" max="1806" width="10" style="8" customWidth="1"/>
    <col min="1807" max="1807" width="9.140625" style="8"/>
    <col min="1808" max="1811" width="10" style="8" customWidth="1"/>
    <col min="1812" max="1814" width="12" style="8" customWidth="1"/>
    <col min="1815" max="1815" width="9" style="8" customWidth="1"/>
    <col min="1816" max="1817" width="9.140625" style="8"/>
    <col min="1818" max="1818" width="11" style="8" customWidth="1"/>
    <col min="1819" max="2048" width="9.140625" style="8"/>
    <col min="2049" max="2049" width="11" style="8" customWidth="1"/>
    <col min="2050" max="2050" width="8" style="8" customWidth="1"/>
    <col min="2051" max="2053" width="8.7109375" style="8" customWidth="1"/>
    <col min="2054" max="2059" width="9.140625" style="8"/>
    <col min="2060" max="2061" width="12" style="8" customWidth="1"/>
    <col min="2062" max="2062" width="10" style="8" customWidth="1"/>
    <col min="2063" max="2063" width="9.140625" style="8"/>
    <col min="2064" max="2067" width="10" style="8" customWidth="1"/>
    <col min="2068" max="2070" width="12" style="8" customWidth="1"/>
    <col min="2071" max="2071" width="9" style="8" customWidth="1"/>
    <col min="2072" max="2073" width="9.140625" style="8"/>
    <col min="2074" max="2074" width="11" style="8" customWidth="1"/>
    <col min="2075" max="2304" width="9.140625" style="8"/>
    <col min="2305" max="2305" width="11" style="8" customWidth="1"/>
    <col min="2306" max="2306" width="8" style="8" customWidth="1"/>
    <col min="2307" max="2309" width="8.7109375" style="8" customWidth="1"/>
    <col min="2310" max="2315" width="9.140625" style="8"/>
    <col min="2316" max="2317" width="12" style="8" customWidth="1"/>
    <col min="2318" max="2318" width="10" style="8" customWidth="1"/>
    <col min="2319" max="2319" width="9.140625" style="8"/>
    <col min="2320" max="2323" width="10" style="8" customWidth="1"/>
    <col min="2324" max="2326" width="12" style="8" customWidth="1"/>
    <col min="2327" max="2327" width="9" style="8" customWidth="1"/>
    <col min="2328" max="2329" width="9.140625" style="8"/>
    <col min="2330" max="2330" width="11" style="8" customWidth="1"/>
    <col min="2331" max="2560" width="9.140625" style="8"/>
    <col min="2561" max="2561" width="11" style="8" customWidth="1"/>
    <col min="2562" max="2562" width="8" style="8" customWidth="1"/>
    <col min="2563" max="2565" width="8.7109375" style="8" customWidth="1"/>
    <col min="2566" max="2571" width="9.140625" style="8"/>
    <col min="2572" max="2573" width="12" style="8" customWidth="1"/>
    <col min="2574" max="2574" width="10" style="8" customWidth="1"/>
    <col min="2575" max="2575" width="9.140625" style="8"/>
    <col min="2576" max="2579" width="10" style="8" customWidth="1"/>
    <col min="2580" max="2582" width="12" style="8" customWidth="1"/>
    <col min="2583" max="2583" width="9" style="8" customWidth="1"/>
    <col min="2584" max="2585" width="9.140625" style="8"/>
    <col min="2586" max="2586" width="11" style="8" customWidth="1"/>
    <col min="2587" max="2816" width="9.140625" style="8"/>
    <col min="2817" max="2817" width="11" style="8" customWidth="1"/>
    <col min="2818" max="2818" width="8" style="8" customWidth="1"/>
    <col min="2819" max="2821" width="8.7109375" style="8" customWidth="1"/>
    <col min="2822" max="2827" width="9.140625" style="8"/>
    <col min="2828" max="2829" width="12" style="8" customWidth="1"/>
    <col min="2830" max="2830" width="10" style="8" customWidth="1"/>
    <col min="2831" max="2831" width="9.140625" style="8"/>
    <col min="2832" max="2835" width="10" style="8" customWidth="1"/>
    <col min="2836" max="2838" width="12" style="8" customWidth="1"/>
    <col min="2839" max="2839" width="9" style="8" customWidth="1"/>
    <col min="2840" max="2841" width="9.140625" style="8"/>
    <col min="2842" max="2842" width="11" style="8" customWidth="1"/>
    <col min="2843" max="3072" width="9.140625" style="8"/>
    <col min="3073" max="3073" width="11" style="8" customWidth="1"/>
    <col min="3074" max="3074" width="8" style="8" customWidth="1"/>
    <col min="3075" max="3077" width="8.7109375" style="8" customWidth="1"/>
    <col min="3078" max="3083" width="9.140625" style="8"/>
    <col min="3084" max="3085" width="12" style="8" customWidth="1"/>
    <col min="3086" max="3086" width="10" style="8" customWidth="1"/>
    <col min="3087" max="3087" width="9.140625" style="8"/>
    <col min="3088" max="3091" width="10" style="8" customWidth="1"/>
    <col min="3092" max="3094" width="12" style="8" customWidth="1"/>
    <col min="3095" max="3095" width="9" style="8" customWidth="1"/>
    <col min="3096" max="3097" width="9.140625" style="8"/>
    <col min="3098" max="3098" width="11" style="8" customWidth="1"/>
    <col min="3099" max="3328" width="9.140625" style="8"/>
    <col min="3329" max="3329" width="11" style="8" customWidth="1"/>
    <col min="3330" max="3330" width="8" style="8" customWidth="1"/>
    <col min="3331" max="3333" width="8.7109375" style="8" customWidth="1"/>
    <col min="3334" max="3339" width="9.140625" style="8"/>
    <col min="3340" max="3341" width="12" style="8" customWidth="1"/>
    <col min="3342" max="3342" width="10" style="8" customWidth="1"/>
    <col min="3343" max="3343" width="9.140625" style="8"/>
    <col min="3344" max="3347" width="10" style="8" customWidth="1"/>
    <col min="3348" max="3350" width="12" style="8" customWidth="1"/>
    <col min="3351" max="3351" width="9" style="8" customWidth="1"/>
    <col min="3352" max="3353" width="9.140625" style="8"/>
    <col min="3354" max="3354" width="11" style="8" customWidth="1"/>
    <col min="3355" max="3584" width="9.140625" style="8"/>
    <col min="3585" max="3585" width="11" style="8" customWidth="1"/>
    <col min="3586" max="3586" width="8" style="8" customWidth="1"/>
    <col min="3587" max="3589" width="8.7109375" style="8" customWidth="1"/>
    <col min="3590" max="3595" width="9.140625" style="8"/>
    <col min="3596" max="3597" width="12" style="8" customWidth="1"/>
    <col min="3598" max="3598" width="10" style="8" customWidth="1"/>
    <col min="3599" max="3599" width="9.140625" style="8"/>
    <col min="3600" max="3603" width="10" style="8" customWidth="1"/>
    <col min="3604" max="3606" width="12" style="8" customWidth="1"/>
    <col min="3607" max="3607" width="9" style="8" customWidth="1"/>
    <col min="3608" max="3609" width="9.140625" style="8"/>
    <col min="3610" max="3610" width="11" style="8" customWidth="1"/>
    <col min="3611" max="3840" width="9.140625" style="8"/>
    <col min="3841" max="3841" width="11" style="8" customWidth="1"/>
    <col min="3842" max="3842" width="8" style="8" customWidth="1"/>
    <col min="3843" max="3845" width="8.7109375" style="8" customWidth="1"/>
    <col min="3846" max="3851" width="9.140625" style="8"/>
    <col min="3852" max="3853" width="12" style="8" customWidth="1"/>
    <col min="3854" max="3854" width="10" style="8" customWidth="1"/>
    <col min="3855" max="3855" width="9.140625" style="8"/>
    <col min="3856" max="3859" width="10" style="8" customWidth="1"/>
    <col min="3860" max="3862" width="12" style="8" customWidth="1"/>
    <col min="3863" max="3863" width="9" style="8" customWidth="1"/>
    <col min="3864" max="3865" width="9.140625" style="8"/>
    <col min="3866" max="3866" width="11" style="8" customWidth="1"/>
    <col min="3867" max="4096" width="9.140625" style="8"/>
    <col min="4097" max="4097" width="11" style="8" customWidth="1"/>
    <col min="4098" max="4098" width="8" style="8" customWidth="1"/>
    <col min="4099" max="4101" width="8.7109375" style="8" customWidth="1"/>
    <col min="4102" max="4107" width="9.140625" style="8"/>
    <col min="4108" max="4109" width="12" style="8" customWidth="1"/>
    <col min="4110" max="4110" width="10" style="8" customWidth="1"/>
    <col min="4111" max="4111" width="9.140625" style="8"/>
    <col min="4112" max="4115" width="10" style="8" customWidth="1"/>
    <col min="4116" max="4118" width="12" style="8" customWidth="1"/>
    <col min="4119" max="4119" width="9" style="8" customWidth="1"/>
    <col min="4120" max="4121" width="9.140625" style="8"/>
    <col min="4122" max="4122" width="11" style="8" customWidth="1"/>
    <col min="4123" max="4352" width="9.140625" style="8"/>
    <col min="4353" max="4353" width="11" style="8" customWidth="1"/>
    <col min="4354" max="4354" width="8" style="8" customWidth="1"/>
    <col min="4355" max="4357" width="8.7109375" style="8" customWidth="1"/>
    <col min="4358" max="4363" width="9.140625" style="8"/>
    <col min="4364" max="4365" width="12" style="8" customWidth="1"/>
    <col min="4366" max="4366" width="10" style="8" customWidth="1"/>
    <col min="4367" max="4367" width="9.140625" style="8"/>
    <col min="4368" max="4371" width="10" style="8" customWidth="1"/>
    <col min="4372" max="4374" width="12" style="8" customWidth="1"/>
    <col min="4375" max="4375" width="9" style="8" customWidth="1"/>
    <col min="4376" max="4377" width="9.140625" style="8"/>
    <col min="4378" max="4378" width="11" style="8" customWidth="1"/>
    <col min="4379" max="4608" width="9.140625" style="8"/>
    <col min="4609" max="4609" width="11" style="8" customWidth="1"/>
    <col min="4610" max="4610" width="8" style="8" customWidth="1"/>
    <col min="4611" max="4613" width="8.7109375" style="8" customWidth="1"/>
    <col min="4614" max="4619" width="9.140625" style="8"/>
    <col min="4620" max="4621" width="12" style="8" customWidth="1"/>
    <col min="4622" max="4622" width="10" style="8" customWidth="1"/>
    <col min="4623" max="4623" width="9.140625" style="8"/>
    <col min="4624" max="4627" width="10" style="8" customWidth="1"/>
    <col min="4628" max="4630" width="12" style="8" customWidth="1"/>
    <col min="4631" max="4631" width="9" style="8" customWidth="1"/>
    <col min="4632" max="4633" width="9.140625" style="8"/>
    <col min="4634" max="4634" width="11" style="8" customWidth="1"/>
    <col min="4635" max="4864" width="9.140625" style="8"/>
    <col min="4865" max="4865" width="11" style="8" customWidth="1"/>
    <col min="4866" max="4866" width="8" style="8" customWidth="1"/>
    <col min="4867" max="4869" width="8.7109375" style="8" customWidth="1"/>
    <col min="4870" max="4875" width="9.140625" style="8"/>
    <col min="4876" max="4877" width="12" style="8" customWidth="1"/>
    <col min="4878" max="4878" width="10" style="8" customWidth="1"/>
    <col min="4879" max="4879" width="9.140625" style="8"/>
    <col min="4880" max="4883" width="10" style="8" customWidth="1"/>
    <col min="4884" max="4886" width="12" style="8" customWidth="1"/>
    <col min="4887" max="4887" width="9" style="8" customWidth="1"/>
    <col min="4888" max="4889" width="9.140625" style="8"/>
    <col min="4890" max="4890" width="11" style="8" customWidth="1"/>
    <col min="4891" max="5120" width="9.140625" style="8"/>
    <col min="5121" max="5121" width="11" style="8" customWidth="1"/>
    <col min="5122" max="5122" width="8" style="8" customWidth="1"/>
    <col min="5123" max="5125" width="8.7109375" style="8" customWidth="1"/>
    <col min="5126" max="5131" width="9.140625" style="8"/>
    <col min="5132" max="5133" width="12" style="8" customWidth="1"/>
    <col min="5134" max="5134" width="10" style="8" customWidth="1"/>
    <col min="5135" max="5135" width="9.140625" style="8"/>
    <col min="5136" max="5139" width="10" style="8" customWidth="1"/>
    <col min="5140" max="5142" width="12" style="8" customWidth="1"/>
    <col min="5143" max="5143" width="9" style="8" customWidth="1"/>
    <col min="5144" max="5145" width="9.140625" style="8"/>
    <col min="5146" max="5146" width="11" style="8" customWidth="1"/>
    <col min="5147" max="5376" width="9.140625" style="8"/>
    <col min="5377" max="5377" width="11" style="8" customWidth="1"/>
    <col min="5378" max="5378" width="8" style="8" customWidth="1"/>
    <col min="5379" max="5381" width="8.7109375" style="8" customWidth="1"/>
    <col min="5382" max="5387" width="9.140625" style="8"/>
    <col min="5388" max="5389" width="12" style="8" customWidth="1"/>
    <col min="5390" max="5390" width="10" style="8" customWidth="1"/>
    <col min="5391" max="5391" width="9.140625" style="8"/>
    <col min="5392" max="5395" width="10" style="8" customWidth="1"/>
    <col min="5396" max="5398" width="12" style="8" customWidth="1"/>
    <col min="5399" max="5399" width="9" style="8" customWidth="1"/>
    <col min="5400" max="5401" width="9.140625" style="8"/>
    <col min="5402" max="5402" width="11" style="8" customWidth="1"/>
    <col min="5403" max="5632" width="9.140625" style="8"/>
    <col min="5633" max="5633" width="11" style="8" customWidth="1"/>
    <col min="5634" max="5634" width="8" style="8" customWidth="1"/>
    <col min="5635" max="5637" width="8.7109375" style="8" customWidth="1"/>
    <col min="5638" max="5643" width="9.140625" style="8"/>
    <col min="5644" max="5645" width="12" style="8" customWidth="1"/>
    <col min="5646" max="5646" width="10" style="8" customWidth="1"/>
    <col min="5647" max="5647" width="9.140625" style="8"/>
    <col min="5648" max="5651" width="10" style="8" customWidth="1"/>
    <col min="5652" max="5654" width="12" style="8" customWidth="1"/>
    <col min="5655" max="5655" width="9" style="8" customWidth="1"/>
    <col min="5656" max="5657" width="9.140625" style="8"/>
    <col min="5658" max="5658" width="11" style="8" customWidth="1"/>
    <col min="5659" max="5888" width="9.140625" style="8"/>
    <col min="5889" max="5889" width="11" style="8" customWidth="1"/>
    <col min="5890" max="5890" width="8" style="8" customWidth="1"/>
    <col min="5891" max="5893" width="8.7109375" style="8" customWidth="1"/>
    <col min="5894" max="5899" width="9.140625" style="8"/>
    <col min="5900" max="5901" width="12" style="8" customWidth="1"/>
    <col min="5902" max="5902" width="10" style="8" customWidth="1"/>
    <col min="5903" max="5903" width="9.140625" style="8"/>
    <col min="5904" max="5907" width="10" style="8" customWidth="1"/>
    <col min="5908" max="5910" width="12" style="8" customWidth="1"/>
    <col min="5911" max="5911" width="9" style="8" customWidth="1"/>
    <col min="5912" max="5913" width="9.140625" style="8"/>
    <col min="5914" max="5914" width="11" style="8" customWidth="1"/>
    <col min="5915" max="6144" width="9.140625" style="8"/>
    <col min="6145" max="6145" width="11" style="8" customWidth="1"/>
    <col min="6146" max="6146" width="8" style="8" customWidth="1"/>
    <col min="6147" max="6149" width="8.7109375" style="8" customWidth="1"/>
    <col min="6150" max="6155" width="9.140625" style="8"/>
    <col min="6156" max="6157" width="12" style="8" customWidth="1"/>
    <col min="6158" max="6158" width="10" style="8" customWidth="1"/>
    <col min="6159" max="6159" width="9.140625" style="8"/>
    <col min="6160" max="6163" width="10" style="8" customWidth="1"/>
    <col min="6164" max="6166" width="12" style="8" customWidth="1"/>
    <col min="6167" max="6167" width="9" style="8" customWidth="1"/>
    <col min="6168" max="6169" width="9.140625" style="8"/>
    <col min="6170" max="6170" width="11" style="8" customWidth="1"/>
    <col min="6171" max="6400" width="9.140625" style="8"/>
    <col min="6401" max="6401" width="11" style="8" customWidth="1"/>
    <col min="6402" max="6402" width="8" style="8" customWidth="1"/>
    <col min="6403" max="6405" width="8.7109375" style="8" customWidth="1"/>
    <col min="6406" max="6411" width="9.140625" style="8"/>
    <col min="6412" max="6413" width="12" style="8" customWidth="1"/>
    <col min="6414" max="6414" width="10" style="8" customWidth="1"/>
    <col min="6415" max="6415" width="9.140625" style="8"/>
    <col min="6416" max="6419" width="10" style="8" customWidth="1"/>
    <col min="6420" max="6422" width="12" style="8" customWidth="1"/>
    <col min="6423" max="6423" width="9" style="8" customWidth="1"/>
    <col min="6424" max="6425" width="9.140625" style="8"/>
    <col min="6426" max="6426" width="11" style="8" customWidth="1"/>
    <col min="6427" max="6656" width="9.140625" style="8"/>
    <col min="6657" max="6657" width="11" style="8" customWidth="1"/>
    <col min="6658" max="6658" width="8" style="8" customWidth="1"/>
    <col min="6659" max="6661" width="8.7109375" style="8" customWidth="1"/>
    <col min="6662" max="6667" width="9.140625" style="8"/>
    <col min="6668" max="6669" width="12" style="8" customWidth="1"/>
    <col min="6670" max="6670" width="10" style="8" customWidth="1"/>
    <col min="6671" max="6671" width="9.140625" style="8"/>
    <col min="6672" max="6675" width="10" style="8" customWidth="1"/>
    <col min="6676" max="6678" width="12" style="8" customWidth="1"/>
    <col min="6679" max="6679" width="9" style="8" customWidth="1"/>
    <col min="6680" max="6681" width="9.140625" style="8"/>
    <col min="6682" max="6682" width="11" style="8" customWidth="1"/>
    <col min="6683" max="6912" width="9.140625" style="8"/>
    <col min="6913" max="6913" width="11" style="8" customWidth="1"/>
    <col min="6914" max="6914" width="8" style="8" customWidth="1"/>
    <col min="6915" max="6917" width="8.7109375" style="8" customWidth="1"/>
    <col min="6918" max="6923" width="9.140625" style="8"/>
    <col min="6924" max="6925" width="12" style="8" customWidth="1"/>
    <col min="6926" max="6926" width="10" style="8" customWidth="1"/>
    <col min="6927" max="6927" width="9.140625" style="8"/>
    <col min="6928" max="6931" width="10" style="8" customWidth="1"/>
    <col min="6932" max="6934" width="12" style="8" customWidth="1"/>
    <col min="6935" max="6935" width="9" style="8" customWidth="1"/>
    <col min="6936" max="6937" width="9.140625" style="8"/>
    <col min="6938" max="6938" width="11" style="8" customWidth="1"/>
    <col min="6939" max="7168" width="9.140625" style="8"/>
    <col min="7169" max="7169" width="11" style="8" customWidth="1"/>
    <col min="7170" max="7170" width="8" style="8" customWidth="1"/>
    <col min="7171" max="7173" width="8.7109375" style="8" customWidth="1"/>
    <col min="7174" max="7179" width="9.140625" style="8"/>
    <col min="7180" max="7181" width="12" style="8" customWidth="1"/>
    <col min="7182" max="7182" width="10" style="8" customWidth="1"/>
    <col min="7183" max="7183" width="9.140625" style="8"/>
    <col min="7184" max="7187" width="10" style="8" customWidth="1"/>
    <col min="7188" max="7190" width="12" style="8" customWidth="1"/>
    <col min="7191" max="7191" width="9" style="8" customWidth="1"/>
    <col min="7192" max="7193" width="9.140625" style="8"/>
    <col min="7194" max="7194" width="11" style="8" customWidth="1"/>
    <col min="7195" max="7424" width="9.140625" style="8"/>
    <col min="7425" max="7425" width="11" style="8" customWidth="1"/>
    <col min="7426" max="7426" width="8" style="8" customWidth="1"/>
    <col min="7427" max="7429" width="8.7109375" style="8" customWidth="1"/>
    <col min="7430" max="7435" width="9.140625" style="8"/>
    <col min="7436" max="7437" width="12" style="8" customWidth="1"/>
    <col min="7438" max="7438" width="10" style="8" customWidth="1"/>
    <col min="7439" max="7439" width="9.140625" style="8"/>
    <col min="7440" max="7443" width="10" style="8" customWidth="1"/>
    <col min="7444" max="7446" width="12" style="8" customWidth="1"/>
    <col min="7447" max="7447" width="9" style="8" customWidth="1"/>
    <col min="7448" max="7449" width="9.140625" style="8"/>
    <col min="7450" max="7450" width="11" style="8" customWidth="1"/>
    <col min="7451" max="7680" width="9.140625" style="8"/>
    <col min="7681" max="7681" width="11" style="8" customWidth="1"/>
    <col min="7682" max="7682" width="8" style="8" customWidth="1"/>
    <col min="7683" max="7685" width="8.7109375" style="8" customWidth="1"/>
    <col min="7686" max="7691" width="9.140625" style="8"/>
    <col min="7692" max="7693" width="12" style="8" customWidth="1"/>
    <col min="7694" max="7694" width="10" style="8" customWidth="1"/>
    <col min="7695" max="7695" width="9.140625" style="8"/>
    <col min="7696" max="7699" width="10" style="8" customWidth="1"/>
    <col min="7700" max="7702" width="12" style="8" customWidth="1"/>
    <col min="7703" max="7703" width="9" style="8" customWidth="1"/>
    <col min="7704" max="7705" width="9.140625" style="8"/>
    <col min="7706" max="7706" width="11" style="8" customWidth="1"/>
    <col min="7707" max="7936" width="9.140625" style="8"/>
    <col min="7937" max="7937" width="11" style="8" customWidth="1"/>
    <col min="7938" max="7938" width="8" style="8" customWidth="1"/>
    <col min="7939" max="7941" width="8.7109375" style="8" customWidth="1"/>
    <col min="7942" max="7947" width="9.140625" style="8"/>
    <col min="7948" max="7949" width="12" style="8" customWidth="1"/>
    <col min="7950" max="7950" width="10" style="8" customWidth="1"/>
    <col min="7951" max="7951" width="9.140625" style="8"/>
    <col min="7952" max="7955" width="10" style="8" customWidth="1"/>
    <col min="7956" max="7958" width="12" style="8" customWidth="1"/>
    <col min="7959" max="7959" width="9" style="8" customWidth="1"/>
    <col min="7960" max="7961" width="9.140625" style="8"/>
    <col min="7962" max="7962" width="11" style="8" customWidth="1"/>
    <col min="7963" max="8192" width="9.140625" style="8"/>
    <col min="8193" max="8193" width="11" style="8" customWidth="1"/>
    <col min="8194" max="8194" width="8" style="8" customWidth="1"/>
    <col min="8195" max="8197" width="8.7109375" style="8" customWidth="1"/>
    <col min="8198" max="8203" width="9.140625" style="8"/>
    <col min="8204" max="8205" width="12" style="8" customWidth="1"/>
    <col min="8206" max="8206" width="10" style="8" customWidth="1"/>
    <col min="8207" max="8207" width="9.140625" style="8"/>
    <col min="8208" max="8211" width="10" style="8" customWidth="1"/>
    <col min="8212" max="8214" width="12" style="8" customWidth="1"/>
    <col min="8215" max="8215" width="9" style="8" customWidth="1"/>
    <col min="8216" max="8217" width="9.140625" style="8"/>
    <col min="8218" max="8218" width="11" style="8" customWidth="1"/>
    <col min="8219" max="8448" width="9.140625" style="8"/>
    <col min="8449" max="8449" width="11" style="8" customWidth="1"/>
    <col min="8450" max="8450" width="8" style="8" customWidth="1"/>
    <col min="8451" max="8453" width="8.7109375" style="8" customWidth="1"/>
    <col min="8454" max="8459" width="9.140625" style="8"/>
    <col min="8460" max="8461" width="12" style="8" customWidth="1"/>
    <col min="8462" max="8462" width="10" style="8" customWidth="1"/>
    <col min="8463" max="8463" width="9.140625" style="8"/>
    <col min="8464" max="8467" width="10" style="8" customWidth="1"/>
    <col min="8468" max="8470" width="12" style="8" customWidth="1"/>
    <col min="8471" max="8471" width="9" style="8" customWidth="1"/>
    <col min="8472" max="8473" width="9.140625" style="8"/>
    <col min="8474" max="8474" width="11" style="8" customWidth="1"/>
    <col min="8475" max="8704" width="9.140625" style="8"/>
    <col min="8705" max="8705" width="11" style="8" customWidth="1"/>
    <col min="8706" max="8706" width="8" style="8" customWidth="1"/>
    <col min="8707" max="8709" width="8.7109375" style="8" customWidth="1"/>
    <col min="8710" max="8715" width="9.140625" style="8"/>
    <col min="8716" max="8717" width="12" style="8" customWidth="1"/>
    <col min="8718" max="8718" width="10" style="8" customWidth="1"/>
    <col min="8719" max="8719" width="9.140625" style="8"/>
    <col min="8720" max="8723" width="10" style="8" customWidth="1"/>
    <col min="8724" max="8726" width="12" style="8" customWidth="1"/>
    <col min="8727" max="8727" width="9" style="8" customWidth="1"/>
    <col min="8728" max="8729" width="9.140625" style="8"/>
    <col min="8730" max="8730" width="11" style="8" customWidth="1"/>
    <col min="8731" max="8960" width="9.140625" style="8"/>
    <col min="8961" max="8961" width="11" style="8" customWidth="1"/>
    <col min="8962" max="8962" width="8" style="8" customWidth="1"/>
    <col min="8963" max="8965" width="8.7109375" style="8" customWidth="1"/>
    <col min="8966" max="8971" width="9.140625" style="8"/>
    <col min="8972" max="8973" width="12" style="8" customWidth="1"/>
    <col min="8974" max="8974" width="10" style="8" customWidth="1"/>
    <col min="8975" max="8975" width="9.140625" style="8"/>
    <col min="8976" max="8979" width="10" style="8" customWidth="1"/>
    <col min="8980" max="8982" width="12" style="8" customWidth="1"/>
    <col min="8983" max="8983" width="9" style="8" customWidth="1"/>
    <col min="8984" max="8985" width="9.140625" style="8"/>
    <col min="8986" max="8986" width="11" style="8" customWidth="1"/>
    <col min="8987" max="9216" width="9.140625" style="8"/>
    <col min="9217" max="9217" width="11" style="8" customWidth="1"/>
    <col min="9218" max="9218" width="8" style="8" customWidth="1"/>
    <col min="9219" max="9221" width="8.7109375" style="8" customWidth="1"/>
    <col min="9222" max="9227" width="9.140625" style="8"/>
    <col min="9228" max="9229" width="12" style="8" customWidth="1"/>
    <col min="9230" max="9230" width="10" style="8" customWidth="1"/>
    <col min="9231" max="9231" width="9.140625" style="8"/>
    <col min="9232" max="9235" width="10" style="8" customWidth="1"/>
    <col min="9236" max="9238" width="12" style="8" customWidth="1"/>
    <col min="9239" max="9239" width="9" style="8" customWidth="1"/>
    <col min="9240" max="9241" width="9.140625" style="8"/>
    <col min="9242" max="9242" width="11" style="8" customWidth="1"/>
    <col min="9243" max="9472" width="9.140625" style="8"/>
    <col min="9473" max="9473" width="11" style="8" customWidth="1"/>
    <col min="9474" max="9474" width="8" style="8" customWidth="1"/>
    <col min="9475" max="9477" width="8.7109375" style="8" customWidth="1"/>
    <col min="9478" max="9483" width="9.140625" style="8"/>
    <col min="9484" max="9485" width="12" style="8" customWidth="1"/>
    <col min="9486" max="9486" width="10" style="8" customWidth="1"/>
    <col min="9487" max="9487" width="9.140625" style="8"/>
    <col min="9488" max="9491" width="10" style="8" customWidth="1"/>
    <col min="9492" max="9494" width="12" style="8" customWidth="1"/>
    <col min="9495" max="9495" width="9" style="8" customWidth="1"/>
    <col min="9496" max="9497" width="9.140625" style="8"/>
    <col min="9498" max="9498" width="11" style="8" customWidth="1"/>
    <col min="9499" max="9728" width="9.140625" style="8"/>
    <col min="9729" max="9729" width="11" style="8" customWidth="1"/>
    <col min="9730" max="9730" width="8" style="8" customWidth="1"/>
    <col min="9731" max="9733" width="8.7109375" style="8" customWidth="1"/>
    <col min="9734" max="9739" width="9.140625" style="8"/>
    <col min="9740" max="9741" width="12" style="8" customWidth="1"/>
    <col min="9742" max="9742" width="10" style="8" customWidth="1"/>
    <col min="9743" max="9743" width="9.140625" style="8"/>
    <col min="9744" max="9747" width="10" style="8" customWidth="1"/>
    <col min="9748" max="9750" width="12" style="8" customWidth="1"/>
    <col min="9751" max="9751" width="9" style="8" customWidth="1"/>
    <col min="9752" max="9753" width="9.140625" style="8"/>
    <col min="9754" max="9754" width="11" style="8" customWidth="1"/>
    <col min="9755" max="9984" width="9.140625" style="8"/>
    <col min="9985" max="9985" width="11" style="8" customWidth="1"/>
    <col min="9986" max="9986" width="8" style="8" customWidth="1"/>
    <col min="9987" max="9989" width="8.7109375" style="8" customWidth="1"/>
    <col min="9990" max="9995" width="9.140625" style="8"/>
    <col min="9996" max="9997" width="12" style="8" customWidth="1"/>
    <col min="9998" max="9998" width="10" style="8" customWidth="1"/>
    <col min="9999" max="9999" width="9.140625" style="8"/>
    <col min="10000" max="10003" width="10" style="8" customWidth="1"/>
    <col min="10004" max="10006" width="12" style="8" customWidth="1"/>
    <col min="10007" max="10007" width="9" style="8" customWidth="1"/>
    <col min="10008" max="10009" width="9.140625" style="8"/>
    <col min="10010" max="10010" width="11" style="8" customWidth="1"/>
    <col min="10011" max="10240" width="9.140625" style="8"/>
    <col min="10241" max="10241" width="11" style="8" customWidth="1"/>
    <col min="10242" max="10242" width="8" style="8" customWidth="1"/>
    <col min="10243" max="10245" width="8.7109375" style="8" customWidth="1"/>
    <col min="10246" max="10251" width="9.140625" style="8"/>
    <col min="10252" max="10253" width="12" style="8" customWidth="1"/>
    <col min="10254" max="10254" width="10" style="8" customWidth="1"/>
    <col min="10255" max="10255" width="9.140625" style="8"/>
    <col min="10256" max="10259" width="10" style="8" customWidth="1"/>
    <col min="10260" max="10262" width="12" style="8" customWidth="1"/>
    <col min="10263" max="10263" width="9" style="8" customWidth="1"/>
    <col min="10264" max="10265" width="9.140625" style="8"/>
    <col min="10266" max="10266" width="11" style="8" customWidth="1"/>
    <col min="10267" max="10496" width="9.140625" style="8"/>
    <col min="10497" max="10497" width="11" style="8" customWidth="1"/>
    <col min="10498" max="10498" width="8" style="8" customWidth="1"/>
    <col min="10499" max="10501" width="8.7109375" style="8" customWidth="1"/>
    <col min="10502" max="10507" width="9.140625" style="8"/>
    <col min="10508" max="10509" width="12" style="8" customWidth="1"/>
    <col min="10510" max="10510" width="10" style="8" customWidth="1"/>
    <col min="10511" max="10511" width="9.140625" style="8"/>
    <col min="10512" max="10515" width="10" style="8" customWidth="1"/>
    <col min="10516" max="10518" width="12" style="8" customWidth="1"/>
    <col min="10519" max="10519" width="9" style="8" customWidth="1"/>
    <col min="10520" max="10521" width="9.140625" style="8"/>
    <col min="10522" max="10522" width="11" style="8" customWidth="1"/>
    <col min="10523" max="10752" width="9.140625" style="8"/>
    <col min="10753" max="10753" width="11" style="8" customWidth="1"/>
    <col min="10754" max="10754" width="8" style="8" customWidth="1"/>
    <col min="10755" max="10757" width="8.7109375" style="8" customWidth="1"/>
    <col min="10758" max="10763" width="9.140625" style="8"/>
    <col min="10764" max="10765" width="12" style="8" customWidth="1"/>
    <col min="10766" max="10766" width="10" style="8" customWidth="1"/>
    <col min="10767" max="10767" width="9.140625" style="8"/>
    <col min="10768" max="10771" width="10" style="8" customWidth="1"/>
    <col min="10772" max="10774" width="12" style="8" customWidth="1"/>
    <col min="10775" max="10775" width="9" style="8" customWidth="1"/>
    <col min="10776" max="10777" width="9.140625" style="8"/>
    <col min="10778" max="10778" width="11" style="8" customWidth="1"/>
    <col min="10779" max="11008" width="9.140625" style="8"/>
    <col min="11009" max="11009" width="11" style="8" customWidth="1"/>
    <col min="11010" max="11010" width="8" style="8" customWidth="1"/>
    <col min="11011" max="11013" width="8.7109375" style="8" customWidth="1"/>
    <col min="11014" max="11019" width="9.140625" style="8"/>
    <col min="11020" max="11021" width="12" style="8" customWidth="1"/>
    <col min="11022" max="11022" width="10" style="8" customWidth="1"/>
    <col min="11023" max="11023" width="9.140625" style="8"/>
    <col min="11024" max="11027" width="10" style="8" customWidth="1"/>
    <col min="11028" max="11030" width="12" style="8" customWidth="1"/>
    <col min="11031" max="11031" width="9" style="8" customWidth="1"/>
    <col min="11032" max="11033" width="9.140625" style="8"/>
    <col min="11034" max="11034" width="11" style="8" customWidth="1"/>
    <col min="11035" max="11264" width="9.140625" style="8"/>
    <col min="11265" max="11265" width="11" style="8" customWidth="1"/>
    <col min="11266" max="11266" width="8" style="8" customWidth="1"/>
    <col min="11267" max="11269" width="8.7109375" style="8" customWidth="1"/>
    <col min="11270" max="11275" width="9.140625" style="8"/>
    <col min="11276" max="11277" width="12" style="8" customWidth="1"/>
    <col min="11278" max="11278" width="10" style="8" customWidth="1"/>
    <col min="11279" max="11279" width="9.140625" style="8"/>
    <col min="11280" max="11283" width="10" style="8" customWidth="1"/>
    <col min="11284" max="11286" width="12" style="8" customWidth="1"/>
    <col min="11287" max="11287" width="9" style="8" customWidth="1"/>
    <col min="11288" max="11289" width="9.140625" style="8"/>
    <col min="11290" max="11290" width="11" style="8" customWidth="1"/>
    <col min="11291" max="11520" width="9.140625" style="8"/>
    <col min="11521" max="11521" width="11" style="8" customWidth="1"/>
    <col min="11522" max="11522" width="8" style="8" customWidth="1"/>
    <col min="11523" max="11525" width="8.7109375" style="8" customWidth="1"/>
    <col min="11526" max="11531" width="9.140625" style="8"/>
    <col min="11532" max="11533" width="12" style="8" customWidth="1"/>
    <col min="11534" max="11534" width="10" style="8" customWidth="1"/>
    <col min="11535" max="11535" width="9.140625" style="8"/>
    <col min="11536" max="11539" width="10" style="8" customWidth="1"/>
    <col min="11540" max="11542" width="12" style="8" customWidth="1"/>
    <col min="11543" max="11543" width="9" style="8" customWidth="1"/>
    <col min="11544" max="11545" width="9.140625" style="8"/>
    <col min="11546" max="11546" width="11" style="8" customWidth="1"/>
    <col min="11547" max="11776" width="9.140625" style="8"/>
    <col min="11777" max="11777" width="11" style="8" customWidth="1"/>
    <col min="11778" max="11778" width="8" style="8" customWidth="1"/>
    <col min="11779" max="11781" width="8.7109375" style="8" customWidth="1"/>
    <col min="11782" max="11787" width="9.140625" style="8"/>
    <col min="11788" max="11789" width="12" style="8" customWidth="1"/>
    <col min="11790" max="11790" width="10" style="8" customWidth="1"/>
    <col min="11791" max="11791" width="9.140625" style="8"/>
    <col min="11792" max="11795" width="10" style="8" customWidth="1"/>
    <col min="11796" max="11798" width="12" style="8" customWidth="1"/>
    <col min="11799" max="11799" width="9" style="8" customWidth="1"/>
    <col min="11800" max="11801" width="9.140625" style="8"/>
    <col min="11802" max="11802" width="11" style="8" customWidth="1"/>
    <col min="11803" max="12032" width="9.140625" style="8"/>
    <col min="12033" max="12033" width="11" style="8" customWidth="1"/>
    <col min="12034" max="12034" width="8" style="8" customWidth="1"/>
    <col min="12035" max="12037" width="8.7109375" style="8" customWidth="1"/>
    <col min="12038" max="12043" width="9.140625" style="8"/>
    <col min="12044" max="12045" width="12" style="8" customWidth="1"/>
    <col min="12046" max="12046" width="10" style="8" customWidth="1"/>
    <col min="12047" max="12047" width="9.140625" style="8"/>
    <col min="12048" max="12051" width="10" style="8" customWidth="1"/>
    <col min="12052" max="12054" width="12" style="8" customWidth="1"/>
    <col min="12055" max="12055" width="9" style="8" customWidth="1"/>
    <col min="12056" max="12057" width="9.140625" style="8"/>
    <col min="12058" max="12058" width="11" style="8" customWidth="1"/>
    <col min="12059" max="12288" width="9.140625" style="8"/>
    <col min="12289" max="12289" width="11" style="8" customWidth="1"/>
    <col min="12290" max="12290" width="8" style="8" customWidth="1"/>
    <col min="12291" max="12293" width="8.7109375" style="8" customWidth="1"/>
    <col min="12294" max="12299" width="9.140625" style="8"/>
    <col min="12300" max="12301" width="12" style="8" customWidth="1"/>
    <col min="12302" max="12302" width="10" style="8" customWidth="1"/>
    <col min="12303" max="12303" width="9.140625" style="8"/>
    <col min="12304" max="12307" width="10" style="8" customWidth="1"/>
    <col min="12308" max="12310" width="12" style="8" customWidth="1"/>
    <col min="12311" max="12311" width="9" style="8" customWidth="1"/>
    <col min="12312" max="12313" width="9.140625" style="8"/>
    <col min="12314" max="12314" width="11" style="8" customWidth="1"/>
    <col min="12315" max="12544" width="9.140625" style="8"/>
    <col min="12545" max="12545" width="11" style="8" customWidth="1"/>
    <col min="12546" max="12546" width="8" style="8" customWidth="1"/>
    <col min="12547" max="12549" width="8.7109375" style="8" customWidth="1"/>
    <col min="12550" max="12555" width="9.140625" style="8"/>
    <col min="12556" max="12557" width="12" style="8" customWidth="1"/>
    <col min="12558" max="12558" width="10" style="8" customWidth="1"/>
    <col min="12559" max="12559" width="9.140625" style="8"/>
    <col min="12560" max="12563" width="10" style="8" customWidth="1"/>
    <col min="12564" max="12566" width="12" style="8" customWidth="1"/>
    <col min="12567" max="12567" width="9" style="8" customWidth="1"/>
    <col min="12568" max="12569" width="9.140625" style="8"/>
    <col min="12570" max="12570" width="11" style="8" customWidth="1"/>
    <col min="12571" max="12800" width="9.140625" style="8"/>
    <col min="12801" max="12801" width="11" style="8" customWidth="1"/>
    <col min="12802" max="12802" width="8" style="8" customWidth="1"/>
    <col min="12803" max="12805" width="8.7109375" style="8" customWidth="1"/>
    <col min="12806" max="12811" width="9.140625" style="8"/>
    <col min="12812" max="12813" width="12" style="8" customWidth="1"/>
    <col min="12814" max="12814" width="10" style="8" customWidth="1"/>
    <col min="12815" max="12815" width="9.140625" style="8"/>
    <col min="12816" max="12819" width="10" style="8" customWidth="1"/>
    <col min="12820" max="12822" width="12" style="8" customWidth="1"/>
    <col min="12823" max="12823" width="9" style="8" customWidth="1"/>
    <col min="12824" max="12825" width="9.140625" style="8"/>
    <col min="12826" max="12826" width="11" style="8" customWidth="1"/>
    <col min="12827" max="13056" width="9.140625" style="8"/>
    <col min="13057" max="13057" width="11" style="8" customWidth="1"/>
    <col min="13058" max="13058" width="8" style="8" customWidth="1"/>
    <col min="13059" max="13061" width="8.7109375" style="8" customWidth="1"/>
    <col min="13062" max="13067" width="9.140625" style="8"/>
    <col min="13068" max="13069" width="12" style="8" customWidth="1"/>
    <col min="13070" max="13070" width="10" style="8" customWidth="1"/>
    <col min="13071" max="13071" width="9.140625" style="8"/>
    <col min="13072" max="13075" width="10" style="8" customWidth="1"/>
    <col min="13076" max="13078" width="12" style="8" customWidth="1"/>
    <col min="13079" max="13079" width="9" style="8" customWidth="1"/>
    <col min="13080" max="13081" width="9.140625" style="8"/>
    <col min="13082" max="13082" width="11" style="8" customWidth="1"/>
    <col min="13083" max="13312" width="9.140625" style="8"/>
    <col min="13313" max="13313" width="11" style="8" customWidth="1"/>
    <col min="13314" max="13314" width="8" style="8" customWidth="1"/>
    <col min="13315" max="13317" width="8.7109375" style="8" customWidth="1"/>
    <col min="13318" max="13323" width="9.140625" style="8"/>
    <col min="13324" max="13325" width="12" style="8" customWidth="1"/>
    <col min="13326" max="13326" width="10" style="8" customWidth="1"/>
    <col min="13327" max="13327" width="9.140625" style="8"/>
    <col min="13328" max="13331" width="10" style="8" customWidth="1"/>
    <col min="13332" max="13334" width="12" style="8" customWidth="1"/>
    <col min="13335" max="13335" width="9" style="8" customWidth="1"/>
    <col min="13336" max="13337" width="9.140625" style="8"/>
    <col min="13338" max="13338" width="11" style="8" customWidth="1"/>
    <col min="13339" max="13568" width="9.140625" style="8"/>
    <col min="13569" max="13569" width="11" style="8" customWidth="1"/>
    <col min="13570" max="13570" width="8" style="8" customWidth="1"/>
    <col min="13571" max="13573" width="8.7109375" style="8" customWidth="1"/>
    <col min="13574" max="13579" width="9.140625" style="8"/>
    <col min="13580" max="13581" width="12" style="8" customWidth="1"/>
    <col min="13582" max="13582" width="10" style="8" customWidth="1"/>
    <col min="13583" max="13583" width="9.140625" style="8"/>
    <col min="13584" max="13587" width="10" style="8" customWidth="1"/>
    <col min="13588" max="13590" width="12" style="8" customWidth="1"/>
    <col min="13591" max="13591" width="9" style="8" customWidth="1"/>
    <col min="13592" max="13593" width="9.140625" style="8"/>
    <col min="13594" max="13594" width="11" style="8" customWidth="1"/>
    <col min="13595" max="13824" width="9.140625" style="8"/>
    <col min="13825" max="13825" width="11" style="8" customWidth="1"/>
    <col min="13826" max="13826" width="8" style="8" customWidth="1"/>
    <col min="13827" max="13829" width="8.7109375" style="8" customWidth="1"/>
    <col min="13830" max="13835" width="9.140625" style="8"/>
    <col min="13836" max="13837" width="12" style="8" customWidth="1"/>
    <col min="13838" max="13838" width="10" style="8" customWidth="1"/>
    <col min="13839" max="13839" width="9.140625" style="8"/>
    <col min="13840" max="13843" width="10" style="8" customWidth="1"/>
    <col min="13844" max="13846" width="12" style="8" customWidth="1"/>
    <col min="13847" max="13847" width="9" style="8" customWidth="1"/>
    <col min="13848" max="13849" width="9.140625" style="8"/>
    <col min="13850" max="13850" width="11" style="8" customWidth="1"/>
    <col min="13851" max="14080" width="9.140625" style="8"/>
    <col min="14081" max="14081" width="11" style="8" customWidth="1"/>
    <col min="14082" max="14082" width="8" style="8" customWidth="1"/>
    <col min="14083" max="14085" width="8.7109375" style="8" customWidth="1"/>
    <col min="14086" max="14091" width="9.140625" style="8"/>
    <col min="14092" max="14093" width="12" style="8" customWidth="1"/>
    <col min="14094" max="14094" width="10" style="8" customWidth="1"/>
    <col min="14095" max="14095" width="9.140625" style="8"/>
    <col min="14096" max="14099" width="10" style="8" customWidth="1"/>
    <col min="14100" max="14102" width="12" style="8" customWidth="1"/>
    <col min="14103" max="14103" width="9" style="8" customWidth="1"/>
    <col min="14104" max="14105" width="9.140625" style="8"/>
    <col min="14106" max="14106" width="11" style="8" customWidth="1"/>
    <col min="14107" max="14336" width="9.140625" style="8"/>
    <col min="14337" max="14337" width="11" style="8" customWidth="1"/>
    <col min="14338" max="14338" width="8" style="8" customWidth="1"/>
    <col min="14339" max="14341" width="8.7109375" style="8" customWidth="1"/>
    <col min="14342" max="14347" width="9.140625" style="8"/>
    <col min="14348" max="14349" width="12" style="8" customWidth="1"/>
    <col min="14350" max="14350" width="10" style="8" customWidth="1"/>
    <col min="14351" max="14351" width="9.140625" style="8"/>
    <col min="14352" max="14355" width="10" style="8" customWidth="1"/>
    <col min="14356" max="14358" width="12" style="8" customWidth="1"/>
    <col min="14359" max="14359" width="9" style="8" customWidth="1"/>
    <col min="14360" max="14361" width="9.140625" style="8"/>
    <col min="14362" max="14362" width="11" style="8" customWidth="1"/>
    <col min="14363" max="14592" width="9.140625" style="8"/>
    <col min="14593" max="14593" width="11" style="8" customWidth="1"/>
    <col min="14594" max="14594" width="8" style="8" customWidth="1"/>
    <col min="14595" max="14597" width="8.7109375" style="8" customWidth="1"/>
    <col min="14598" max="14603" width="9.140625" style="8"/>
    <col min="14604" max="14605" width="12" style="8" customWidth="1"/>
    <col min="14606" max="14606" width="10" style="8" customWidth="1"/>
    <col min="14607" max="14607" width="9.140625" style="8"/>
    <col min="14608" max="14611" width="10" style="8" customWidth="1"/>
    <col min="14612" max="14614" width="12" style="8" customWidth="1"/>
    <col min="14615" max="14615" width="9" style="8" customWidth="1"/>
    <col min="14616" max="14617" width="9.140625" style="8"/>
    <col min="14618" max="14618" width="11" style="8" customWidth="1"/>
    <col min="14619" max="14848" width="9.140625" style="8"/>
    <col min="14849" max="14849" width="11" style="8" customWidth="1"/>
    <col min="14850" max="14850" width="8" style="8" customWidth="1"/>
    <col min="14851" max="14853" width="8.7109375" style="8" customWidth="1"/>
    <col min="14854" max="14859" width="9.140625" style="8"/>
    <col min="14860" max="14861" width="12" style="8" customWidth="1"/>
    <col min="14862" max="14862" width="10" style="8" customWidth="1"/>
    <col min="14863" max="14863" width="9.140625" style="8"/>
    <col min="14864" max="14867" width="10" style="8" customWidth="1"/>
    <col min="14868" max="14870" width="12" style="8" customWidth="1"/>
    <col min="14871" max="14871" width="9" style="8" customWidth="1"/>
    <col min="14872" max="14873" width="9.140625" style="8"/>
    <col min="14874" max="14874" width="11" style="8" customWidth="1"/>
    <col min="14875" max="15104" width="9.140625" style="8"/>
    <col min="15105" max="15105" width="11" style="8" customWidth="1"/>
    <col min="15106" max="15106" width="8" style="8" customWidth="1"/>
    <col min="15107" max="15109" width="8.7109375" style="8" customWidth="1"/>
    <col min="15110" max="15115" width="9.140625" style="8"/>
    <col min="15116" max="15117" width="12" style="8" customWidth="1"/>
    <col min="15118" max="15118" width="10" style="8" customWidth="1"/>
    <col min="15119" max="15119" width="9.140625" style="8"/>
    <col min="15120" max="15123" width="10" style="8" customWidth="1"/>
    <col min="15124" max="15126" width="12" style="8" customWidth="1"/>
    <col min="15127" max="15127" width="9" style="8" customWidth="1"/>
    <col min="15128" max="15129" width="9.140625" style="8"/>
    <col min="15130" max="15130" width="11" style="8" customWidth="1"/>
    <col min="15131" max="15360" width="9.140625" style="8"/>
    <col min="15361" max="15361" width="11" style="8" customWidth="1"/>
    <col min="15362" max="15362" width="8" style="8" customWidth="1"/>
    <col min="15363" max="15365" width="8.7109375" style="8" customWidth="1"/>
    <col min="15366" max="15371" width="9.140625" style="8"/>
    <col min="15372" max="15373" width="12" style="8" customWidth="1"/>
    <col min="15374" max="15374" width="10" style="8" customWidth="1"/>
    <col min="15375" max="15375" width="9.140625" style="8"/>
    <col min="15376" max="15379" width="10" style="8" customWidth="1"/>
    <col min="15380" max="15382" width="12" style="8" customWidth="1"/>
    <col min="15383" max="15383" width="9" style="8" customWidth="1"/>
    <col min="15384" max="15385" width="9.140625" style="8"/>
    <col min="15386" max="15386" width="11" style="8" customWidth="1"/>
    <col min="15387" max="15616" width="9.140625" style="8"/>
    <col min="15617" max="15617" width="11" style="8" customWidth="1"/>
    <col min="15618" max="15618" width="8" style="8" customWidth="1"/>
    <col min="15619" max="15621" width="8.7109375" style="8" customWidth="1"/>
    <col min="15622" max="15627" width="9.140625" style="8"/>
    <col min="15628" max="15629" width="12" style="8" customWidth="1"/>
    <col min="15630" max="15630" width="10" style="8" customWidth="1"/>
    <col min="15631" max="15631" width="9.140625" style="8"/>
    <col min="15632" max="15635" width="10" style="8" customWidth="1"/>
    <col min="15636" max="15638" width="12" style="8" customWidth="1"/>
    <col min="15639" max="15639" width="9" style="8" customWidth="1"/>
    <col min="15640" max="15641" width="9.140625" style="8"/>
    <col min="15642" max="15642" width="11" style="8" customWidth="1"/>
    <col min="15643" max="15872" width="9.140625" style="8"/>
    <col min="15873" max="15873" width="11" style="8" customWidth="1"/>
    <col min="15874" max="15874" width="8" style="8" customWidth="1"/>
    <col min="15875" max="15877" width="8.7109375" style="8" customWidth="1"/>
    <col min="15878" max="15883" width="9.140625" style="8"/>
    <col min="15884" max="15885" width="12" style="8" customWidth="1"/>
    <col min="15886" max="15886" width="10" style="8" customWidth="1"/>
    <col min="15887" max="15887" width="9.140625" style="8"/>
    <col min="15888" max="15891" width="10" style="8" customWidth="1"/>
    <col min="15892" max="15894" width="12" style="8" customWidth="1"/>
    <col min="15895" max="15895" width="9" style="8" customWidth="1"/>
    <col min="15896" max="15897" width="9.140625" style="8"/>
    <col min="15898" max="15898" width="11" style="8" customWidth="1"/>
    <col min="15899" max="16128" width="9.140625" style="8"/>
    <col min="16129" max="16129" width="11" style="8" customWidth="1"/>
    <col min="16130" max="16130" width="8" style="8" customWidth="1"/>
    <col min="16131" max="16133" width="8.7109375" style="8" customWidth="1"/>
    <col min="16134" max="16139" width="9.140625" style="8"/>
    <col min="16140" max="16141" width="12" style="8" customWidth="1"/>
    <col min="16142" max="16142" width="10" style="8" customWidth="1"/>
    <col min="16143" max="16143" width="9.140625" style="8"/>
    <col min="16144" max="16147" width="10" style="8" customWidth="1"/>
    <col min="16148" max="16150" width="12" style="8" customWidth="1"/>
    <col min="16151" max="16151" width="9" style="8" customWidth="1"/>
    <col min="16152" max="16153" width="9.140625" style="8"/>
    <col min="16154" max="16154" width="11" style="8" customWidth="1"/>
    <col min="16155" max="16384" width="9.140625" style="8"/>
  </cols>
  <sheetData>
    <row r="1" spans="1:19" ht="23.25" customHeight="1" x14ac:dyDescent="0.2">
      <c r="A1" s="5" t="s">
        <v>12</v>
      </c>
      <c r="B1" s="6">
        <v>1</v>
      </c>
      <c r="C1" s="6"/>
      <c r="D1" s="6">
        <v>2</v>
      </c>
      <c r="E1" s="6"/>
      <c r="F1" s="6">
        <v>3</v>
      </c>
      <c r="G1" s="6"/>
      <c r="H1" s="6">
        <v>4</v>
      </c>
      <c r="I1" s="6"/>
      <c r="J1" s="6">
        <v>5</v>
      </c>
      <c r="K1" s="7"/>
    </row>
    <row r="2" spans="1:19" x14ac:dyDescent="0.2">
      <c r="A2" s="9" t="s">
        <v>13</v>
      </c>
      <c r="B2" s="10" t="s">
        <v>14</v>
      </c>
      <c r="C2" s="11"/>
      <c r="D2" s="10" t="s">
        <v>15</v>
      </c>
      <c r="E2" s="11"/>
      <c r="F2" s="12" t="s">
        <v>16</v>
      </c>
      <c r="G2" s="11"/>
      <c r="H2" s="13" t="s">
        <v>17</v>
      </c>
      <c r="I2" s="11"/>
      <c r="J2" s="13" t="s">
        <v>18</v>
      </c>
      <c r="K2" s="11"/>
      <c r="L2" s="14"/>
      <c r="M2" s="14"/>
    </row>
    <row r="3" spans="1:19" ht="13.5" thickBot="1" x14ac:dyDescent="0.25">
      <c r="A3" s="15"/>
      <c r="B3" s="16" t="s">
        <v>19</v>
      </c>
      <c r="C3" s="17" t="s">
        <v>20</v>
      </c>
      <c r="D3" s="16" t="s">
        <v>19</v>
      </c>
      <c r="E3" s="17" t="s">
        <v>20</v>
      </c>
      <c r="F3" s="16" t="s">
        <v>19</v>
      </c>
      <c r="G3" s="17" t="s">
        <v>20</v>
      </c>
      <c r="H3" s="16" t="s">
        <v>19</v>
      </c>
      <c r="I3" s="17" t="s">
        <v>20</v>
      </c>
      <c r="J3" s="16" t="s">
        <v>19</v>
      </c>
      <c r="K3" s="17" t="s">
        <v>20</v>
      </c>
      <c r="L3" s="14"/>
      <c r="M3" s="14"/>
    </row>
    <row r="4" spans="1:19" ht="13.5" thickTop="1" x14ac:dyDescent="0.2">
      <c r="A4" s="18">
        <v>0</v>
      </c>
      <c r="B4" s="19">
        <v>100000</v>
      </c>
      <c r="C4" s="20">
        <v>100000</v>
      </c>
      <c r="D4" s="19">
        <v>100000</v>
      </c>
      <c r="E4" s="21">
        <v>100000</v>
      </c>
      <c r="F4" s="19">
        <v>100000</v>
      </c>
      <c r="G4" s="21">
        <v>100000</v>
      </c>
      <c r="H4" s="19">
        <v>100000</v>
      </c>
      <c r="I4" s="21">
        <v>100000</v>
      </c>
      <c r="J4" s="19">
        <v>100000</v>
      </c>
      <c r="K4" s="21">
        <v>100000</v>
      </c>
      <c r="L4" s="14"/>
      <c r="M4" s="14"/>
    </row>
    <row r="5" spans="1:19" x14ac:dyDescent="0.2">
      <c r="A5" s="18">
        <v>1</v>
      </c>
      <c r="B5" s="19">
        <v>96920</v>
      </c>
      <c r="C5" s="20">
        <v>97525</v>
      </c>
      <c r="D5" s="19">
        <v>98467</v>
      </c>
      <c r="E5" s="21">
        <v>98796</v>
      </c>
      <c r="F5" s="19">
        <v>99121</v>
      </c>
      <c r="G5" s="21">
        <v>99309</v>
      </c>
      <c r="H5" s="19">
        <v>99403</v>
      </c>
      <c r="I5" s="21">
        <v>99469</v>
      </c>
      <c r="J5" s="19">
        <v>99526.1</v>
      </c>
      <c r="K5" s="21">
        <v>99594.7</v>
      </c>
    </row>
    <row r="6" spans="1:19" x14ac:dyDescent="0.2">
      <c r="A6" s="18">
        <v>2</v>
      </c>
      <c r="B6" s="19">
        <v>96770</v>
      </c>
      <c r="C6" s="20">
        <v>97385</v>
      </c>
      <c r="D6" s="19">
        <v>98391</v>
      </c>
      <c r="E6" s="21">
        <v>98726</v>
      </c>
      <c r="F6" s="19">
        <v>99076</v>
      </c>
      <c r="G6" s="21">
        <v>99265</v>
      </c>
      <c r="H6" s="19">
        <v>99369</v>
      </c>
      <c r="I6" s="21">
        <v>99430</v>
      </c>
      <c r="J6" s="19">
        <v>99499.83</v>
      </c>
      <c r="K6" s="21">
        <v>99568.01</v>
      </c>
    </row>
    <row r="7" spans="1:19" x14ac:dyDescent="0.2">
      <c r="A7" s="18">
        <v>3</v>
      </c>
      <c r="B7" s="19">
        <v>96676</v>
      </c>
      <c r="C7" s="20">
        <v>97310</v>
      </c>
      <c r="D7" s="19">
        <v>98339</v>
      </c>
      <c r="E7" s="21">
        <v>98678</v>
      </c>
      <c r="F7" s="19">
        <v>99043</v>
      </c>
      <c r="G7" s="21">
        <v>99235</v>
      </c>
      <c r="H7" s="19">
        <v>99340</v>
      </c>
      <c r="I7" s="21">
        <v>99401</v>
      </c>
      <c r="J7" s="19">
        <v>99482.42</v>
      </c>
      <c r="K7" s="21">
        <v>99550.78</v>
      </c>
    </row>
    <row r="8" spans="1:19" x14ac:dyDescent="0.2">
      <c r="A8" s="18">
        <v>4</v>
      </c>
      <c r="B8" s="19">
        <v>96610</v>
      </c>
      <c r="C8" s="20">
        <v>97256</v>
      </c>
      <c r="D8" s="19">
        <v>98300</v>
      </c>
      <c r="E8" s="21">
        <v>98646</v>
      </c>
      <c r="F8" s="19">
        <v>99018</v>
      </c>
      <c r="G8" s="21">
        <v>99213</v>
      </c>
      <c r="H8" s="19">
        <v>99316</v>
      </c>
      <c r="I8" s="21">
        <v>99379</v>
      </c>
      <c r="J8" s="19">
        <v>99468.69</v>
      </c>
      <c r="K8" s="21">
        <v>99537.54</v>
      </c>
    </row>
    <row r="9" spans="1:19" x14ac:dyDescent="0.2">
      <c r="A9" s="18">
        <v>5</v>
      </c>
      <c r="B9" s="19">
        <v>96552</v>
      </c>
      <c r="C9" s="20">
        <v>97207</v>
      </c>
      <c r="D9" s="19">
        <v>98267</v>
      </c>
      <c r="E9" s="21">
        <v>98621</v>
      </c>
      <c r="F9" s="19">
        <v>98997</v>
      </c>
      <c r="G9" s="21">
        <v>99195</v>
      </c>
      <c r="H9" s="19">
        <v>99296</v>
      </c>
      <c r="I9" s="21">
        <v>99362</v>
      </c>
      <c r="J9" s="19">
        <v>99456.95</v>
      </c>
      <c r="K9" s="21">
        <v>99526.59</v>
      </c>
    </row>
    <row r="10" spans="1:19" x14ac:dyDescent="0.2">
      <c r="A10" s="18">
        <v>6</v>
      </c>
      <c r="B10" s="19">
        <v>96496</v>
      </c>
      <c r="C10" s="20">
        <v>97164</v>
      </c>
      <c r="D10" s="19">
        <v>98235</v>
      </c>
      <c r="E10" s="21">
        <v>98598</v>
      </c>
      <c r="F10" s="19">
        <v>98977</v>
      </c>
      <c r="G10" s="21">
        <v>99180</v>
      </c>
      <c r="H10" s="19">
        <v>99278</v>
      </c>
      <c r="I10" s="21">
        <v>99346</v>
      </c>
      <c r="J10" s="19">
        <v>99446.11</v>
      </c>
      <c r="K10" s="21">
        <v>99517.04</v>
      </c>
    </row>
    <row r="11" spans="1:19" x14ac:dyDescent="0.2">
      <c r="A11" s="18">
        <v>7</v>
      </c>
      <c r="B11" s="19">
        <v>96445</v>
      </c>
      <c r="C11" s="20">
        <v>97127</v>
      </c>
      <c r="D11" s="19">
        <v>98205</v>
      </c>
      <c r="E11" s="21">
        <v>98577</v>
      </c>
      <c r="F11" s="19">
        <v>98957</v>
      </c>
      <c r="G11" s="21">
        <v>99167</v>
      </c>
      <c r="H11" s="19">
        <v>99261</v>
      </c>
      <c r="I11" s="21">
        <v>99332</v>
      </c>
      <c r="J11" s="19">
        <v>99435.97</v>
      </c>
      <c r="K11" s="21">
        <v>99508.479999999996</v>
      </c>
    </row>
    <row r="12" spans="1:19" x14ac:dyDescent="0.2">
      <c r="A12" s="18">
        <v>8</v>
      </c>
      <c r="B12" s="19">
        <v>96398</v>
      </c>
      <c r="C12" s="20">
        <v>97094</v>
      </c>
      <c r="D12" s="19">
        <v>98176</v>
      </c>
      <c r="E12" s="21">
        <v>98555</v>
      </c>
      <c r="F12" s="19">
        <v>98937</v>
      </c>
      <c r="G12" s="21">
        <v>99154</v>
      </c>
      <c r="H12" s="19">
        <v>99246</v>
      </c>
      <c r="I12" s="21">
        <v>99318</v>
      </c>
      <c r="J12" s="19">
        <v>99426.82</v>
      </c>
      <c r="K12" s="21">
        <v>99500.62</v>
      </c>
    </row>
    <row r="13" spans="1:19" x14ac:dyDescent="0.2">
      <c r="A13" s="18">
        <v>9</v>
      </c>
      <c r="B13" s="19">
        <v>96353</v>
      </c>
      <c r="C13" s="20">
        <v>97065</v>
      </c>
      <c r="D13" s="19">
        <v>98147</v>
      </c>
      <c r="E13" s="21">
        <v>98535</v>
      </c>
      <c r="F13" s="19">
        <v>98918</v>
      </c>
      <c r="G13" s="21">
        <v>99143</v>
      </c>
      <c r="H13" s="19">
        <v>99230</v>
      </c>
      <c r="I13" s="21">
        <v>99306</v>
      </c>
      <c r="J13" s="19">
        <v>99418.57</v>
      </c>
      <c r="K13" s="21">
        <v>99493.36</v>
      </c>
    </row>
    <row r="14" spans="1:19" x14ac:dyDescent="0.2">
      <c r="A14" s="18">
        <v>10</v>
      </c>
      <c r="B14" s="19">
        <v>96311</v>
      </c>
      <c r="C14" s="20">
        <v>97038</v>
      </c>
      <c r="D14" s="19">
        <v>98120</v>
      </c>
      <c r="E14" s="21">
        <v>98518</v>
      </c>
      <c r="F14" s="19">
        <v>98899</v>
      </c>
      <c r="G14" s="21">
        <v>99131</v>
      </c>
      <c r="H14" s="19">
        <v>99215</v>
      </c>
      <c r="I14" s="21">
        <v>99295</v>
      </c>
      <c r="J14" s="19">
        <v>99410.82</v>
      </c>
      <c r="K14" s="21">
        <v>99486.399999999994</v>
      </c>
      <c r="S14" s="22"/>
    </row>
    <row r="15" spans="1:19" x14ac:dyDescent="0.2">
      <c r="A15" s="18">
        <v>11</v>
      </c>
      <c r="B15" s="19">
        <v>96270</v>
      </c>
      <c r="C15" s="20">
        <v>97012</v>
      </c>
      <c r="D15" s="19">
        <v>98093</v>
      </c>
      <c r="E15" s="21">
        <v>98501</v>
      </c>
      <c r="F15" s="19">
        <v>98881</v>
      </c>
      <c r="G15" s="21">
        <v>99118</v>
      </c>
      <c r="H15" s="19">
        <v>99199</v>
      </c>
      <c r="I15" s="21">
        <v>99284</v>
      </c>
      <c r="J15" s="19">
        <v>99402.77</v>
      </c>
      <c r="K15" s="21">
        <v>99479.44</v>
      </c>
    </row>
    <row r="16" spans="1:19" x14ac:dyDescent="0.2">
      <c r="A16" s="18">
        <v>12</v>
      </c>
      <c r="B16" s="19">
        <v>96227</v>
      </c>
      <c r="C16" s="20">
        <v>96986</v>
      </c>
      <c r="D16" s="19">
        <v>98067</v>
      </c>
      <c r="E16" s="21">
        <v>98483</v>
      </c>
      <c r="F16" s="19">
        <v>98864</v>
      </c>
      <c r="G16" s="21">
        <v>99104</v>
      </c>
      <c r="H16" s="19">
        <v>99182</v>
      </c>
      <c r="I16" s="21">
        <v>99272</v>
      </c>
      <c r="J16" s="19">
        <v>99393.62</v>
      </c>
      <c r="K16" s="21">
        <v>99472.38</v>
      </c>
    </row>
    <row r="17" spans="1:11" x14ac:dyDescent="0.2">
      <c r="A17" s="18">
        <v>13</v>
      </c>
      <c r="B17" s="19">
        <v>96180</v>
      </c>
      <c r="C17" s="20">
        <v>96958</v>
      </c>
      <c r="D17" s="19">
        <v>98037</v>
      </c>
      <c r="E17" s="21">
        <v>98465</v>
      </c>
      <c r="F17" s="19">
        <v>98843</v>
      </c>
      <c r="G17" s="21">
        <v>99089</v>
      </c>
      <c r="H17" s="19">
        <v>99162</v>
      </c>
      <c r="I17" s="21">
        <v>99259</v>
      </c>
      <c r="J17" s="19">
        <v>99382.39</v>
      </c>
      <c r="K17" s="21">
        <v>99465.02</v>
      </c>
    </row>
    <row r="18" spans="1:11" x14ac:dyDescent="0.2">
      <c r="A18" s="18">
        <v>14</v>
      </c>
      <c r="B18" s="19">
        <v>96124</v>
      </c>
      <c r="C18" s="20">
        <v>96929</v>
      </c>
      <c r="D18" s="19">
        <v>97998</v>
      </c>
      <c r="E18" s="21">
        <v>98443</v>
      </c>
      <c r="F18" s="19">
        <v>98818</v>
      </c>
      <c r="G18" s="21">
        <v>99072</v>
      </c>
      <c r="H18" s="19">
        <v>99137</v>
      </c>
      <c r="I18" s="21">
        <v>99242</v>
      </c>
      <c r="J18" s="19">
        <v>99368.28</v>
      </c>
      <c r="K18" s="21">
        <v>99457.16</v>
      </c>
    </row>
    <row r="19" spans="1:11" x14ac:dyDescent="0.2">
      <c r="A19" s="18">
        <v>15</v>
      </c>
      <c r="B19" s="19">
        <v>96058</v>
      </c>
      <c r="C19" s="20">
        <v>96897</v>
      </c>
      <c r="D19" s="19">
        <v>97947</v>
      </c>
      <c r="E19" s="21">
        <v>98418</v>
      </c>
      <c r="F19" s="19">
        <v>98781</v>
      </c>
      <c r="G19" s="21">
        <v>99053</v>
      </c>
      <c r="H19" s="19">
        <v>99104</v>
      </c>
      <c r="I19" s="21">
        <v>99224</v>
      </c>
      <c r="J19" s="19">
        <v>99350.19</v>
      </c>
      <c r="K19" s="21">
        <v>99448.61</v>
      </c>
    </row>
    <row r="20" spans="1:11" x14ac:dyDescent="0.2">
      <c r="A20" s="18">
        <v>16</v>
      </c>
      <c r="B20" s="19">
        <v>95979</v>
      </c>
      <c r="C20" s="20">
        <v>96863</v>
      </c>
      <c r="D20" s="19">
        <v>97879</v>
      </c>
      <c r="E20" s="21">
        <v>98392</v>
      </c>
      <c r="F20" s="19">
        <v>98727</v>
      </c>
      <c r="G20" s="21">
        <v>99031</v>
      </c>
      <c r="H20" s="19">
        <v>99060</v>
      </c>
      <c r="I20" s="21">
        <v>99204</v>
      </c>
      <c r="J20" s="19">
        <v>99324.76</v>
      </c>
      <c r="K20" s="21">
        <v>99438.76</v>
      </c>
    </row>
    <row r="21" spans="1:11" x14ac:dyDescent="0.2">
      <c r="A21" s="18">
        <v>17</v>
      </c>
      <c r="B21" s="19">
        <v>95888</v>
      </c>
      <c r="C21" s="20">
        <v>96826</v>
      </c>
      <c r="D21" s="19">
        <v>97791</v>
      </c>
      <c r="E21" s="21">
        <v>98364</v>
      </c>
      <c r="F21" s="19">
        <v>98654</v>
      </c>
      <c r="G21" s="21">
        <v>99006</v>
      </c>
      <c r="H21" s="19">
        <v>99004</v>
      </c>
      <c r="I21" s="21">
        <v>99182</v>
      </c>
      <c r="J21" s="19">
        <v>99290</v>
      </c>
      <c r="K21" s="21">
        <v>99427.42</v>
      </c>
    </row>
    <row r="22" spans="1:11" x14ac:dyDescent="0.2">
      <c r="A22" s="18">
        <v>18</v>
      </c>
      <c r="B22" s="19">
        <v>95786</v>
      </c>
      <c r="C22" s="20">
        <v>96787</v>
      </c>
      <c r="D22" s="19">
        <v>97690</v>
      </c>
      <c r="E22" s="21">
        <v>98334</v>
      </c>
      <c r="F22" s="19">
        <v>98567</v>
      </c>
      <c r="G22" s="21">
        <v>98978</v>
      </c>
      <c r="H22" s="19">
        <v>98934</v>
      </c>
      <c r="I22" s="21">
        <v>99157</v>
      </c>
      <c r="J22" s="19">
        <v>99246.51</v>
      </c>
      <c r="K22" s="21">
        <v>99414.59</v>
      </c>
    </row>
    <row r="23" spans="1:11" x14ac:dyDescent="0.2">
      <c r="A23" s="18">
        <v>19</v>
      </c>
      <c r="B23" s="19">
        <v>95677</v>
      </c>
      <c r="C23" s="20">
        <v>96745</v>
      </c>
      <c r="D23" s="19">
        <v>97579</v>
      </c>
      <c r="E23" s="21">
        <v>98301</v>
      </c>
      <c r="F23" s="19">
        <v>98470</v>
      </c>
      <c r="G23" s="21">
        <v>98949</v>
      </c>
      <c r="H23" s="19">
        <v>98853</v>
      </c>
      <c r="I23" s="21">
        <v>99129</v>
      </c>
      <c r="J23" s="19">
        <v>99196.49</v>
      </c>
      <c r="K23" s="21">
        <v>99400.67</v>
      </c>
    </row>
    <row r="24" spans="1:11" x14ac:dyDescent="0.2">
      <c r="A24" s="18">
        <v>20</v>
      </c>
      <c r="B24" s="19">
        <v>95564</v>
      </c>
      <c r="C24" s="20">
        <v>96701</v>
      </c>
      <c r="D24" s="19">
        <v>97467</v>
      </c>
      <c r="E24" s="21">
        <v>98265</v>
      </c>
      <c r="F24" s="19">
        <v>98367</v>
      </c>
      <c r="G24" s="21">
        <v>98918</v>
      </c>
      <c r="H24" s="19">
        <v>98764</v>
      </c>
      <c r="I24" s="21">
        <v>99100</v>
      </c>
      <c r="J24" s="19">
        <v>99144.41</v>
      </c>
      <c r="K24" s="21">
        <v>99386.26</v>
      </c>
    </row>
    <row r="25" spans="1:11" x14ac:dyDescent="0.2">
      <c r="A25" s="18">
        <v>21</v>
      </c>
      <c r="B25" s="19">
        <v>95451</v>
      </c>
      <c r="C25" s="20">
        <v>96656</v>
      </c>
      <c r="D25" s="19">
        <v>97360</v>
      </c>
      <c r="E25" s="21">
        <v>98227</v>
      </c>
      <c r="F25" s="19">
        <v>98261</v>
      </c>
      <c r="G25" s="21">
        <v>98887</v>
      </c>
      <c r="H25" s="19">
        <v>98669</v>
      </c>
      <c r="I25" s="21">
        <v>99070</v>
      </c>
      <c r="J25" s="19">
        <v>99090.57</v>
      </c>
      <c r="K25" s="21">
        <v>99371.25</v>
      </c>
    </row>
    <row r="26" spans="1:11" x14ac:dyDescent="0.2">
      <c r="A26" s="18">
        <v>22</v>
      </c>
      <c r="B26" s="19">
        <v>95339</v>
      </c>
      <c r="C26" s="20">
        <v>96609</v>
      </c>
      <c r="D26" s="19">
        <v>97254</v>
      </c>
      <c r="E26" s="21">
        <v>98189</v>
      </c>
      <c r="F26" s="19">
        <v>98150</v>
      </c>
      <c r="G26" s="21">
        <v>98857</v>
      </c>
      <c r="H26" s="19">
        <v>98572</v>
      </c>
      <c r="I26" s="21">
        <v>99040</v>
      </c>
      <c r="J26" s="19">
        <v>99033.2</v>
      </c>
      <c r="K26" s="21">
        <v>99355.45</v>
      </c>
    </row>
    <row r="27" spans="1:11" x14ac:dyDescent="0.2">
      <c r="A27" s="18">
        <v>23</v>
      </c>
      <c r="B27" s="19">
        <v>95228</v>
      </c>
      <c r="C27" s="20">
        <v>96561</v>
      </c>
      <c r="D27" s="19">
        <v>97148</v>
      </c>
      <c r="E27" s="21">
        <v>98155</v>
      </c>
      <c r="F27" s="19">
        <v>98034</v>
      </c>
      <c r="G27" s="21">
        <v>98828</v>
      </c>
      <c r="H27" s="19">
        <v>98472</v>
      </c>
      <c r="I27" s="21">
        <v>99010</v>
      </c>
      <c r="J27" s="19">
        <v>98972.59</v>
      </c>
      <c r="K27" s="21">
        <v>99338.76</v>
      </c>
    </row>
    <row r="28" spans="1:11" x14ac:dyDescent="0.2">
      <c r="A28" s="18">
        <v>24</v>
      </c>
      <c r="B28" s="19">
        <v>95118</v>
      </c>
      <c r="C28" s="20">
        <v>96511</v>
      </c>
      <c r="D28" s="19">
        <v>97046</v>
      </c>
      <c r="E28" s="21">
        <v>98121</v>
      </c>
      <c r="F28" s="19">
        <v>97918</v>
      </c>
      <c r="G28" s="21">
        <v>98797</v>
      </c>
      <c r="H28" s="19">
        <v>98370</v>
      </c>
      <c r="I28" s="21">
        <v>98980</v>
      </c>
      <c r="J28" s="19">
        <v>98909.05</v>
      </c>
      <c r="K28" s="21">
        <v>99321.279999999999</v>
      </c>
    </row>
    <row r="29" spans="1:11" x14ac:dyDescent="0.2">
      <c r="A29" s="18">
        <v>25</v>
      </c>
      <c r="B29" s="19">
        <v>95010</v>
      </c>
      <c r="C29" s="20">
        <v>96459</v>
      </c>
      <c r="D29" s="19">
        <v>96945</v>
      </c>
      <c r="E29" s="21">
        <v>98087</v>
      </c>
      <c r="F29" s="19">
        <v>97799</v>
      </c>
      <c r="G29" s="21">
        <v>98764</v>
      </c>
      <c r="H29" s="19">
        <v>98271</v>
      </c>
      <c r="I29" s="21">
        <v>98950</v>
      </c>
      <c r="J29" s="19">
        <v>98842.98</v>
      </c>
      <c r="K29" s="21">
        <v>99302.91</v>
      </c>
    </row>
    <row r="30" spans="1:11" x14ac:dyDescent="0.2">
      <c r="A30" s="18">
        <v>26</v>
      </c>
      <c r="B30" s="19">
        <v>94902</v>
      </c>
      <c r="C30" s="20">
        <v>96405</v>
      </c>
      <c r="D30" s="19">
        <v>96847</v>
      </c>
      <c r="E30" s="21">
        <v>98049</v>
      </c>
      <c r="F30" s="19">
        <v>97677</v>
      </c>
      <c r="G30" s="21">
        <v>98726</v>
      </c>
      <c r="H30" s="19">
        <v>98174</v>
      </c>
      <c r="I30" s="21">
        <v>98920</v>
      </c>
      <c r="J30" s="19">
        <v>98774.88</v>
      </c>
      <c r="K30" s="21">
        <v>99283.45</v>
      </c>
    </row>
    <row r="31" spans="1:11" x14ac:dyDescent="0.2">
      <c r="A31" s="18">
        <v>27</v>
      </c>
      <c r="B31" s="19">
        <v>94793</v>
      </c>
      <c r="C31" s="20">
        <v>96348</v>
      </c>
      <c r="D31" s="19">
        <v>96752</v>
      </c>
      <c r="E31" s="21">
        <v>98008</v>
      </c>
      <c r="F31" s="19">
        <v>97549</v>
      </c>
      <c r="G31" s="21">
        <v>98685</v>
      </c>
      <c r="H31" s="19">
        <v>98077</v>
      </c>
      <c r="I31" s="21">
        <v>98889</v>
      </c>
      <c r="J31" s="19">
        <v>98705.34</v>
      </c>
      <c r="K31" s="21">
        <v>99263</v>
      </c>
    </row>
    <row r="32" spans="1:11" x14ac:dyDescent="0.2">
      <c r="A32" s="18">
        <v>28</v>
      </c>
      <c r="B32" s="19">
        <v>94683</v>
      </c>
      <c r="C32" s="20">
        <v>96289</v>
      </c>
      <c r="D32" s="19">
        <v>96657</v>
      </c>
      <c r="E32" s="21">
        <v>97967</v>
      </c>
      <c r="F32" s="19">
        <v>97416</v>
      </c>
      <c r="G32" s="21">
        <v>98641</v>
      </c>
      <c r="H32" s="19">
        <v>97981</v>
      </c>
      <c r="I32" s="21">
        <v>98855</v>
      </c>
      <c r="J32" s="19">
        <v>98634.77</v>
      </c>
      <c r="K32" s="21">
        <v>99241.56</v>
      </c>
    </row>
    <row r="33" spans="1:11" x14ac:dyDescent="0.2">
      <c r="A33" s="18">
        <v>29</v>
      </c>
      <c r="B33" s="19">
        <v>94571</v>
      </c>
      <c r="C33" s="20">
        <v>96228</v>
      </c>
      <c r="D33" s="19">
        <v>96563</v>
      </c>
      <c r="E33" s="21">
        <v>97924</v>
      </c>
      <c r="F33" s="19">
        <v>97276</v>
      </c>
      <c r="G33" s="21">
        <v>98595</v>
      </c>
      <c r="H33" s="19">
        <v>97881</v>
      </c>
      <c r="I33" s="21">
        <v>98817</v>
      </c>
      <c r="J33" s="19">
        <v>98563.36</v>
      </c>
      <c r="K33" s="21">
        <v>99219.13</v>
      </c>
    </row>
    <row r="34" spans="1:11" x14ac:dyDescent="0.2">
      <c r="A34" s="18">
        <v>30</v>
      </c>
      <c r="B34" s="19">
        <v>94458</v>
      </c>
      <c r="C34" s="20">
        <v>96165</v>
      </c>
      <c r="D34" s="19">
        <v>96468</v>
      </c>
      <c r="E34" s="21">
        <v>97880</v>
      </c>
      <c r="F34" s="19">
        <v>97129</v>
      </c>
      <c r="G34" s="21">
        <v>98546</v>
      </c>
      <c r="H34" s="19">
        <v>97776</v>
      </c>
      <c r="I34" s="21">
        <v>98776</v>
      </c>
      <c r="J34" s="19">
        <v>98491.21</v>
      </c>
      <c r="K34" s="21">
        <v>99195.71</v>
      </c>
    </row>
    <row r="35" spans="1:11" x14ac:dyDescent="0.2">
      <c r="A35" s="18">
        <v>31</v>
      </c>
      <c r="B35" s="19">
        <v>94342</v>
      </c>
      <c r="C35" s="20">
        <v>96100</v>
      </c>
      <c r="D35" s="19">
        <v>96373</v>
      </c>
      <c r="E35" s="21">
        <v>97832</v>
      </c>
      <c r="F35" s="19">
        <v>96979</v>
      </c>
      <c r="G35" s="21">
        <v>98494</v>
      </c>
      <c r="H35" s="19">
        <v>97665</v>
      </c>
      <c r="I35" s="21">
        <v>98731</v>
      </c>
      <c r="J35" s="19">
        <v>98418.62</v>
      </c>
      <c r="K35" s="21">
        <v>99171.21</v>
      </c>
    </row>
    <row r="36" spans="1:11" x14ac:dyDescent="0.2">
      <c r="A36" s="18">
        <v>32</v>
      </c>
      <c r="B36" s="19">
        <v>94221</v>
      </c>
      <c r="C36" s="20">
        <v>96031</v>
      </c>
      <c r="D36" s="19">
        <v>96273</v>
      </c>
      <c r="E36" s="21">
        <v>97781</v>
      </c>
      <c r="F36" s="19">
        <v>96825</v>
      </c>
      <c r="G36" s="21">
        <v>98440</v>
      </c>
      <c r="H36" s="19">
        <v>97548</v>
      </c>
      <c r="I36" s="21">
        <v>98684</v>
      </c>
      <c r="J36" s="19">
        <v>98345.79</v>
      </c>
      <c r="K36" s="21">
        <v>99145.33</v>
      </c>
    </row>
    <row r="37" spans="1:11" x14ac:dyDescent="0.2">
      <c r="A37" s="18">
        <v>33</v>
      </c>
      <c r="B37" s="19">
        <v>94094</v>
      </c>
      <c r="C37" s="20">
        <v>95956</v>
      </c>
      <c r="D37" s="19">
        <v>96170</v>
      </c>
      <c r="E37" s="21">
        <v>97728</v>
      </c>
      <c r="F37" s="19">
        <v>96673</v>
      </c>
      <c r="G37" s="21">
        <v>98384</v>
      </c>
      <c r="H37" s="19">
        <v>97423</v>
      </c>
      <c r="I37" s="21">
        <v>98633</v>
      </c>
      <c r="J37" s="19">
        <v>98272.82</v>
      </c>
      <c r="K37" s="21">
        <v>99117.97</v>
      </c>
    </row>
    <row r="38" spans="1:11" x14ac:dyDescent="0.2">
      <c r="A38" s="18">
        <v>34</v>
      </c>
      <c r="B38" s="19">
        <v>93959</v>
      </c>
      <c r="C38" s="20">
        <v>95874</v>
      </c>
      <c r="D38" s="19">
        <v>96066</v>
      </c>
      <c r="E38" s="21">
        <v>97673</v>
      </c>
      <c r="F38" s="19">
        <v>96525</v>
      </c>
      <c r="G38" s="21">
        <v>98326</v>
      </c>
      <c r="H38" s="19">
        <v>97295</v>
      </c>
      <c r="I38" s="21">
        <v>98581</v>
      </c>
      <c r="J38" s="19">
        <v>98199.8</v>
      </c>
      <c r="K38" s="21">
        <v>99088.93</v>
      </c>
    </row>
    <row r="39" spans="1:11" x14ac:dyDescent="0.2">
      <c r="A39" s="18">
        <v>35</v>
      </c>
      <c r="B39" s="19">
        <v>93815</v>
      </c>
      <c r="C39" s="20">
        <v>95786</v>
      </c>
      <c r="D39" s="19">
        <v>95954</v>
      </c>
      <c r="E39" s="21">
        <v>97610</v>
      </c>
      <c r="F39" s="19">
        <v>96379</v>
      </c>
      <c r="G39" s="21">
        <v>98267</v>
      </c>
      <c r="H39" s="19">
        <v>97164</v>
      </c>
      <c r="I39" s="21">
        <v>98526</v>
      </c>
      <c r="J39" s="19">
        <v>98126.54</v>
      </c>
      <c r="K39" s="21">
        <v>99057.919999999998</v>
      </c>
    </row>
    <row r="40" spans="1:11" x14ac:dyDescent="0.2">
      <c r="A40" s="18">
        <v>36</v>
      </c>
      <c r="B40" s="19">
        <v>93659</v>
      </c>
      <c r="C40" s="20">
        <v>95690</v>
      </c>
      <c r="D40" s="19">
        <v>95837</v>
      </c>
      <c r="E40" s="21">
        <v>97541</v>
      </c>
      <c r="F40" s="19">
        <v>96234</v>
      </c>
      <c r="G40" s="21">
        <v>98205</v>
      </c>
      <c r="H40" s="19">
        <v>97031</v>
      </c>
      <c r="I40" s="21">
        <v>98470</v>
      </c>
      <c r="J40" s="19">
        <v>98053.63</v>
      </c>
      <c r="K40" s="21">
        <v>99024.54</v>
      </c>
    </row>
    <row r="41" spans="1:11" x14ac:dyDescent="0.2">
      <c r="A41" s="18">
        <v>37</v>
      </c>
      <c r="B41" s="19">
        <v>93489</v>
      </c>
      <c r="C41" s="20">
        <v>95586</v>
      </c>
      <c r="D41" s="19">
        <v>95709</v>
      </c>
      <c r="E41" s="21">
        <v>97463</v>
      </c>
      <c r="F41" s="19">
        <v>96090</v>
      </c>
      <c r="G41" s="21">
        <v>98139</v>
      </c>
      <c r="H41" s="19">
        <v>96896</v>
      </c>
      <c r="I41" s="21">
        <v>98407</v>
      </c>
      <c r="J41" s="19">
        <v>97980.87</v>
      </c>
      <c r="K41" s="21">
        <v>98988.3</v>
      </c>
    </row>
    <row r="42" spans="1:11" x14ac:dyDescent="0.2">
      <c r="A42" s="18">
        <v>38</v>
      </c>
      <c r="B42" s="19">
        <v>93302</v>
      </c>
      <c r="C42" s="20">
        <v>95473</v>
      </c>
      <c r="D42" s="19">
        <v>95565</v>
      </c>
      <c r="E42" s="21">
        <v>97375</v>
      </c>
      <c r="F42" s="19">
        <v>95943</v>
      </c>
      <c r="G42" s="21">
        <v>98068</v>
      </c>
      <c r="H42" s="19">
        <v>96757</v>
      </c>
      <c r="I42" s="21">
        <v>98342</v>
      </c>
      <c r="J42" s="19">
        <v>97906.8</v>
      </c>
      <c r="K42" s="21">
        <v>98948.9</v>
      </c>
    </row>
    <row r="43" spans="1:11" x14ac:dyDescent="0.2">
      <c r="A43" s="18">
        <v>39</v>
      </c>
      <c r="B43" s="19">
        <v>93096</v>
      </c>
      <c r="C43" s="20">
        <v>95351</v>
      </c>
      <c r="D43" s="19">
        <v>95403</v>
      </c>
      <c r="E43" s="21">
        <v>97282</v>
      </c>
      <c r="F43" s="19">
        <v>95789</v>
      </c>
      <c r="G43" s="21">
        <v>97992</v>
      </c>
      <c r="H43" s="19">
        <v>96615</v>
      </c>
      <c r="I43" s="21">
        <v>98272</v>
      </c>
      <c r="J43" s="19">
        <v>97829.55</v>
      </c>
      <c r="K43" s="21">
        <v>98905.86</v>
      </c>
    </row>
    <row r="44" spans="1:11" x14ac:dyDescent="0.2">
      <c r="A44" s="18">
        <v>40</v>
      </c>
      <c r="B44" s="19">
        <v>92870</v>
      </c>
      <c r="C44" s="20">
        <v>95219</v>
      </c>
      <c r="D44" s="19">
        <v>95224</v>
      </c>
      <c r="E44" s="21">
        <v>97180</v>
      </c>
      <c r="F44" s="19">
        <v>95631</v>
      </c>
      <c r="G44" s="21">
        <v>97910</v>
      </c>
      <c r="H44" s="19">
        <v>96465</v>
      </c>
      <c r="I44" s="21">
        <v>98197</v>
      </c>
      <c r="J44" s="19">
        <v>97746.79</v>
      </c>
      <c r="K44" s="21">
        <v>98859.08</v>
      </c>
    </row>
    <row r="45" spans="1:11" x14ac:dyDescent="0.2">
      <c r="A45" s="18">
        <v>41</v>
      </c>
      <c r="B45" s="19">
        <v>92621</v>
      </c>
      <c r="C45" s="20">
        <v>95077</v>
      </c>
      <c r="D45" s="19">
        <v>95025</v>
      </c>
      <c r="E45" s="21">
        <v>97068</v>
      </c>
      <c r="F45" s="19">
        <v>95464</v>
      </c>
      <c r="G45" s="21">
        <v>97823</v>
      </c>
      <c r="H45" s="19">
        <v>96311</v>
      </c>
      <c r="I45" s="21">
        <v>98115</v>
      </c>
      <c r="J45" s="19">
        <v>97657.55</v>
      </c>
      <c r="K45" s="21">
        <v>98808.17</v>
      </c>
    </row>
    <row r="46" spans="1:11" x14ac:dyDescent="0.2">
      <c r="A46" s="18">
        <v>42</v>
      </c>
      <c r="B46" s="19">
        <v>92347</v>
      </c>
      <c r="C46" s="20">
        <v>94924</v>
      </c>
      <c r="D46" s="19">
        <v>94807</v>
      </c>
      <c r="E46" s="21">
        <v>96949</v>
      </c>
      <c r="F46" s="19">
        <v>95284</v>
      </c>
      <c r="G46" s="21">
        <v>97728</v>
      </c>
      <c r="H46" s="19">
        <v>96148</v>
      </c>
      <c r="I46" s="21">
        <v>98027</v>
      </c>
      <c r="J46" s="19">
        <v>97561.06</v>
      </c>
      <c r="K46" s="21">
        <v>98752.44</v>
      </c>
    </row>
    <row r="47" spans="1:11" x14ac:dyDescent="0.2">
      <c r="A47" s="18">
        <v>43</v>
      </c>
      <c r="B47" s="19">
        <v>92043</v>
      </c>
      <c r="C47" s="20">
        <v>94758</v>
      </c>
      <c r="D47" s="19">
        <v>94567</v>
      </c>
      <c r="E47" s="21">
        <v>96819</v>
      </c>
      <c r="F47" s="19">
        <v>95087</v>
      </c>
      <c r="G47" s="21">
        <v>97624</v>
      </c>
      <c r="H47" s="19">
        <v>95976</v>
      </c>
      <c r="I47" s="21">
        <v>97929</v>
      </c>
      <c r="J47" s="19">
        <v>97456.18</v>
      </c>
      <c r="K47" s="21">
        <v>98691.51</v>
      </c>
    </row>
    <row r="48" spans="1:11" x14ac:dyDescent="0.2">
      <c r="A48" s="18">
        <v>44</v>
      </c>
      <c r="B48" s="19">
        <v>91705</v>
      </c>
      <c r="C48" s="20">
        <v>94577</v>
      </c>
      <c r="D48" s="19">
        <v>94303</v>
      </c>
      <c r="E48" s="21">
        <v>96675</v>
      </c>
      <c r="F48" s="19">
        <v>94873</v>
      </c>
      <c r="G48" s="21">
        <v>97510</v>
      </c>
      <c r="H48" s="19">
        <v>95793</v>
      </c>
      <c r="I48" s="21">
        <v>97823</v>
      </c>
      <c r="J48" s="19">
        <v>97341.57</v>
      </c>
      <c r="K48" s="21">
        <v>98624.79</v>
      </c>
    </row>
    <row r="49" spans="1:11" x14ac:dyDescent="0.2">
      <c r="A49" s="18">
        <v>45</v>
      </c>
      <c r="B49" s="19">
        <v>91332</v>
      </c>
      <c r="C49" s="20">
        <v>94379</v>
      </c>
      <c r="D49" s="19">
        <v>94003</v>
      </c>
      <c r="E49" s="21">
        <v>96519</v>
      </c>
      <c r="F49" s="19">
        <v>94638</v>
      </c>
      <c r="G49" s="21">
        <v>97384</v>
      </c>
      <c r="H49" s="19">
        <v>95592</v>
      </c>
      <c r="I49" s="21">
        <v>97707</v>
      </c>
      <c r="J49" s="19">
        <v>97215.8</v>
      </c>
      <c r="K49" s="21">
        <v>98551.71</v>
      </c>
    </row>
    <row r="50" spans="1:11" x14ac:dyDescent="0.2">
      <c r="A50" s="18">
        <v>46</v>
      </c>
      <c r="B50" s="19">
        <v>90921</v>
      </c>
      <c r="C50" s="20">
        <v>94161</v>
      </c>
      <c r="D50" s="19">
        <v>93662</v>
      </c>
      <c r="E50" s="21">
        <v>96339</v>
      </c>
      <c r="F50" s="19">
        <v>94383</v>
      </c>
      <c r="G50" s="21">
        <v>97245</v>
      </c>
      <c r="H50" s="19">
        <v>95364</v>
      </c>
      <c r="I50" s="21">
        <v>97575</v>
      </c>
      <c r="J50" s="19">
        <v>97076.98</v>
      </c>
      <c r="K50" s="21">
        <v>98471.49</v>
      </c>
    </row>
    <row r="51" spans="1:11" x14ac:dyDescent="0.2">
      <c r="A51" s="18">
        <v>47</v>
      </c>
      <c r="B51" s="19">
        <v>90471</v>
      </c>
      <c r="C51" s="20">
        <v>93921</v>
      </c>
      <c r="D51" s="19">
        <v>93274</v>
      </c>
      <c r="E51" s="21">
        <v>96141</v>
      </c>
      <c r="F51" s="19">
        <v>94097</v>
      </c>
      <c r="G51" s="21">
        <v>97089</v>
      </c>
      <c r="H51" s="19">
        <v>95110</v>
      </c>
      <c r="I51" s="21">
        <v>97427</v>
      </c>
      <c r="J51" s="19">
        <v>96923.6</v>
      </c>
      <c r="K51" s="21">
        <v>98383.26</v>
      </c>
    </row>
    <row r="52" spans="1:11" x14ac:dyDescent="0.2">
      <c r="A52" s="18">
        <v>48</v>
      </c>
      <c r="B52" s="19">
        <v>89982</v>
      </c>
      <c r="C52" s="20">
        <v>93655</v>
      </c>
      <c r="D52" s="19">
        <v>92837</v>
      </c>
      <c r="E52" s="21">
        <v>95923</v>
      </c>
      <c r="F52" s="19">
        <v>93772</v>
      </c>
      <c r="G52" s="21">
        <v>96915</v>
      </c>
      <c r="H52" s="19">
        <v>94826</v>
      </c>
      <c r="I52" s="21">
        <v>97260</v>
      </c>
      <c r="J52" s="19">
        <v>96758.73</v>
      </c>
      <c r="K52" s="21">
        <v>98289.4</v>
      </c>
    </row>
    <row r="53" spans="1:11" x14ac:dyDescent="0.2">
      <c r="A53" s="18">
        <v>49</v>
      </c>
      <c r="B53" s="19">
        <v>89448</v>
      </c>
      <c r="C53" s="20">
        <v>93362</v>
      </c>
      <c r="D53" s="19">
        <v>92352</v>
      </c>
      <c r="E53" s="21">
        <v>95684</v>
      </c>
      <c r="F53" s="19">
        <v>93411</v>
      </c>
      <c r="G53" s="21">
        <v>96724</v>
      </c>
      <c r="H53" s="19">
        <v>94514</v>
      </c>
      <c r="I53" s="21">
        <v>97079</v>
      </c>
      <c r="J53" s="19">
        <v>96586.21</v>
      </c>
      <c r="K53" s="21">
        <v>98192.88</v>
      </c>
    </row>
    <row r="54" spans="1:11" x14ac:dyDescent="0.2">
      <c r="A54" s="18">
        <v>50</v>
      </c>
      <c r="B54" s="19">
        <v>88867</v>
      </c>
      <c r="C54" s="20">
        <v>93039</v>
      </c>
      <c r="D54" s="19">
        <v>91822</v>
      </c>
      <c r="E54" s="21">
        <v>95425</v>
      </c>
      <c r="F54" s="19">
        <v>93016</v>
      </c>
      <c r="G54" s="21">
        <v>96518</v>
      </c>
      <c r="H54" s="19">
        <v>94175</v>
      </c>
      <c r="I54" s="21">
        <v>96886</v>
      </c>
      <c r="J54" s="19">
        <v>96406.37</v>
      </c>
      <c r="K54" s="21">
        <v>98094.29</v>
      </c>
    </row>
    <row r="55" spans="1:11" x14ac:dyDescent="0.2">
      <c r="A55" s="18">
        <v>51</v>
      </c>
      <c r="B55" s="19">
        <v>88233</v>
      </c>
      <c r="C55" s="20">
        <v>92685</v>
      </c>
      <c r="D55" s="19">
        <v>91232</v>
      </c>
      <c r="E55" s="21">
        <v>95152</v>
      </c>
      <c r="F55" s="19">
        <v>92590</v>
      </c>
      <c r="G55" s="21">
        <v>96299</v>
      </c>
      <c r="H55" s="19">
        <v>93821</v>
      </c>
      <c r="I55" s="21">
        <v>96685</v>
      </c>
      <c r="J55" s="19">
        <v>96217.9</v>
      </c>
      <c r="K55" s="21">
        <v>97993.35</v>
      </c>
    </row>
    <row r="56" spans="1:11" x14ac:dyDescent="0.2">
      <c r="A56" s="18">
        <v>52</v>
      </c>
      <c r="B56" s="19">
        <v>87539</v>
      </c>
      <c r="C56" s="20">
        <v>92300</v>
      </c>
      <c r="D56" s="19">
        <v>90574</v>
      </c>
      <c r="E56" s="21">
        <v>94849</v>
      </c>
      <c r="F56" s="19">
        <v>92130</v>
      </c>
      <c r="G56" s="21">
        <v>96062</v>
      </c>
      <c r="H56" s="19">
        <v>93436</v>
      </c>
      <c r="I56" s="21">
        <v>96467</v>
      </c>
      <c r="J56" s="19">
        <v>96019.02</v>
      </c>
      <c r="K56" s="21">
        <v>97889.97</v>
      </c>
    </row>
    <row r="57" spans="1:11" x14ac:dyDescent="0.2">
      <c r="A57" s="18">
        <v>53</v>
      </c>
      <c r="B57" s="19">
        <v>86781</v>
      </c>
      <c r="C57" s="20">
        <v>91884</v>
      </c>
      <c r="D57" s="19">
        <v>89841</v>
      </c>
      <c r="E57" s="21">
        <v>94519</v>
      </c>
      <c r="F57" s="19">
        <v>91625</v>
      </c>
      <c r="G57" s="21">
        <v>95803</v>
      </c>
      <c r="H57" s="19">
        <v>93009</v>
      </c>
      <c r="I57" s="21">
        <v>96232</v>
      </c>
      <c r="J57" s="19">
        <v>95807.87</v>
      </c>
      <c r="K57" s="21">
        <v>97783.86</v>
      </c>
    </row>
    <row r="58" spans="1:11" x14ac:dyDescent="0.2">
      <c r="A58" s="18">
        <v>54</v>
      </c>
      <c r="B58" s="19">
        <v>85956</v>
      </c>
      <c r="C58" s="20">
        <v>91436</v>
      </c>
      <c r="D58" s="19">
        <v>89032</v>
      </c>
      <c r="E58" s="21">
        <v>94151</v>
      </c>
      <c r="F58" s="19">
        <v>91059</v>
      </c>
      <c r="G58" s="21">
        <v>95516</v>
      </c>
      <c r="H58" s="19">
        <v>92523</v>
      </c>
      <c r="I58" s="21">
        <v>95968</v>
      </c>
      <c r="J58" s="19">
        <v>95582.05</v>
      </c>
      <c r="K58" s="21">
        <v>97674.54</v>
      </c>
    </row>
    <row r="59" spans="1:11" x14ac:dyDescent="0.2">
      <c r="A59" s="18">
        <v>55</v>
      </c>
      <c r="B59" s="19">
        <v>85059</v>
      </c>
      <c r="C59" s="20">
        <v>90953</v>
      </c>
      <c r="D59" s="19">
        <v>88141</v>
      </c>
      <c r="E59" s="21">
        <v>93745</v>
      </c>
      <c r="F59" s="19">
        <v>90431</v>
      </c>
      <c r="G59" s="21">
        <v>95203</v>
      </c>
      <c r="H59" s="19">
        <v>91985</v>
      </c>
      <c r="I59" s="21">
        <v>95678</v>
      </c>
      <c r="J59" s="19">
        <v>95338.89</v>
      </c>
      <c r="K59" s="21">
        <v>97561.82</v>
      </c>
    </row>
    <row r="60" spans="1:11" x14ac:dyDescent="0.2">
      <c r="A60" s="18">
        <v>56</v>
      </c>
      <c r="B60" s="19">
        <v>84091</v>
      </c>
      <c r="C60" s="20">
        <v>90433</v>
      </c>
      <c r="D60" s="19">
        <v>87165</v>
      </c>
      <c r="E60" s="21">
        <v>93306</v>
      </c>
      <c r="F60" s="19">
        <v>89728</v>
      </c>
      <c r="G60" s="21">
        <v>94863</v>
      </c>
      <c r="H60" s="19">
        <v>91372</v>
      </c>
      <c r="I60" s="21">
        <v>95353</v>
      </c>
      <c r="J60" s="19">
        <v>95072.320000000007</v>
      </c>
      <c r="K60" s="21">
        <v>97445.04</v>
      </c>
    </row>
    <row r="61" spans="1:11" x14ac:dyDescent="0.2">
      <c r="A61" s="18">
        <v>57</v>
      </c>
      <c r="B61" s="19">
        <v>83046</v>
      </c>
      <c r="C61" s="20">
        <v>89871</v>
      </c>
      <c r="D61" s="19">
        <v>86095</v>
      </c>
      <c r="E61" s="21">
        <v>92830</v>
      </c>
      <c r="F61" s="19">
        <v>88949</v>
      </c>
      <c r="G61" s="21">
        <v>94491</v>
      </c>
      <c r="H61" s="19">
        <v>90707</v>
      </c>
      <c r="I61" s="21">
        <v>95006</v>
      </c>
      <c r="J61" s="19">
        <v>94778.17</v>
      </c>
      <c r="K61" s="21">
        <v>97323.92</v>
      </c>
    </row>
    <row r="62" spans="1:11" x14ac:dyDescent="0.2">
      <c r="A62" s="18">
        <v>58</v>
      </c>
      <c r="B62" s="19">
        <v>81917</v>
      </c>
      <c r="C62" s="20">
        <v>89263</v>
      </c>
      <c r="D62" s="19">
        <v>84940</v>
      </c>
      <c r="E62" s="21">
        <v>92311</v>
      </c>
      <c r="F62" s="19">
        <v>88088</v>
      </c>
      <c r="G62" s="21">
        <v>94081</v>
      </c>
      <c r="H62" s="19">
        <v>89988</v>
      </c>
      <c r="I62" s="21">
        <v>94635</v>
      </c>
      <c r="J62" s="19">
        <v>94455.07</v>
      </c>
      <c r="K62" s="21">
        <v>97197.5</v>
      </c>
    </row>
    <row r="63" spans="1:11" x14ac:dyDescent="0.2">
      <c r="A63" s="18">
        <v>59</v>
      </c>
      <c r="B63" s="19">
        <v>80699</v>
      </c>
      <c r="C63" s="20">
        <v>88603</v>
      </c>
      <c r="D63" s="19">
        <v>83705</v>
      </c>
      <c r="E63" s="21">
        <v>91752</v>
      </c>
      <c r="F63" s="19">
        <v>87136</v>
      </c>
      <c r="G63" s="21">
        <v>93630</v>
      </c>
      <c r="H63" s="19">
        <v>89210</v>
      </c>
      <c r="I63" s="21">
        <v>94244</v>
      </c>
      <c r="J63" s="19">
        <v>94103.89</v>
      </c>
      <c r="K63" s="21">
        <v>97064.73</v>
      </c>
    </row>
    <row r="64" spans="1:11" x14ac:dyDescent="0.2">
      <c r="A64" s="18">
        <v>60</v>
      </c>
      <c r="B64" s="19">
        <v>79380</v>
      </c>
      <c r="C64" s="20">
        <v>87886</v>
      </c>
      <c r="D64" s="19">
        <v>82345</v>
      </c>
      <c r="E64" s="21">
        <v>91127</v>
      </c>
      <c r="F64" s="19">
        <v>86085</v>
      </c>
      <c r="G64" s="21">
        <v>93137</v>
      </c>
      <c r="H64" s="19">
        <v>88369</v>
      </c>
      <c r="I64" s="21">
        <v>93828</v>
      </c>
      <c r="J64" s="19">
        <v>93728.7</v>
      </c>
      <c r="K64" s="21">
        <v>96925.05</v>
      </c>
    </row>
    <row r="65" spans="1:11" x14ac:dyDescent="0.2">
      <c r="A65" s="18">
        <v>61</v>
      </c>
      <c r="B65" s="19">
        <v>77954</v>
      </c>
      <c r="C65" s="20">
        <v>87105</v>
      </c>
      <c r="D65" s="19">
        <v>80899</v>
      </c>
      <c r="E65" s="21">
        <v>90441</v>
      </c>
      <c r="F65" s="19">
        <v>84931</v>
      </c>
      <c r="G65" s="21">
        <v>92602</v>
      </c>
      <c r="H65" s="19">
        <v>87448</v>
      </c>
      <c r="I65" s="21">
        <v>93378</v>
      </c>
      <c r="J65" s="19">
        <v>93320.7</v>
      </c>
      <c r="K65" s="21">
        <v>96774.91</v>
      </c>
    </row>
    <row r="66" spans="1:11" x14ac:dyDescent="0.2">
      <c r="A66" s="18">
        <v>62</v>
      </c>
      <c r="B66" s="19">
        <v>76411</v>
      </c>
      <c r="C66" s="20">
        <v>86253</v>
      </c>
      <c r="D66" s="19">
        <v>79358</v>
      </c>
      <c r="E66" s="21">
        <v>89686</v>
      </c>
      <c r="F66" s="19">
        <v>83669</v>
      </c>
      <c r="G66" s="21">
        <v>92022</v>
      </c>
      <c r="H66" s="19">
        <v>86428</v>
      </c>
      <c r="I66" s="21">
        <v>92876</v>
      </c>
      <c r="J66" s="19">
        <v>92873.04</v>
      </c>
      <c r="K66" s="21">
        <v>96612.91</v>
      </c>
    </row>
    <row r="67" spans="1:11" x14ac:dyDescent="0.2">
      <c r="A67" s="18">
        <v>63</v>
      </c>
      <c r="B67" s="19">
        <v>74744</v>
      </c>
      <c r="C67" s="20">
        <v>85321</v>
      </c>
      <c r="D67" s="19">
        <v>77730</v>
      </c>
      <c r="E67" s="21">
        <v>88866</v>
      </c>
      <c r="F67" s="19">
        <v>82295</v>
      </c>
      <c r="G67" s="21">
        <v>91387</v>
      </c>
      <c r="H67" s="19">
        <v>85297</v>
      </c>
      <c r="I67" s="21">
        <v>92312</v>
      </c>
      <c r="J67" s="19">
        <v>92380.44</v>
      </c>
      <c r="K67" s="21">
        <v>96437.07</v>
      </c>
    </row>
    <row r="68" spans="1:11" x14ac:dyDescent="0.2">
      <c r="A68" s="18">
        <v>64</v>
      </c>
      <c r="B68" s="19">
        <v>72954</v>
      </c>
      <c r="C68" s="20">
        <v>84304</v>
      </c>
      <c r="D68" s="19">
        <v>76018</v>
      </c>
      <c r="E68" s="21">
        <v>87973</v>
      </c>
      <c r="F68" s="19">
        <v>80804</v>
      </c>
      <c r="G68" s="21">
        <v>90688</v>
      </c>
      <c r="H68" s="19">
        <v>84045</v>
      </c>
      <c r="I68" s="21">
        <v>91686</v>
      </c>
      <c r="J68" s="19">
        <v>91836.23</v>
      </c>
      <c r="K68" s="21">
        <v>96244.87</v>
      </c>
    </row>
    <row r="69" spans="1:11" x14ac:dyDescent="0.2">
      <c r="A69" s="18">
        <v>65</v>
      </c>
      <c r="B69" s="19">
        <v>71038</v>
      </c>
      <c r="C69" s="20">
        <v>83195</v>
      </c>
      <c r="D69" s="19">
        <v>74195</v>
      </c>
      <c r="E69" s="21">
        <v>87009</v>
      </c>
      <c r="F69" s="19">
        <v>79189</v>
      </c>
      <c r="G69" s="21">
        <v>89917</v>
      </c>
      <c r="H69" s="19">
        <v>82680</v>
      </c>
      <c r="I69" s="21">
        <v>91006</v>
      </c>
      <c r="J69" s="19">
        <v>91233.78</v>
      </c>
      <c r="K69" s="21">
        <v>96033.32</v>
      </c>
    </row>
    <row r="70" spans="1:11" x14ac:dyDescent="0.2">
      <c r="A70" s="18">
        <v>66</v>
      </c>
      <c r="B70" s="19">
        <v>69000</v>
      </c>
      <c r="C70" s="20">
        <v>81986</v>
      </c>
      <c r="D70" s="19">
        <v>72224</v>
      </c>
      <c r="E70" s="21">
        <v>85958</v>
      </c>
      <c r="F70" s="19">
        <v>77444</v>
      </c>
      <c r="G70" s="21">
        <v>89067</v>
      </c>
      <c r="H70" s="19">
        <v>81171</v>
      </c>
      <c r="I70" s="21">
        <v>90258</v>
      </c>
      <c r="J70" s="19">
        <v>90565.77</v>
      </c>
      <c r="K70" s="21">
        <v>95799.09</v>
      </c>
    </row>
    <row r="71" spans="1:11" x14ac:dyDescent="0.2">
      <c r="A71" s="18">
        <v>67</v>
      </c>
      <c r="B71" s="19">
        <v>66845</v>
      </c>
      <c r="C71" s="20">
        <v>80667</v>
      </c>
      <c r="D71" s="19">
        <v>70130</v>
      </c>
      <c r="E71" s="21">
        <v>84802</v>
      </c>
      <c r="F71" s="19">
        <v>75570</v>
      </c>
      <c r="G71" s="21">
        <v>88135</v>
      </c>
      <c r="H71" s="19">
        <v>79525</v>
      </c>
      <c r="I71" s="21">
        <v>89441</v>
      </c>
      <c r="J71" s="19">
        <v>89824.04</v>
      </c>
      <c r="K71" s="21">
        <v>95538.23</v>
      </c>
    </row>
    <row r="72" spans="1:11" x14ac:dyDescent="0.2">
      <c r="A72" s="18">
        <v>68</v>
      </c>
      <c r="B72" s="19">
        <v>64577</v>
      </c>
      <c r="C72" s="20">
        <v>79229</v>
      </c>
      <c r="D72" s="19">
        <v>67904</v>
      </c>
      <c r="E72" s="21">
        <v>83535</v>
      </c>
      <c r="F72" s="19">
        <v>73584</v>
      </c>
      <c r="G72" s="21">
        <v>87115</v>
      </c>
      <c r="H72" s="19">
        <v>77753</v>
      </c>
      <c r="I72" s="21">
        <v>88547</v>
      </c>
      <c r="J72" s="19">
        <v>88998.56</v>
      </c>
      <c r="K72" s="21">
        <v>95248.18</v>
      </c>
    </row>
    <row r="73" spans="1:11" x14ac:dyDescent="0.2">
      <c r="A73" s="18">
        <v>69</v>
      </c>
      <c r="B73" s="19">
        <v>62197</v>
      </c>
      <c r="C73" s="20">
        <v>77656</v>
      </c>
      <c r="D73" s="19">
        <v>65558</v>
      </c>
      <c r="E73" s="21">
        <v>82152</v>
      </c>
      <c r="F73" s="19">
        <v>71480</v>
      </c>
      <c r="G73" s="21">
        <v>85983</v>
      </c>
      <c r="H73" s="19">
        <v>75822</v>
      </c>
      <c r="I73" s="21">
        <v>87553</v>
      </c>
      <c r="J73" s="19">
        <v>88077.16</v>
      </c>
      <c r="K73" s="21">
        <v>94924.43</v>
      </c>
    </row>
    <row r="74" spans="1:11" x14ac:dyDescent="0.2">
      <c r="A74" s="18">
        <v>70</v>
      </c>
      <c r="B74" s="19">
        <v>59690</v>
      </c>
      <c r="C74" s="20">
        <v>75923</v>
      </c>
      <c r="D74" s="19">
        <v>63075</v>
      </c>
      <c r="E74" s="21">
        <v>80629</v>
      </c>
      <c r="F74" s="19">
        <v>69262</v>
      </c>
      <c r="G74" s="21">
        <v>84728</v>
      </c>
      <c r="H74" s="19">
        <v>73737</v>
      </c>
      <c r="I74" s="21">
        <v>86471</v>
      </c>
      <c r="J74" s="19">
        <v>87046.39</v>
      </c>
      <c r="K74" s="21">
        <v>94560.58</v>
      </c>
    </row>
    <row r="75" spans="1:11" x14ac:dyDescent="0.2">
      <c r="A75" s="18">
        <v>71</v>
      </c>
      <c r="B75" s="19">
        <v>57046</v>
      </c>
      <c r="C75" s="20">
        <v>74007</v>
      </c>
      <c r="D75" s="19">
        <v>60417</v>
      </c>
      <c r="E75" s="21">
        <v>78927</v>
      </c>
      <c r="F75" s="19">
        <v>66891</v>
      </c>
      <c r="G75" s="21">
        <v>83331</v>
      </c>
      <c r="H75" s="19">
        <v>71485</v>
      </c>
      <c r="I75" s="21">
        <v>85271</v>
      </c>
      <c r="J75" s="19">
        <v>85891.28</v>
      </c>
      <c r="K75" s="21">
        <v>94148.01</v>
      </c>
    </row>
    <row r="76" spans="1:11" x14ac:dyDescent="0.2">
      <c r="A76" s="18">
        <v>72</v>
      </c>
      <c r="B76" s="19">
        <v>54247</v>
      </c>
      <c r="C76" s="20">
        <v>71874</v>
      </c>
      <c r="D76" s="19">
        <v>57600</v>
      </c>
      <c r="E76" s="21">
        <v>77036</v>
      </c>
      <c r="F76" s="19">
        <v>64417</v>
      </c>
      <c r="G76" s="21">
        <v>81800</v>
      </c>
      <c r="H76" s="19">
        <v>69051</v>
      </c>
      <c r="I76" s="21">
        <v>83947</v>
      </c>
      <c r="J76" s="19">
        <v>84595.35</v>
      </c>
      <c r="K76" s="21">
        <v>93676.23</v>
      </c>
    </row>
    <row r="77" spans="1:11" x14ac:dyDescent="0.2">
      <c r="A77" s="18">
        <v>73</v>
      </c>
      <c r="B77" s="19">
        <v>51294</v>
      </c>
      <c r="C77" s="20">
        <v>69503</v>
      </c>
      <c r="D77" s="19">
        <v>54618</v>
      </c>
      <c r="E77" s="21">
        <v>74937</v>
      </c>
      <c r="F77" s="19">
        <v>61821</v>
      </c>
      <c r="G77" s="21">
        <v>80129</v>
      </c>
      <c r="H77" s="19">
        <v>66484</v>
      </c>
      <c r="I77" s="21">
        <v>82469</v>
      </c>
      <c r="J77" s="19">
        <v>83139.89</v>
      </c>
      <c r="K77" s="21">
        <v>93132.81</v>
      </c>
    </row>
    <row r="78" spans="1:11" x14ac:dyDescent="0.2">
      <c r="A78" s="18">
        <v>74</v>
      </c>
      <c r="B78" s="19">
        <v>48218</v>
      </c>
      <c r="C78" s="20">
        <v>66896</v>
      </c>
      <c r="D78" s="19">
        <v>51496</v>
      </c>
      <c r="E78" s="21">
        <v>72624</v>
      </c>
      <c r="F78" s="19">
        <v>59116</v>
      </c>
      <c r="G78" s="21">
        <v>78310</v>
      </c>
      <c r="H78" s="19">
        <v>63813</v>
      </c>
      <c r="I78" s="21">
        <v>80836</v>
      </c>
      <c r="J78" s="19">
        <v>81504.61</v>
      </c>
      <c r="K78" s="21">
        <v>92502.77</v>
      </c>
    </row>
    <row r="79" spans="1:11" x14ac:dyDescent="0.2">
      <c r="A79" s="18">
        <v>75</v>
      </c>
      <c r="B79" s="19">
        <v>45050</v>
      </c>
      <c r="C79" s="20">
        <v>64052</v>
      </c>
      <c r="D79" s="19">
        <v>48260</v>
      </c>
      <c r="E79" s="21">
        <v>70086</v>
      </c>
      <c r="F79" s="19">
        <v>56286</v>
      </c>
      <c r="G79" s="21">
        <v>76310</v>
      </c>
      <c r="H79" s="19">
        <v>60993</v>
      </c>
      <c r="I79" s="21">
        <v>79019</v>
      </c>
      <c r="J79" s="19">
        <v>79668.149999999994</v>
      </c>
      <c r="K79" s="21">
        <v>91768.11</v>
      </c>
    </row>
    <row r="80" spans="1:11" x14ac:dyDescent="0.2">
      <c r="A80" s="18">
        <v>76</v>
      </c>
      <c r="B80" s="19">
        <v>41828</v>
      </c>
      <c r="C80" s="20">
        <v>60986</v>
      </c>
      <c r="D80" s="19">
        <v>44936</v>
      </c>
      <c r="E80" s="21">
        <v>67323</v>
      </c>
      <c r="F80" s="19">
        <v>53324</v>
      </c>
      <c r="G80" s="21">
        <v>74107</v>
      </c>
      <c r="H80" s="19">
        <v>58044</v>
      </c>
      <c r="I80" s="21">
        <v>77004</v>
      </c>
      <c r="J80" s="19">
        <v>77603.789999999994</v>
      </c>
      <c r="K80" s="21">
        <v>90907.33</v>
      </c>
    </row>
    <row r="81" spans="1:11" x14ac:dyDescent="0.2">
      <c r="A81" s="18">
        <v>77</v>
      </c>
      <c r="B81" s="19">
        <v>38584</v>
      </c>
      <c r="C81" s="20">
        <v>57704</v>
      </c>
      <c r="D81" s="19">
        <v>41508</v>
      </c>
      <c r="E81" s="21">
        <v>64303</v>
      </c>
      <c r="F81" s="19">
        <v>50223</v>
      </c>
      <c r="G81" s="21">
        <v>71678</v>
      </c>
      <c r="H81" s="19">
        <v>55004</v>
      </c>
      <c r="I81" s="21">
        <v>74823</v>
      </c>
      <c r="J81" s="19">
        <v>75290.03</v>
      </c>
      <c r="K81" s="21">
        <v>89894.17</v>
      </c>
    </row>
    <row r="82" spans="1:11" x14ac:dyDescent="0.2">
      <c r="A82" s="18">
        <v>78</v>
      </c>
      <c r="B82" s="19">
        <v>35347</v>
      </c>
      <c r="C82" s="20">
        <v>54215</v>
      </c>
      <c r="D82" s="19">
        <v>38048</v>
      </c>
      <c r="E82" s="21">
        <v>61041</v>
      </c>
      <c r="F82" s="19">
        <v>47042</v>
      </c>
      <c r="G82" s="21">
        <v>69015</v>
      </c>
      <c r="H82" s="19">
        <v>51934</v>
      </c>
      <c r="I82" s="21">
        <v>72518</v>
      </c>
      <c r="J82" s="19">
        <v>72715.11</v>
      </c>
      <c r="K82" s="21">
        <v>88699.12</v>
      </c>
    </row>
    <row r="83" spans="1:11" x14ac:dyDescent="0.2">
      <c r="A83" s="18">
        <v>79</v>
      </c>
      <c r="B83" s="19">
        <v>32144</v>
      </c>
      <c r="C83" s="20">
        <v>50546</v>
      </c>
      <c r="D83" s="19">
        <v>34595</v>
      </c>
      <c r="E83" s="21">
        <v>57554</v>
      </c>
      <c r="F83" s="19">
        <v>43774</v>
      </c>
      <c r="G83" s="21">
        <v>66115</v>
      </c>
      <c r="H83" s="19">
        <v>48768</v>
      </c>
      <c r="I83" s="21">
        <v>70033</v>
      </c>
      <c r="J83" s="19">
        <v>69873.039999999994</v>
      </c>
      <c r="K83" s="21">
        <v>87289.87</v>
      </c>
    </row>
    <row r="84" spans="1:11" x14ac:dyDescent="0.2">
      <c r="A84" s="18">
        <v>80</v>
      </c>
      <c r="B84" s="19">
        <v>28998</v>
      </c>
      <c r="C84" s="20">
        <v>46726</v>
      </c>
      <c r="D84" s="19">
        <v>31178</v>
      </c>
      <c r="E84" s="21">
        <v>53872</v>
      </c>
      <c r="F84" s="19">
        <v>40417</v>
      </c>
      <c r="G84" s="21">
        <v>62959</v>
      </c>
      <c r="H84" s="19">
        <v>45403</v>
      </c>
      <c r="I84" s="21">
        <v>67249</v>
      </c>
      <c r="J84" s="19">
        <v>66765.16</v>
      </c>
      <c r="K84" s="21">
        <v>85631.54</v>
      </c>
    </row>
    <row r="85" spans="1:11" x14ac:dyDescent="0.2">
      <c r="A85" s="18">
        <v>81</v>
      </c>
      <c r="B85" s="19">
        <v>25931</v>
      </c>
      <c r="C85" s="20">
        <v>42799</v>
      </c>
      <c r="D85" s="19">
        <v>27824</v>
      </c>
      <c r="E85" s="21">
        <v>50026</v>
      </c>
      <c r="F85" s="19">
        <v>36988</v>
      </c>
      <c r="G85" s="21">
        <v>59544</v>
      </c>
      <c r="H85" s="19">
        <v>41715</v>
      </c>
      <c r="I85" s="21">
        <v>63982</v>
      </c>
      <c r="J85" s="19">
        <v>63386.58</v>
      </c>
      <c r="K85" s="21">
        <v>83685.48</v>
      </c>
    </row>
    <row r="86" spans="1:11" x14ac:dyDescent="0.2">
      <c r="A86" s="18">
        <v>82</v>
      </c>
      <c r="B86" s="19">
        <v>22960</v>
      </c>
      <c r="C86" s="20">
        <v>38795</v>
      </c>
      <c r="D86" s="19">
        <v>24550</v>
      </c>
      <c r="E86" s="21">
        <v>46049</v>
      </c>
      <c r="F86" s="19">
        <v>33480</v>
      </c>
      <c r="G86" s="21">
        <v>55838</v>
      </c>
      <c r="H86" s="19">
        <v>37831</v>
      </c>
      <c r="I86" s="21">
        <v>60266</v>
      </c>
      <c r="J86" s="19">
        <v>59729.49</v>
      </c>
      <c r="K86" s="21">
        <v>81401.95</v>
      </c>
    </row>
    <row r="87" spans="1:11" x14ac:dyDescent="0.2">
      <c r="A87" s="18">
        <v>83</v>
      </c>
      <c r="B87" s="19">
        <v>20089</v>
      </c>
      <c r="C87" s="20">
        <v>34764</v>
      </c>
      <c r="D87" s="19">
        <v>21411</v>
      </c>
      <c r="E87" s="21">
        <v>41974</v>
      </c>
      <c r="F87" s="19">
        <v>29963</v>
      </c>
      <c r="G87" s="21">
        <v>51872</v>
      </c>
      <c r="H87" s="19">
        <v>33942</v>
      </c>
      <c r="I87" s="21">
        <v>56316</v>
      </c>
      <c r="J87" s="19">
        <v>55802.22</v>
      </c>
      <c r="K87" s="21">
        <v>78727.81</v>
      </c>
    </row>
    <row r="88" spans="1:11" x14ac:dyDescent="0.2">
      <c r="A88" s="18">
        <v>84</v>
      </c>
      <c r="B88" s="19">
        <v>17335</v>
      </c>
      <c r="C88" s="20">
        <v>30766</v>
      </c>
      <c r="D88" s="19">
        <v>18438</v>
      </c>
      <c r="E88" s="21">
        <v>37848</v>
      </c>
      <c r="F88" s="19">
        <v>26488</v>
      </c>
      <c r="G88" s="21">
        <v>47677</v>
      </c>
      <c r="H88" s="19">
        <v>30212</v>
      </c>
      <c r="I88" s="21">
        <v>52243</v>
      </c>
      <c r="J88" s="19">
        <v>51623.02</v>
      </c>
      <c r="K88" s="21">
        <v>75608.850000000006</v>
      </c>
    </row>
    <row r="89" spans="1:11" x14ac:dyDescent="0.2">
      <c r="A89" s="18">
        <v>85</v>
      </c>
      <c r="B89" s="19">
        <v>14725</v>
      </c>
      <c r="C89" s="20">
        <v>26864</v>
      </c>
      <c r="D89" s="19">
        <v>15661</v>
      </c>
      <c r="E89" s="21">
        <v>33722</v>
      </c>
      <c r="F89" s="19">
        <v>23107</v>
      </c>
      <c r="G89" s="21">
        <v>43322</v>
      </c>
      <c r="H89" s="19">
        <v>26734</v>
      </c>
      <c r="I89" s="21">
        <v>48186</v>
      </c>
      <c r="J89" s="19">
        <v>47221.23</v>
      </c>
      <c r="K89" s="21">
        <v>71995.960000000006</v>
      </c>
    </row>
    <row r="90" spans="1:11" x14ac:dyDescent="0.2">
      <c r="A90" s="18">
        <v>86</v>
      </c>
      <c r="B90" s="19">
        <v>12291</v>
      </c>
      <c r="C90" s="20">
        <v>23123</v>
      </c>
      <c r="D90" s="19">
        <v>13105</v>
      </c>
      <c r="E90" s="21">
        <v>29650</v>
      </c>
      <c r="F90" s="19">
        <v>19860</v>
      </c>
      <c r="G90" s="21">
        <v>38854</v>
      </c>
      <c r="H90" s="19">
        <v>23394</v>
      </c>
      <c r="I90" s="21">
        <v>44049</v>
      </c>
      <c r="J90" s="19">
        <v>42632.51</v>
      </c>
      <c r="K90" s="21">
        <v>67855.11</v>
      </c>
    </row>
    <row r="91" spans="1:11" x14ac:dyDescent="0.2">
      <c r="A91" s="18">
        <v>87</v>
      </c>
      <c r="B91" s="19">
        <v>10065</v>
      </c>
      <c r="C91" s="20">
        <v>19602</v>
      </c>
      <c r="D91" s="19">
        <v>10789</v>
      </c>
      <c r="E91" s="21">
        <v>25692</v>
      </c>
      <c r="F91" s="19">
        <v>16806</v>
      </c>
      <c r="G91" s="21">
        <v>34335</v>
      </c>
      <c r="H91" s="19">
        <v>20198</v>
      </c>
      <c r="I91" s="21">
        <v>39816</v>
      </c>
      <c r="J91" s="19">
        <v>37910.620000000003</v>
      </c>
      <c r="K91" s="21">
        <v>63171.95</v>
      </c>
    </row>
    <row r="92" spans="1:11" x14ac:dyDescent="0.2">
      <c r="A92" s="18">
        <v>88</v>
      </c>
      <c r="B92" s="19">
        <v>8073</v>
      </c>
      <c r="C92" s="20">
        <v>16352</v>
      </c>
      <c r="D92" s="19">
        <v>8728</v>
      </c>
      <c r="E92" s="21">
        <v>21906</v>
      </c>
      <c r="F92" s="19">
        <v>14007</v>
      </c>
      <c r="G92" s="21">
        <v>29876</v>
      </c>
      <c r="H92" s="19">
        <v>17146</v>
      </c>
      <c r="I92" s="21">
        <v>35463</v>
      </c>
      <c r="J92" s="19">
        <v>33138.89</v>
      </c>
      <c r="K92" s="21">
        <v>57961.46</v>
      </c>
    </row>
    <row r="93" spans="1:11" x14ac:dyDescent="0.2">
      <c r="A93" s="18">
        <v>89</v>
      </c>
      <c r="B93" s="19">
        <v>6333</v>
      </c>
      <c r="C93" s="20">
        <v>13413</v>
      </c>
      <c r="D93" s="19">
        <v>6927</v>
      </c>
      <c r="E93" s="21">
        <v>18348</v>
      </c>
      <c r="F93" s="19">
        <v>11491</v>
      </c>
      <c r="G93" s="21">
        <v>25567</v>
      </c>
      <c r="H93" s="19">
        <v>14330</v>
      </c>
      <c r="I93" s="21">
        <v>31144</v>
      </c>
      <c r="J93" s="19">
        <v>28427.200000000001</v>
      </c>
      <c r="K93" s="21">
        <v>52276.31</v>
      </c>
    </row>
    <row r="94" spans="1:11" x14ac:dyDescent="0.2">
      <c r="A94" s="18">
        <v>90</v>
      </c>
      <c r="B94" s="19">
        <v>4852</v>
      </c>
      <c r="C94" s="20">
        <v>10810</v>
      </c>
      <c r="D94" s="19">
        <v>5384</v>
      </c>
      <c r="E94" s="21">
        <v>15068</v>
      </c>
      <c r="F94" s="19">
        <v>9271</v>
      </c>
      <c r="G94" s="21">
        <v>21484</v>
      </c>
      <c r="H94" s="19">
        <v>11765</v>
      </c>
      <c r="I94" s="21">
        <v>26895</v>
      </c>
      <c r="J94" s="19">
        <v>23902.3</v>
      </c>
      <c r="K94" s="21">
        <v>46215.55</v>
      </c>
    </row>
    <row r="95" spans="1:11" x14ac:dyDescent="0.2">
      <c r="A95" s="18">
        <v>91</v>
      </c>
      <c r="B95" s="19">
        <v>3626</v>
      </c>
      <c r="C95" s="20">
        <v>8554</v>
      </c>
      <c r="D95" s="19">
        <v>4091</v>
      </c>
      <c r="E95" s="21">
        <v>12108</v>
      </c>
      <c r="F95" s="19">
        <v>7343</v>
      </c>
      <c r="G95" s="21">
        <v>17690</v>
      </c>
      <c r="H95" s="19">
        <v>9475</v>
      </c>
      <c r="I95" s="21">
        <v>22803</v>
      </c>
      <c r="J95" s="19">
        <v>19702.02</v>
      </c>
      <c r="K95" s="21">
        <v>39999.879999999997</v>
      </c>
    </row>
    <row r="96" spans="1:11" x14ac:dyDescent="0.2">
      <c r="A96" s="18">
        <v>92</v>
      </c>
      <c r="B96" s="19">
        <v>2640</v>
      </c>
      <c r="C96" s="20">
        <v>6641</v>
      </c>
      <c r="D96" s="19">
        <v>3034</v>
      </c>
      <c r="E96" s="21">
        <v>9498</v>
      </c>
      <c r="F96" s="19">
        <v>5671</v>
      </c>
      <c r="G96" s="21">
        <v>14141</v>
      </c>
      <c r="H96" s="19">
        <v>7465</v>
      </c>
      <c r="I96" s="21">
        <v>18917</v>
      </c>
      <c r="J96" s="19">
        <v>15853.29</v>
      </c>
      <c r="K96" s="21">
        <v>33705.14</v>
      </c>
    </row>
    <row r="97" spans="1:11" x14ac:dyDescent="0.2">
      <c r="A97" s="18">
        <v>93</v>
      </c>
      <c r="B97" s="19">
        <v>1871</v>
      </c>
      <c r="C97" s="20">
        <v>5056</v>
      </c>
      <c r="D97" s="19">
        <v>2191</v>
      </c>
      <c r="E97" s="21">
        <v>7256</v>
      </c>
      <c r="F97" s="19">
        <v>4284</v>
      </c>
      <c r="G97" s="21">
        <v>11010</v>
      </c>
      <c r="H97" s="19">
        <v>5765</v>
      </c>
      <c r="I97" s="21">
        <v>15385</v>
      </c>
      <c r="J97" s="19">
        <v>12440.68</v>
      </c>
      <c r="K97" s="21">
        <v>27619.07</v>
      </c>
    </row>
    <row r="98" spans="1:11" x14ac:dyDescent="0.2">
      <c r="A98" s="18">
        <v>94</v>
      </c>
      <c r="B98" s="19">
        <v>1289</v>
      </c>
      <c r="C98" s="20">
        <v>3772</v>
      </c>
      <c r="D98" s="19">
        <v>1537</v>
      </c>
      <c r="E98" s="21">
        <v>5383</v>
      </c>
      <c r="F98" s="19">
        <v>3159</v>
      </c>
      <c r="G98" s="21">
        <v>8325</v>
      </c>
      <c r="H98" s="19">
        <v>4362</v>
      </c>
      <c r="I98" s="21">
        <v>12250</v>
      </c>
      <c r="J98" s="19">
        <v>9510.68</v>
      </c>
      <c r="K98" s="21">
        <v>21983.32</v>
      </c>
    </row>
    <row r="99" spans="1:11" x14ac:dyDescent="0.2">
      <c r="A99" s="18">
        <v>95</v>
      </c>
      <c r="B99" s="19">
        <v>863</v>
      </c>
      <c r="C99" s="20">
        <v>2757</v>
      </c>
      <c r="D99" s="19">
        <v>1045</v>
      </c>
      <c r="E99" s="21">
        <v>3866</v>
      </c>
      <c r="F99" s="19">
        <v>2270</v>
      </c>
      <c r="G99" s="21">
        <v>6092</v>
      </c>
      <c r="H99" s="19">
        <v>3223</v>
      </c>
      <c r="I99" s="21">
        <v>9514</v>
      </c>
      <c r="J99" s="19">
        <v>7075.05</v>
      </c>
      <c r="K99" s="21">
        <v>16974.62</v>
      </c>
    </row>
    <row r="100" spans="1:11" x14ac:dyDescent="0.2">
      <c r="A100" s="18">
        <v>96</v>
      </c>
      <c r="B100" s="19">
        <v>561</v>
      </c>
      <c r="C100" s="20">
        <v>1972</v>
      </c>
      <c r="D100" s="19">
        <v>686</v>
      </c>
      <c r="E100" s="21">
        <v>2679</v>
      </c>
      <c r="F100" s="19">
        <v>1586</v>
      </c>
      <c r="G100" s="21">
        <v>4299</v>
      </c>
      <c r="H100" s="19">
        <v>2311</v>
      </c>
      <c r="I100" s="21">
        <v>7172</v>
      </c>
      <c r="J100" s="19">
        <v>5115.54</v>
      </c>
      <c r="K100" s="21">
        <v>12698.17</v>
      </c>
    </row>
    <row r="101" spans="1:11" x14ac:dyDescent="0.2">
      <c r="A101" s="18">
        <v>97</v>
      </c>
      <c r="B101" s="19">
        <v>354</v>
      </c>
      <c r="C101" s="20">
        <v>1381</v>
      </c>
      <c r="D101" s="19">
        <v>434</v>
      </c>
      <c r="E101" s="21">
        <v>1784</v>
      </c>
      <c r="F101" s="19">
        <v>1076</v>
      </c>
      <c r="G101" s="21">
        <v>2913</v>
      </c>
      <c r="H101" s="19">
        <v>1593</v>
      </c>
      <c r="I101" s="21">
        <v>5211</v>
      </c>
      <c r="J101" s="19">
        <v>3590.22</v>
      </c>
      <c r="K101" s="21">
        <v>9189.34</v>
      </c>
    </row>
    <row r="102" spans="1:11" x14ac:dyDescent="0.2">
      <c r="A102" s="18">
        <v>98</v>
      </c>
      <c r="B102" s="19">
        <v>216</v>
      </c>
      <c r="C102" s="20">
        <v>946</v>
      </c>
      <c r="D102" s="19">
        <v>264</v>
      </c>
      <c r="E102" s="21">
        <v>1138</v>
      </c>
      <c r="F102" s="19">
        <v>706</v>
      </c>
      <c r="G102" s="21">
        <v>1886</v>
      </c>
      <c r="H102" s="19">
        <v>1060</v>
      </c>
      <c r="I102" s="21">
        <v>3659</v>
      </c>
      <c r="J102" s="19">
        <v>2442.5300000000002</v>
      </c>
      <c r="K102" s="21">
        <v>6423.14</v>
      </c>
    </row>
    <row r="103" spans="1:11" x14ac:dyDescent="0.2">
      <c r="A103" s="18">
        <v>99</v>
      </c>
      <c r="B103" s="19">
        <v>128</v>
      </c>
      <c r="C103" s="20">
        <v>633</v>
      </c>
      <c r="D103" s="19">
        <v>154</v>
      </c>
      <c r="E103" s="21">
        <v>691</v>
      </c>
      <c r="F103" s="19">
        <v>447</v>
      </c>
      <c r="G103" s="21">
        <v>1162</v>
      </c>
      <c r="H103" s="19">
        <v>678</v>
      </c>
      <c r="I103" s="21">
        <v>2477</v>
      </c>
      <c r="J103" s="19">
        <v>1608.35</v>
      </c>
      <c r="K103" s="21">
        <v>4328.84</v>
      </c>
    </row>
    <row r="104" spans="1:11" x14ac:dyDescent="0.2">
      <c r="A104" s="18">
        <v>100</v>
      </c>
      <c r="B104" s="19">
        <v>73</v>
      </c>
      <c r="C104" s="20">
        <v>414</v>
      </c>
      <c r="D104" s="19">
        <v>85</v>
      </c>
      <c r="E104" s="21">
        <v>398</v>
      </c>
      <c r="F104" s="19">
        <v>272</v>
      </c>
      <c r="G104" s="21">
        <v>676</v>
      </c>
      <c r="H104" s="19">
        <v>417</v>
      </c>
      <c r="I104" s="21">
        <v>1612</v>
      </c>
      <c r="J104" s="19">
        <v>1023.47</v>
      </c>
      <c r="K104" s="21">
        <v>2807.85</v>
      </c>
    </row>
    <row r="105" spans="1:11" x14ac:dyDescent="0.2">
      <c r="A105" s="18">
        <v>101</v>
      </c>
      <c r="B105" s="19">
        <v>41</v>
      </c>
      <c r="C105" s="20">
        <v>265</v>
      </c>
      <c r="D105" s="19">
        <v>45</v>
      </c>
      <c r="E105" s="21">
        <v>216</v>
      </c>
      <c r="F105" s="19">
        <v>159</v>
      </c>
      <c r="G105" s="21">
        <v>370</v>
      </c>
      <c r="H105" s="19">
        <v>245</v>
      </c>
      <c r="I105" s="21">
        <v>1005</v>
      </c>
      <c r="J105" s="19">
        <v>628.27</v>
      </c>
      <c r="K105" s="21">
        <v>1749.37</v>
      </c>
    </row>
    <row r="106" spans="1:11" x14ac:dyDescent="0.2">
      <c r="A106" s="18">
        <v>102</v>
      </c>
      <c r="B106" s="19">
        <v>22</v>
      </c>
      <c r="C106" s="20">
        <v>166</v>
      </c>
      <c r="D106" s="19">
        <v>22</v>
      </c>
      <c r="E106" s="21">
        <v>110</v>
      </c>
      <c r="F106" s="19">
        <v>89</v>
      </c>
      <c r="G106" s="21">
        <v>189</v>
      </c>
      <c r="H106" s="19">
        <v>137</v>
      </c>
      <c r="I106" s="21">
        <v>600</v>
      </c>
      <c r="J106" s="19">
        <v>373.43</v>
      </c>
      <c r="K106" s="21">
        <v>1049.1300000000001</v>
      </c>
    </row>
    <row r="107" spans="1:11" x14ac:dyDescent="0.2">
      <c r="A107" s="18">
        <v>103</v>
      </c>
      <c r="B107" s="19">
        <v>11</v>
      </c>
      <c r="C107" s="20">
        <v>101</v>
      </c>
      <c r="D107" s="19">
        <v>11</v>
      </c>
      <c r="E107" s="21">
        <v>52</v>
      </c>
      <c r="F107" s="19">
        <v>47</v>
      </c>
      <c r="G107" s="21">
        <v>89</v>
      </c>
      <c r="H107" s="19">
        <v>72</v>
      </c>
      <c r="I107" s="21">
        <v>342</v>
      </c>
      <c r="J107" s="19">
        <v>214.68</v>
      </c>
      <c r="K107" s="21">
        <v>604.73</v>
      </c>
    </row>
    <row r="108" spans="1:11" x14ac:dyDescent="0.2">
      <c r="A108" s="18">
        <v>104</v>
      </c>
      <c r="B108" s="19">
        <v>6</v>
      </c>
      <c r="C108" s="20">
        <v>60</v>
      </c>
      <c r="D108" s="19">
        <v>5</v>
      </c>
      <c r="E108" s="21">
        <v>23</v>
      </c>
      <c r="F108" s="19">
        <v>24</v>
      </c>
      <c r="G108" s="21">
        <v>39</v>
      </c>
      <c r="H108" s="19">
        <v>36</v>
      </c>
      <c r="I108" s="21">
        <v>186</v>
      </c>
      <c r="J108" s="19">
        <v>119.24</v>
      </c>
      <c r="K108" s="21">
        <v>334.48</v>
      </c>
    </row>
    <row r="109" spans="1:11" x14ac:dyDescent="0.2">
      <c r="A109" s="18">
        <v>105</v>
      </c>
      <c r="B109" s="19">
        <v>3</v>
      </c>
      <c r="C109" s="20">
        <v>35</v>
      </c>
      <c r="D109" s="19">
        <v>0</v>
      </c>
      <c r="E109" s="21">
        <v>0</v>
      </c>
      <c r="F109" s="19">
        <v>11</v>
      </c>
      <c r="G109" s="21">
        <v>15</v>
      </c>
      <c r="H109" s="19">
        <v>17</v>
      </c>
      <c r="I109" s="21">
        <v>96</v>
      </c>
      <c r="J109" s="23">
        <v>63.91</v>
      </c>
      <c r="K109" s="24">
        <v>177.2</v>
      </c>
    </row>
    <row r="110" spans="1:11" x14ac:dyDescent="0.2">
      <c r="A110" s="18">
        <v>106</v>
      </c>
      <c r="B110" s="19">
        <v>1</v>
      </c>
      <c r="C110" s="20">
        <v>20</v>
      </c>
      <c r="D110" s="19">
        <v>0</v>
      </c>
      <c r="E110" s="21">
        <v>0</v>
      </c>
      <c r="F110" s="19">
        <v>5</v>
      </c>
      <c r="G110" s="21">
        <v>5</v>
      </c>
      <c r="H110" s="19">
        <v>7</v>
      </c>
      <c r="I110" s="21">
        <v>47</v>
      </c>
      <c r="J110" s="23">
        <v>33.01</v>
      </c>
      <c r="K110" s="24">
        <v>89.75</v>
      </c>
    </row>
    <row r="111" spans="1:11" x14ac:dyDescent="0.2">
      <c r="A111" s="18">
        <v>107</v>
      </c>
      <c r="B111" s="19">
        <v>0</v>
      </c>
      <c r="C111" s="20">
        <v>11</v>
      </c>
      <c r="D111" s="19">
        <v>0</v>
      </c>
      <c r="E111" s="21">
        <v>0</v>
      </c>
      <c r="F111" s="19">
        <v>0</v>
      </c>
      <c r="G111" s="21">
        <v>0</v>
      </c>
      <c r="H111" s="19">
        <v>3</v>
      </c>
      <c r="I111" s="21">
        <v>22</v>
      </c>
      <c r="J111" s="23">
        <v>0</v>
      </c>
      <c r="K111" s="24">
        <v>0</v>
      </c>
    </row>
    <row r="112" spans="1:11" x14ac:dyDescent="0.2">
      <c r="A112" s="18">
        <v>108</v>
      </c>
      <c r="B112" s="19">
        <v>0</v>
      </c>
      <c r="C112" s="20">
        <v>6</v>
      </c>
      <c r="D112" s="19">
        <v>0</v>
      </c>
      <c r="E112" s="21">
        <v>0</v>
      </c>
      <c r="F112" s="19">
        <v>0</v>
      </c>
      <c r="G112" s="21">
        <v>0</v>
      </c>
      <c r="H112" s="19">
        <v>1</v>
      </c>
      <c r="I112" s="21">
        <v>9</v>
      </c>
      <c r="J112" s="23">
        <v>0</v>
      </c>
      <c r="K112" s="24">
        <v>0</v>
      </c>
    </row>
    <row r="113" spans="1:11" x14ac:dyDescent="0.2">
      <c r="A113" s="18">
        <v>109</v>
      </c>
      <c r="B113" s="19">
        <v>0</v>
      </c>
      <c r="C113" s="20">
        <v>3</v>
      </c>
      <c r="D113" s="19">
        <v>0</v>
      </c>
      <c r="E113" s="21">
        <v>0</v>
      </c>
      <c r="F113" s="19">
        <v>0</v>
      </c>
      <c r="G113" s="21">
        <v>0</v>
      </c>
      <c r="H113" s="19">
        <v>0</v>
      </c>
      <c r="I113" s="21">
        <v>4</v>
      </c>
      <c r="J113" s="23">
        <v>0</v>
      </c>
      <c r="K113" s="24">
        <v>0</v>
      </c>
    </row>
    <row r="114" spans="1:11" x14ac:dyDescent="0.2">
      <c r="A114" s="18">
        <v>110</v>
      </c>
      <c r="B114" s="19">
        <v>0</v>
      </c>
      <c r="C114" s="20">
        <v>2</v>
      </c>
      <c r="D114" s="19">
        <v>0</v>
      </c>
      <c r="E114" s="21">
        <v>0</v>
      </c>
      <c r="F114" s="19">
        <v>0</v>
      </c>
      <c r="G114" s="21">
        <v>0</v>
      </c>
      <c r="H114" s="19">
        <v>0</v>
      </c>
      <c r="I114" s="21">
        <v>1</v>
      </c>
      <c r="J114" s="23">
        <v>0</v>
      </c>
      <c r="K114" s="24">
        <v>0</v>
      </c>
    </row>
    <row r="115" spans="1:11" x14ac:dyDescent="0.2">
      <c r="A115" s="25">
        <v>111</v>
      </c>
      <c r="B115" s="19">
        <v>0</v>
      </c>
      <c r="C115" s="20">
        <v>1</v>
      </c>
      <c r="D115" s="19">
        <v>0</v>
      </c>
      <c r="E115" s="21">
        <v>0</v>
      </c>
      <c r="F115" s="19">
        <v>0</v>
      </c>
      <c r="G115" s="21">
        <v>0</v>
      </c>
      <c r="H115" s="19">
        <v>0</v>
      </c>
      <c r="I115" s="21">
        <v>1</v>
      </c>
      <c r="J115" s="23">
        <v>0</v>
      </c>
      <c r="K115" s="24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90" zoomScaleNormal="90" workbookViewId="0">
      <selection activeCell="I11" sqref="I11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65</v>
      </c>
      <c r="B2" s="61"/>
      <c r="C2" s="61"/>
      <c r="D2" s="61"/>
      <c r="E2" s="61"/>
      <c r="F2" s="61"/>
      <c r="G2" s="61"/>
    </row>
    <row r="5" spans="1:11" x14ac:dyDescent="0.2">
      <c r="I5" s="76" t="s">
        <v>50</v>
      </c>
      <c r="J5" s="76"/>
      <c r="K5" s="76"/>
    </row>
    <row r="6" spans="1:11" x14ac:dyDescent="0.2">
      <c r="A6" t="s">
        <v>0</v>
      </c>
      <c r="I6" s="65" t="s">
        <v>66</v>
      </c>
      <c r="J6" s="66"/>
      <c r="K6" s="66"/>
    </row>
    <row r="7" spans="1:11" x14ac:dyDescent="0.2">
      <c r="A7" t="s">
        <v>6</v>
      </c>
      <c r="B7" s="64">
        <f>Opz_S</f>
        <v>1</v>
      </c>
      <c r="I7" s="65" t="s">
        <v>85</v>
      </c>
      <c r="J7" s="66"/>
      <c r="K7" s="66"/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4">
        <v>15</v>
      </c>
      <c r="C9" s="62" t="s">
        <v>79</v>
      </c>
    </row>
    <row r="10" spans="1:11" x14ac:dyDescent="0.2">
      <c r="A10" t="s">
        <v>4</v>
      </c>
      <c r="B10" s="66">
        <v>15</v>
      </c>
      <c r="C10" s="62" t="s">
        <v>80</v>
      </c>
      <c r="I10" s="79" t="s">
        <v>54</v>
      </c>
      <c r="J10" s="78"/>
      <c r="K10" s="75"/>
    </row>
    <row r="11" spans="1:11" x14ac:dyDescent="0.2">
      <c r="A11" t="s">
        <v>3</v>
      </c>
      <c r="B11" s="66">
        <v>1000</v>
      </c>
      <c r="I11" s="73" t="s">
        <v>67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0.03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68"/>
      <c r="C15" s="77" t="s">
        <v>51</v>
      </c>
      <c r="D15" s="2"/>
      <c r="F15" s="2"/>
      <c r="G15" s="2"/>
    </row>
    <row r="16" spans="1:11" x14ac:dyDescent="0.2">
      <c r="A16" t="s">
        <v>7</v>
      </c>
      <c r="B16" s="68"/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0"/>
      <c r="C20" s="72"/>
      <c r="D20" s="71"/>
    </row>
    <row r="21" spans="1:6" x14ac:dyDescent="0.2">
      <c r="A21" s="70">
        <f t="shared" ref="A21:A35" si="0">A20+1</f>
        <v>1</v>
      </c>
      <c r="B21" s="80"/>
      <c r="C21" s="72"/>
      <c r="D21" s="71"/>
    </row>
    <row r="22" spans="1:6" x14ac:dyDescent="0.2">
      <c r="A22" s="70">
        <f t="shared" si="0"/>
        <v>2</v>
      </c>
      <c r="B22" s="80"/>
      <c r="C22" s="72"/>
      <c r="D22" s="71"/>
    </row>
    <row r="23" spans="1:6" x14ac:dyDescent="0.2">
      <c r="A23" s="70">
        <f t="shared" si="0"/>
        <v>3</v>
      </c>
      <c r="B23" s="80"/>
      <c r="C23" s="72"/>
      <c r="D23" s="71"/>
    </row>
    <row r="24" spans="1:6" x14ac:dyDescent="0.2">
      <c r="A24" s="70">
        <f t="shared" si="0"/>
        <v>4</v>
      </c>
      <c r="B24" s="80"/>
      <c r="C24" s="72"/>
      <c r="D24" s="71"/>
    </row>
    <row r="25" spans="1:6" x14ac:dyDescent="0.2">
      <c r="A25" s="70">
        <f t="shared" si="0"/>
        <v>5</v>
      </c>
      <c r="B25" s="80"/>
      <c r="C25" s="72"/>
      <c r="D25" s="71"/>
    </row>
    <row r="26" spans="1:6" x14ac:dyDescent="0.2">
      <c r="A26" s="70">
        <f t="shared" si="0"/>
        <v>6</v>
      </c>
      <c r="B26" s="80"/>
      <c r="C26" s="72"/>
      <c r="D26" s="71"/>
    </row>
    <row r="27" spans="1:6" x14ac:dyDescent="0.2">
      <c r="A27" s="70">
        <f t="shared" si="0"/>
        <v>7</v>
      </c>
      <c r="B27" s="80"/>
      <c r="C27" s="72"/>
      <c r="D27" s="71"/>
    </row>
    <row r="28" spans="1:6" x14ac:dyDescent="0.2">
      <c r="A28" s="70">
        <f t="shared" si="0"/>
        <v>8</v>
      </c>
      <c r="B28" s="80"/>
      <c r="C28" s="72"/>
      <c r="D28" s="71"/>
    </row>
    <row r="29" spans="1:6" x14ac:dyDescent="0.2">
      <c r="A29" s="70">
        <f t="shared" si="0"/>
        <v>9</v>
      </c>
      <c r="B29" s="80"/>
      <c r="C29" s="72"/>
      <c r="D29" s="71"/>
    </row>
    <row r="30" spans="1:6" x14ac:dyDescent="0.2">
      <c r="A30" s="70">
        <f t="shared" si="0"/>
        <v>10</v>
      </c>
      <c r="B30" s="80"/>
      <c r="C30" s="72"/>
      <c r="D30" s="71"/>
    </row>
    <row r="31" spans="1:6" x14ac:dyDescent="0.2">
      <c r="A31" s="70">
        <f t="shared" si="0"/>
        <v>11</v>
      </c>
      <c r="B31" s="80"/>
      <c r="C31" s="72"/>
      <c r="D31" s="71"/>
    </row>
    <row r="32" spans="1:6" x14ac:dyDescent="0.2">
      <c r="A32" s="70">
        <f t="shared" si="0"/>
        <v>12</v>
      </c>
      <c r="B32" s="80"/>
      <c r="C32" s="72"/>
      <c r="D32" s="71"/>
    </row>
    <row r="33" spans="1:4" x14ac:dyDescent="0.2">
      <c r="A33" s="70">
        <f t="shared" si="0"/>
        <v>13</v>
      </c>
      <c r="B33" s="80"/>
      <c r="C33" s="72"/>
      <c r="D33" s="71"/>
    </row>
    <row r="34" spans="1:4" x14ac:dyDescent="0.2">
      <c r="A34" s="70">
        <f t="shared" si="0"/>
        <v>14</v>
      </c>
      <c r="B34" s="80"/>
      <c r="C34" s="72"/>
      <c r="D34" s="71"/>
    </row>
    <row r="35" spans="1:4" x14ac:dyDescent="0.2">
      <c r="A35" s="70">
        <f t="shared" si="0"/>
        <v>15</v>
      </c>
      <c r="B35" s="80"/>
      <c r="C35" s="72"/>
      <c r="D35" s="71"/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2"/>
  <sheetViews>
    <sheetView zoomScale="90" zoomScaleNormal="90" workbookViewId="0">
      <pane ySplit="2490" topLeftCell="A59" activePane="bottomLeft"/>
      <selection activeCell="E10" sqref="E10"/>
      <selection pane="bottomLeft" activeCell="E76" sqref="E76"/>
    </sheetView>
  </sheetViews>
  <sheetFormatPr defaultRowHeight="12.75" x14ac:dyDescent="0.2"/>
  <cols>
    <col min="1" max="1" width="19.42578125" style="27" bestFit="1" customWidth="1"/>
    <col min="2" max="2" width="17.5703125" style="27" customWidth="1"/>
    <col min="3" max="3" width="15" style="27" customWidth="1"/>
    <col min="4" max="4" width="9.5703125" style="27" bestFit="1" customWidth="1"/>
    <col min="5" max="5" width="10.5703125" style="27" bestFit="1" customWidth="1"/>
    <col min="6" max="6" width="11.85546875" style="27" customWidth="1"/>
    <col min="7" max="8" width="11.42578125" style="27" bestFit="1" customWidth="1"/>
    <col min="9" max="9" width="11.42578125" style="27" customWidth="1"/>
    <col min="10" max="10" width="11.42578125" style="27" bestFit="1" customWidth="1"/>
    <col min="11" max="14" width="9.140625" style="27"/>
    <col min="15" max="15" width="12" style="27" bestFit="1" customWidth="1"/>
    <col min="16" max="16" width="9.5703125" style="27" bestFit="1" customWidth="1"/>
    <col min="17" max="17" width="10.5703125" style="27" bestFit="1" customWidth="1"/>
    <col min="18" max="18" width="9.140625" style="27"/>
    <col min="19" max="19" width="11.5703125" style="27" bestFit="1" customWidth="1"/>
    <col min="20" max="20" width="9.140625" style="27"/>
    <col min="21" max="21" width="9.5703125" style="27" bestFit="1" customWidth="1"/>
    <col min="22" max="22" width="11.42578125" style="27" customWidth="1"/>
    <col min="23" max="24" width="10" style="27" bestFit="1" customWidth="1"/>
    <col min="25" max="256" width="9.140625" style="27"/>
    <col min="257" max="257" width="19.42578125" style="27" bestFit="1" customWidth="1"/>
    <col min="258" max="258" width="17.5703125" style="27" customWidth="1"/>
    <col min="259" max="259" width="15" style="27" customWidth="1"/>
    <col min="260" max="260" width="9.5703125" style="27" bestFit="1" customWidth="1"/>
    <col min="261" max="261" width="10.5703125" style="27" bestFit="1" customWidth="1"/>
    <col min="262" max="262" width="11.85546875" style="27" customWidth="1"/>
    <col min="263" max="264" width="11.42578125" style="27" bestFit="1" customWidth="1"/>
    <col min="265" max="265" width="11.42578125" style="27" customWidth="1"/>
    <col min="266" max="266" width="11.42578125" style="27" bestFit="1" customWidth="1"/>
    <col min="267" max="270" width="9.140625" style="27"/>
    <col min="271" max="271" width="12" style="27" bestFit="1" customWidth="1"/>
    <col min="272" max="272" width="9.5703125" style="27" bestFit="1" customWidth="1"/>
    <col min="273" max="273" width="10.5703125" style="27" bestFit="1" customWidth="1"/>
    <col min="274" max="274" width="9.140625" style="27"/>
    <col min="275" max="275" width="11.5703125" style="27" bestFit="1" customWidth="1"/>
    <col min="276" max="276" width="9.140625" style="27"/>
    <col min="277" max="277" width="9.5703125" style="27" bestFit="1" customWidth="1"/>
    <col min="278" max="278" width="11.42578125" style="27" customWidth="1"/>
    <col min="279" max="280" width="10" style="27" bestFit="1" customWidth="1"/>
    <col min="281" max="512" width="9.140625" style="27"/>
    <col min="513" max="513" width="19.42578125" style="27" bestFit="1" customWidth="1"/>
    <col min="514" max="514" width="17.5703125" style="27" customWidth="1"/>
    <col min="515" max="515" width="15" style="27" customWidth="1"/>
    <col min="516" max="516" width="9.5703125" style="27" bestFit="1" customWidth="1"/>
    <col min="517" max="517" width="10.5703125" style="27" bestFit="1" customWidth="1"/>
    <col min="518" max="518" width="11.85546875" style="27" customWidth="1"/>
    <col min="519" max="520" width="11.42578125" style="27" bestFit="1" customWidth="1"/>
    <col min="521" max="521" width="11.42578125" style="27" customWidth="1"/>
    <col min="522" max="522" width="11.42578125" style="27" bestFit="1" customWidth="1"/>
    <col min="523" max="526" width="9.140625" style="27"/>
    <col min="527" max="527" width="12" style="27" bestFit="1" customWidth="1"/>
    <col min="528" max="528" width="9.5703125" style="27" bestFit="1" customWidth="1"/>
    <col min="529" max="529" width="10.5703125" style="27" bestFit="1" customWidth="1"/>
    <col min="530" max="530" width="9.140625" style="27"/>
    <col min="531" max="531" width="11.5703125" style="27" bestFit="1" customWidth="1"/>
    <col min="532" max="532" width="9.140625" style="27"/>
    <col min="533" max="533" width="9.5703125" style="27" bestFit="1" customWidth="1"/>
    <col min="534" max="534" width="11.42578125" style="27" customWidth="1"/>
    <col min="535" max="536" width="10" style="27" bestFit="1" customWidth="1"/>
    <col min="537" max="768" width="9.140625" style="27"/>
    <col min="769" max="769" width="19.42578125" style="27" bestFit="1" customWidth="1"/>
    <col min="770" max="770" width="17.5703125" style="27" customWidth="1"/>
    <col min="771" max="771" width="15" style="27" customWidth="1"/>
    <col min="772" max="772" width="9.5703125" style="27" bestFit="1" customWidth="1"/>
    <col min="773" max="773" width="10.5703125" style="27" bestFit="1" customWidth="1"/>
    <col min="774" max="774" width="11.85546875" style="27" customWidth="1"/>
    <col min="775" max="776" width="11.42578125" style="27" bestFit="1" customWidth="1"/>
    <col min="777" max="777" width="11.42578125" style="27" customWidth="1"/>
    <col min="778" max="778" width="11.42578125" style="27" bestFit="1" customWidth="1"/>
    <col min="779" max="782" width="9.140625" style="27"/>
    <col min="783" max="783" width="12" style="27" bestFit="1" customWidth="1"/>
    <col min="784" max="784" width="9.5703125" style="27" bestFit="1" customWidth="1"/>
    <col min="785" max="785" width="10.5703125" style="27" bestFit="1" customWidth="1"/>
    <col min="786" max="786" width="9.140625" style="27"/>
    <col min="787" max="787" width="11.5703125" style="27" bestFit="1" customWidth="1"/>
    <col min="788" max="788" width="9.140625" style="27"/>
    <col min="789" max="789" width="9.5703125" style="27" bestFit="1" customWidth="1"/>
    <col min="790" max="790" width="11.42578125" style="27" customWidth="1"/>
    <col min="791" max="792" width="10" style="27" bestFit="1" customWidth="1"/>
    <col min="793" max="1024" width="9.140625" style="27"/>
    <col min="1025" max="1025" width="19.42578125" style="27" bestFit="1" customWidth="1"/>
    <col min="1026" max="1026" width="17.5703125" style="27" customWidth="1"/>
    <col min="1027" max="1027" width="15" style="27" customWidth="1"/>
    <col min="1028" max="1028" width="9.5703125" style="27" bestFit="1" customWidth="1"/>
    <col min="1029" max="1029" width="10.5703125" style="27" bestFit="1" customWidth="1"/>
    <col min="1030" max="1030" width="11.85546875" style="27" customWidth="1"/>
    <col min="1031" max="1032" width="11.42578125" style="27" bestFit="1" customWidth="1"/>
    <col min="1033" max="1033" width="11.42578125" style="27" customWidth="1"/>
    <col min="1034" max="1034" width="11.42578125" style="27" bestFit="1" customWidth="1"/>
    <col min="1035" max="1038" width="9.140625" style="27"/>
    <col min="1039" max="1039" width="12" style="27" bestFit="1" customWidth="1"/>
    <col min="1040" max="1040" width="9.5703125" style="27" bestFit="1" customWidth="1"/>
    <col min="1041" max="1041" width="10.5703125" style="27" bestFit="1" customWidth="1"/>
    <col min="1042" max="1042" width="9.140625" style="27"/>
    <col min="1043" max="1043" width="11.5703125" style="27" bestFit="1" customWidth="1"/>
    <col min="1044" max="1044" width="9.140625" style="27"/>
    <col min="1045" max="1045" width="9.5703125" style="27" bestFit="1" customWidth="1"/>
    <col min="1046" max="1046" width="11.42578125" style="27" customWidth="1"/>
    <col min="1047" max="1048" width="10" style="27" bestFit="1" customWidth="1"/>
    <col min="1049" max="1280" width="9.140625" style="27"/>
    <col min="1281" max="1281" width="19.42578125" style="27" bestFit="1" customWidth="1"/>
    <col min="1282" max="1282" width="17.5703125" style="27" customWidth="1"/>
    <col min="1283" max="1283" width="15" style="27" customWidth="1"/>
    <col min="1284" max="1284" width="9.5703125" style="27" bestFit="1" customWidth="1"/>
    <col min="1285" max="1285" width="10.5703125" style="27" bestFit="1" customWidth="1"/>
    <col min="1286" max="1286" width="11.85546875" style="27" customWidth="1"/>
    <col min="1287" max="1288" width="11.42578125" style="27" bestFit="1" customWidth="1"/>
    <col min="1289" max="1289" width="11.42578125" style="27" customWidth="1"/>
    <col min="1290" max="1290" width="11.42578125" style="27" bestFit="1" customWidth="1"/>
    <col min="1291" max="1294" width="9.140625" style="27"/>
    <col min="1295" max="1295" width="12" style="27" bestFit="1" customWidth="1"/>
    <col min="1296" max="1296" width="9.5703125" style="27" bestFit="1" customWidth="1"/>
    <col min="1297" max="1297" width="10.5703125" style="27" bestFit="1" customWidth="1"/>
    <col min="1298" max="1298" width="9.140625" style="27"/>
    <col min="1299" max="1299" width="11.5703125" style="27" bestFit="1" customWidth="1"/>
    <col min="1300" max="1300" width="9.140625" style="27"/>
    <col min="1301" max="1301" width="9.5703125" style="27" bestFit="1" customWidth="1"/>
    <col min="1302" max="1302" width="11.42578125" style="27" customWidth="1"/>
    <col min="1303" max="1304" width="10" style="27" bestFit="1" customWidth="1"/>
    <col min="1305" max="1536" width="9.140625" style="27"/>
    <col min="1537" max="1537" width="19.42578125" style="27" bestFit="1" customWidth="1"/>
    <col min="1538" max="1538" width="17.5703125" style="27" customWidth="1"/>
    <col min="1539" max="1539" width="15" style="27" customWidth="1"/>
    <col min="1540" max="1540" width="9.5703125" style="27" bestFit="1" customWidth="1"/>
    <col min="1541" max="1541" width="10.5703125" style="27" bestFit="1" customWidth="1"/>
    <col min="1542" max="1542" width="11.85546875" style="27" customWidth="1"/>
    <col min="1543" max="1544" width="11.42578125" style="27" bestFit="1" customWidth="1"/>
    <col min="1545" max="1545" width="11.42578125" style="27" customWidth="1"/>
    <col min="1546" max="1546" width="11.42578125" style="27" bestFit="1" customWidth="1"/>
    <col min="1547" max="1550" width="9.140625" style="27"/>
    <col min="1551" max="1551" width="12" style="27" bestFit="1" customWidth="1"/>
    <col min="1552" max="1552" width="9.5703125" style="27" bestFit="1" customWidth="1"/>
    <col min="1553" max="1553" width="10.5703125" style="27" bestFit="1" customWidth="1"/>
    <col min="1554" max="1554" width="9.140625" style="27"/>
    <col min="1555" max="1555" width="11.5703125" style="27" bestFit="1" customWidth="1"/>
    <col min="1556" max="1556" width="9.140625" style="27"/>
    <col min="1557" max="1557" width="9.5703125" style="27" bestFit="1" customWidth="1"/>
    <col min="1558" max="1558" width="11.42578125" style="27" customWidth="1"/>
    <col min="1559" max="1560" width="10" style="27" bestFit="1" customWidth="1"/>
    <col min="1561" max="1792" width="9.140625" style="27"/>
    <col min="1793" max="1793" width="19.42578125" style="27" bestFit="1" customWidth="1"/>
    <col min="1794" max="1794" width="17.5703125" style="27" customWidth="1"/>
    <col min="1795" max="1795" width="15" style="27" customWidth="1"/>
    <col min="1796" max="1796" width="9.5703125" style="27" bestFit="1" customWidth="1"/>
    <col min="1797" max="1797" width="10.5703125" style="27" bestFit="1" customWidth="1"/>
    <col min="1798" max="1798" width="11.85546875" style="27" customWidth="1"/>
    <col min="1799" max="1800" width="11.42578125" style="27" bestFit="1" customWidth="1"/>
    <col min="1801" max="1801" width="11.42578125" style="27" customWidth="1"/>
    <col min="1802" max="1802" width="11.42578125" style="27" bestFit="1" customWidth="1"/>
    <col min="1803" max="1806" width="9.140625" style="27"/>
    <col min="1807" max="1807" width="12" style="27" bestFit="1" customWidth="1"/>
    <col min="1808" max="1808" width="9.5703125" style="27" bestFit="1" customWidth="1"/>
    <col min="1809" max="1809" width="10.5703125" style="27" bestFit="1" customWidth="1"/>
    <col min="1810" max="1810" width="9.140625" style="27"/>
    <col min="1811" max="1811" width="11.5703125" style="27" bestFit="1" customWidth="1"/>
    <col min="1812" max="1812" width="9.140625" style="27"/>
    <col min="1813" max="1813" width="9.5703125" style="27" bestFit="1" customWidth="1"/>
    <col min="1814" max="1814" width="11.42578125" style="27" customWidth="1"/>
    <col min="1815" max="1816" width="10" style="27" bestFit="1" customWidth="1"/>
    <col min="1817" max="2048" width="9.140625" style="27"/>
    <col min="2049" max="2049" width="19.42578125" style="27" bestFit="1" customWidth="1"/>
    <col min="2050" max="2050" width="17.5703125" style="27" customWidth="1"/>
    <col min="2051" max="2051" width="15" style="27" customWidth="1"/>
    <col min="2052" max="2052" width="9.5703125" style="27" bestFit="1" customWidth="1"/>
    <col min="2053" max="2053" width="10.5703125" style="27" bestFit="1" customWidth="1"/>
    <col min="2054" max="2054" width="11.85546875" style="27" customWidth="1"/>
    <col min="2055" max="2056" width="11.42578125" style="27" bestFit="1" customWidth="1"/>
    <col min="2057" max="2057" width="11.42578125" style="27" customWidth="1"/>
    <col min="2058" max="2058" width="11.42578125" style="27" bestFit="1" customWidth="1"/>
    <col min="2059" max="2062" width="9.140625" style="27"/>
    <col min="2063" max="2063" width="12" style="27" bestFit="1" customWidth="1"/>
    <col min="2064" max="2064" width="9.5703125" style="27" bestFit="1" customWidth="1"/>
    <col min="2065" max="2065" width="10.5703125" style="27" bestFit="1" customWidth="1"/>
    <col min="2066" max="2066" width="9.140625" style="27"/>
    <col min="2067" max="2067" width="11.5703125" style="27" bestFit="1" customWidth="1"/>
    <col min="2068" max="2068" width="9.140625" style="27"/>
    <col min="2069" max="2069" width="9.5703125" style="27" bestFit="1" customWidth="1"/>
    <col min="2070" max="2070" width="11.42578125" style="27" customWidth="1"/>
    <col min="2071" max="2072" width="10" style="27" bestFit="1" customWidth="1"/>
    <col min="2073" max="2304" width="9.140625" style="27"/>
    <col min="2305" max="2305" width="19.42578125" style="27" bestFit="1" customWidth="1"/>
    <col min="2306" max="2306" width="17.5703125" style="27" customWidth="1"/>
    <col min="2307" max="2307" width="15" style="27" customWidth="1"/>
    <col min="2308" max="2308" width="9.5703125" style="27" bestFit="1" customWidth="1"/>
    <col min="2309" max="2309" width="10.5703125" style="27" bestFit="1" customWidth="1"/>
    <col min="2310" max="2310" width="11.85546875" style="27" customWidth="1"/>
    <col min="2311" max="2312" width="11.42578125" style="27" bestFit="1" customWidth="1"/>
    <col min="2313" max="2313" width="11.42578125" style="27" customWidth="1"/>
    <col min="2314" max="2314" width="11.42578125" style="27" bestFit="1" customWidth="1"/>
    <col min="2315" max="2318" width="9.140625" style="27"/>
    <col min="2319" max="2319" width="12" style="27" bestFit="1" customWidth="1"/>
    <col min="2320" max="2320" width="9.5703125" style="27" bestFit="1" customWidth="1"/>
    <col min="2321" max="2321" width="10.5703125" style="27" bestFit="1" customWidth="1"/>
    <col min="2322" max="2322" width="9.140625" style="27"/>
    <col min="2323" max="2323" width="11.5703125" style="27" bestFit="1" customWidth="1"/>
    <col min="2324" max="2324" width="9.140625" style="27"/>
    <col min="2325" max="2325" width="9.5703125" style="27" bestFit="1" customWidth="1"/>
    <col min="2326" max="2326" width="11.42578125" style="27" customWidth="1"/>
    <col min="2327" max="2328" width="10" style="27" bestFit="1" customWidth="1"/>
    <col min="2329" max="2560" width="9.140625" style="27"/>
    <col min="2561" max="2561" width="19.42578125" style="27" bestFit="1" customWidth="1"/>
    <col min="2562" max="2562" width="17.5703125" style="27" customWidth="1"/>
    <col min="2563" max="2563" width="15" style="27" customWidth="1"/>
    <col min="2564" max="2564" width="9.5703125" style="27" bestFit="1" customWidth="1"/>
    <col min="2565" max="2565" width="10.5703125" style="27" bestFit="1" customWidth="1"/>
    <col min="2566" max="2566" width="11.85546875" style="27" customWidth="1"/>
    <col min="2567" max="2568" width="11.42578125" style="27" bestFit="1" customWidth="1"/>
    <col min="2569" max="2569" width="11.42578125" style="27" customWidth="1"/>
    <col min="2570" max="2570" width="11.42578125" style="27" bestFit="1" customWidth="1"/>
    <col min="2571" max="2574" width="9.140625" style="27"/>
    <col min="2575" max="2575" width="12" style="27" bestFit="1" customWidth="1"/>
    <col min="2576" max="2576" width="9.5703125" style="27" bestFit="1" customWidth="1"/>
    <col min="2577" max="2577" width="10.5703125" style="27" bestFit="1" customWidth="1"/>
    <col min="2578" max="2578" width="9.140625" style="27"/>
    <col min="2579" max="2579" width="11.5703125" style="27" bestFit="1" customWidth="1"/>
    <col min="2580" max="2580" width="9.140625" style="27"/>
    <col min="2581" max="2581" width="9.5703125" style="27" bestFit="1" customWidth="1"/>
    <col min="2582" max="2582" width="11.42578125" style="27" customWidth="1"/>
    <col min="2583" max="2584" width="10" style="27" bestFit="1" customWidth="1"/>
    <col min="2585" max="2816" width="9.140625" style="27"/>
    <col min="2817" max="2817" width="19.42578125" style="27" bestFit="1" customWidth="1"/>
    <col min="2818" max="2818" width="17.5703125" style="27" customWidth="1"/>
    <col min="2819" max="2819" width="15" style="27" customWidth="1"/>
    <col min="2820" max="2820" width="9.5703125" style="27" bestFit="1" customWidth="1"/>
    <col min="2821" max="2821" width="10.5703125" style="27" bestFit="1" customWidth="1"/>
    <col min="2822" max="2822" width="11.85546875" style="27" customWidth="1"/>
    <col min="2823" max="2824" width="11.42578125" style="27" bestFit="1" customWidth="1"/>
    <col min="2825" max="2825" width="11.42578125" style="27" customWidth="1"/>
    <col min="2826" max="2826" width="11.42578125" style="27" bestFit="1" customWidth="1"/>
    <col min="2827" max="2830" width="9.140625" style="27"/>
    <col min="2831" max="2831" width="12" style="27" bestFit="1" customWidth="1"/>
    <col min="2832" max="2832" width="9.5703125" style="27" bestFit="1" customWidth="1"/>
    <col min="2833" max="2833" width="10.5703125" style="27" bestFit="1" customWidth="1"/>
    <col min="2834" max="2834" width="9.140625" style="27"/>
    <col min="2835" max="2835" width="11.5703125" style="27" bestFit="1" customWidth="1"/>
    <col min="2836" max="2836" width="9.140625" style="27"/>
    <col min="2837" max="2837" width="9.5703125" style="27" bestFit="1" customWidth="1"/>
    <col min="2838" max="2838" width="11.42578125" style="27" customWidth="1"/>
    <col min="2839" max="2840" width="10" style="27" bestFit="1" customWidth="1"/>
    <col min="2841" max="3072" width="9.140625" style="27"/>
    <col min="3073" max="3073" width="19.42578125" style="27" bestFit="1" customWidth="1"/>
    <col min="3074" max="3074" width="17.5703125" style="27" customWidth="1"/>
    <col min="3075" max="3075" width="15" style="27" customWidth="1"/>
    <col min="3076" max="3076" width="9.5703125" style="27" bestFit="1" customWidth="1"/>
    <col min="3077" max="3077" width="10.5703125" style="27" bestFit="1" customWidth="1"/>
    <col min="3078" max="3078" width="11.85546875" style="27" customWidth="1"/>
    <col min="3079" max="3080" width="11.42578125" style="27" bestFit="1" customWidth="1"/>
    <col min="3081" max="3081" width="11.42578125" style="27" customWidth="1"/>
    <col min="3082" max="3082" width="11.42578125" style="27" bestFit="1" customWidth="1"/>
    <col min="3083" max="3086" width="9.140625" style="27"/>
    <col min="3087" max="3087" width="12" style="27" bestFit="1" customWidth="1"/>
    <col min="3088" max="3088" width="9.5703125" style="27" bestFit="1" customWidth="1"/>
    <col min="3089" max="3089" width="10.5703125" style="27" bestFit="1" customWidth="1"/>
    <col min="3090" max="3090" width="9.140625" style="27"/>
    <col min="3091" max="3091" width="11.5703125" style="27" bestFit="1" customWidth="1"/>
    <col min="3092" max="3092" width="9.140625" style="27"/>
    <col min="3093" max="3093" width="9.5703125" style="27" bestFit="1" customWidth="1"/>
    <col min="3094" max="3094" width="11.42578125" style="27" customWidth="1"/>
    <col min="3095" max="3096" width="10" style="27" bestFit="1" customWidth="1"/>
    <col min="3097" max="3328" width="9.140625" style="27"/>
    <col min="3329" max="3329" width="19.42578125" style="27" bestFit="1" customWidth="1"/>
    <col min="3330" max="3330" width="17.5703125" style="27" customWidth="1"/>
    <col min="3331" max="3331" width="15" style="27" customWidth="1"/>
    <col min="3332" max="3332" width="9.5703125" style="27" bestFit="1" customWidth="1"/>
    <col min="3333" max="3333" width="10.5703125" style="27" bestFit="1" customWidth="1"/>
    <col min="3334" max="3334" width="11.85546875" style="27" customWidth="1"/>
    <col min="3335" max="3336" width="11.42578125" style="27" bestFit="1" customWidth="1"/>
    <col min="3337" max="3337" width="11.42578125" style="27" customWidth="1"/>
    <col min="3338" max="3338" width="11.42578125" style="27" bestFit="1" customWidth="1"/>
    <col min="3339" max="3342" width="9.140625" style="27"/>
    <col min="3343" max="3343" width="12" style="27" bestFit="1" customWidth="1"/>
    <col min="3344" max="3344" width="9.5703125" style="27" bestFit="1" customWidth="1"/>
    <col min="3345" max="3345" width="10.5703125" style="27" bestFit="1" customWidth="1"/>
    <col min="3346" max="3346" width="9.140625" style="27"/>
    <col min="3347" max="3347" width="11.5703125" style="27" bestFit="1" customWidth="1"/>
    <col min="3348" max="3348" width="9.140625" style="27"/>
    <col min="3349" max="3349" width="9.5703125" style="27" bestFit="1" customWidth="1"/>
    <col min="3350" max="3350" width="11.42578125" style="27" customWidth="1"/>
    <col min="3351" max="3352" width="10" style="27" bestFit="1" customWidth="1"/>
    <col min="3353" max="3584" width="9.140625" style="27"/>
    <col min="3585" max="3585" width="19.42578125" style="27" bestFit="1" customWidth="1"/>
    <col min="3586" max="3586" width="17.5703125" style="27" customWidth="1"/>
    <col min="3587" max="3587" width="15" style="27" customWidth="1"/>
    <col min="3588" max="3588" width="9.5703125" style="27" bestFit="1" customWidth="1"/>
    <col min="3589" max="3589" width="10.5703125" style="27" bestFit="1" customWidth="1"/>
    <col min="3590" max="3590" width="11.85546875" style="27" customWidth="1"/>
    <col min="3591" max="3592" width="11.42578125" style="27" bestFit="1" customWidth="1"/>
    <col min="3593" max="3593" width="11.42578125" style="27" customWidth="1"/>
    <col min="3594" max="3594" width="11.42578125" style="27" bestFit="1" customWidth="1"/>
    <col min="3595" max="3598" width="9.140625" style="27"/>
    <col min="3599" max="3599" width="12" style="27" bestFit="1" customWidth="1"/>
    <col min="3600" max="3600" width="9.5703125" style="27" bestFit="1" customWidth="1"/>
    <col min="3601" max="3601" width="10.5703125" style="27" bestFit="1" customWidth="1"/>
    <col min="3602" max="3602" width="9.140625" style="27"/>
    <col min="3603" max="3603" width="11.5703125" style="27" bestFit="1" customWidth="1"/>
    <col min="3604" max="3604" width="9.140625" style="27"/>
    <col min="3605" max="3605" width="9.5703125" style="27" bestFit="1" customWidth="1"/>
    <col min="3606" max="3606" width="11.42578125" style="27" customWidth="1"/>
    <col min="3607" max="3608" width="10" style="27" bestFit="1" customWidth="1"/>
    <col min="3609" max="3840" width="9.140625" style="27"/>
    <col min="3841" max="3841" width="19.42578125" style="27" bestFit="1" customWidth="1"/>
    <col min="3842" max="3842" width="17.5703125" style="27" customWidth="1"/>
    <col min="3843" max="3843" width="15" style="27" customWidth="1"/>
    <col min="3844" max="3844" width="9.5703125" style="27" bestFit="1" customWidth="1"/>
    <col min="3845" max="3845" width="10.5703125" style="27" bestFit="1" customWidth="1"/>
    <col min="3846" max="3846" width="11.85546875" style="27" customWidth="1"/>
    <col min="3847" max="3848" width="11.42578125" style="27" bestFit="1" customWidth="1"/>
    <col min="3849" max="3849" width="11.42578125" style="27" customWidth="1"/>
    <col min="3850" max="3850" width="11.42578125" style="27" bestFit="1" customWidth="1"/>
    <col min="3851" max="3854" width="9.140625" style="27"/>
    <col min="3855" max="3855" width="12" style="27" bestFit="1" customWidth="1"/>
    <col min="3856" max="3856" width="9.5703125" style="27" bestFit="1" customWidth="1"/>
    <col min="3857" max="3857" width="10.5703125" style="27" bestFit="1" customWidth="1"/>
    <col min="3858" max="3858" width="9.140625" style="27"/>
    <col min="3859" max="3859" width="11.5703125" style="27" bestFit="1" customWidth="1"/>
    <col min="3860" max="3860" width="9.140625" style="27"/>
    <col min="3861" max="3861" width="9.5703125" style="27" bestFit="1" customWidth="1"/>
    <col min="3862" max="3862" width="11.42578125" style="27" customWidth="1"/>
    <col min="3863" max="3864" width="10" style="27" bestFit="1" customWidth="1"/>
    <col min="3865" max="4096" width="9.140625" style="27"/>
    <col min="4097" max="4097" width="19.42578125" style="27" bestFit="1" customWidth="1"/>
    <col min="4098" max="4098" width="17.5703125" style="27" customWidth="1"/>
    <col min="4099" max="4099" width="15" style="27" customWidth="1"/>
    <col min="4100" max="4100" width="9.5703125" style="27" bestFit="1" customWidth="1"/>
    <col min="4101" max="4101" width="10.5703125" style="27" bestFit="1" customWidth="1"/>
    <col min="4102" max="4102" width="11.85546875" style="27" customWidth="1"/>
    <col min="4103" max="4104" width="11.42578125" style="27" bestFit="1" customWidth="1"/>
    <col min="4105" max="4105" width="11.42578125" style="27" customWidth="1"/>
    <col min="4106" max="4106" width="11.42578125" style="27" bestFit="1" customWidth="1"/>
    <col min="4107" max="4110" width="9.140625" style="27"/>
    <col min="4111" max="4111" width="12" style="27" bestFit="1" customWidth="1"/>
    <col min="4112" max="4112" width="9.5703125" style="27" bestFit="1" customWidth="1"/>
    <col min="4113" max="4113" width="10.5703125" style="27" bestFit="1" customWidth="1"/>
    <col min="4114" max="4114" width="9.140625" style="27"/>
    <col min="4115" max="4115" width="11.5703125" style="27" bestFit="1" customWidth="1"/>
    <col min="4116" max="4116" width="9.140625" style="27"/>
    <col min="4117" max="4117" width="9.5703125" style="27" bestFit="1" customWidth="1"/>
    <col min="4118" max="4118" width="11.42578125" style="27" customWidth="1"/>
    <col min="4119" max="4120" width="10" style="27" bestFit="1" customWidth="1"/>
    <col min="4121" max="4352" width="9.140625" style="27"/>
    <col min="4353" max="4353" width="19.42578125" style="27" bestFit="1" customWidth="1"/>
    <col min="4354" max="4354" width="17.5703125" style="27" customWidth="1"/>
    <col min="4355" max="4355" width="15" style="27" customWidth="1"/>
    <col min="4356" max="4356" width="9.5703125" style="27" bestFit="1" customWidth="1"/>
    <col min="4357" max="4357" width="10.5703125" style="27" bestFit="1" customWidth="1"/>
    <col min="4358" max="4358" width="11.85546875" style="27" customWidth="1"/>
    <col min="4359" max="4360" width="11.42578125" style="27" bestFit="1" customWidth="1"/>
    <col min="4361" max="4361" width="11.42578125" style="27" customWidth="1"/>
    <col min="4362" max="4362" width="11.42578125" style="27" bestFit="1" customWidth="1"/>
    <col min="4363" max="4366" width="9.140625" style="27"/>
    <col min="4367" max="4367" width="12" style="27" bestFit="1" customWidth="1"/>
    <col min="4368" max="4368" width="9.5703125" style="27" bestFit="1" customWidth="1"/>
    <col min="4369" max="4369" width="10.5703125" style="27" bestFit="1" customWidth="1"/>
    <col min="4370" max="4370" width="9.140625" style="27"/>
    <col min="4371" max="4371" width="11.5703125" style="27" bestFit="1" customWidth="1"/>
    <col min="4372" max="4372" width="9.140625" style="27"/>
    <col min="4373" max="4373" width="9.5703125" style="27" bestFit="1" customWidth="1"/>
    <col min="4374" max="4374" width="11.42578125" style="27" customWidth="1"/>
    <col min="4375" max="4376" width="10" style="27" bestFit="1" customWidth="1"/>
    <col min="4377" max="4608" width="9.140625" style="27"/>
    <col min="4609" max="4609" width="19.42578125" style="27" bestFit="1" customWidth="1"/>
    <col min="4610" max="4610" width="17.5703125" style="27" customWidth="1"/>
    <col min="4611" max="4611" width="15" style="27" customWidth="1"/>
    <col min="4612" max="4612" width="9.5703125" style="27" bestFit="1" customWidth="1"/>
    <col min="4613" max="4613" width="10.5703125" style="27" bestFit="1" customWidth="1"/>
    <col min="4614" max="4614" width="11.85546875" style="27" customWidth="1"/>
    <col min="4615" max="4616" width="11.42578125" style="27" bestFit="1" customWidth="1"/>
    <col min="4617" max="4617" width="11.42578125" style="27" customWidth="1"/>
    <col min="4618" max="4618" width="11.42578125" style="27" bestFit="1" customWidth="1"/>
    <col min="4619" max="4622" width="9.140625" style="27"/>
    <col min="4623" max="4623" width="12" style="27" bestFit="1" customWidth="1"/>
    <col min="4624" max="4624" width="9.5703125" style="27" bestFit="1" customWidth="1"/>
    <col min="4625" max="4625" width="10.5703125" style="27" bestFit="1" customWidth="1"/>
    <col min="4626" max="4626" width="9.140625" style="27"/>
    <col min="4627" max="4627" width="11.5703125" style="27" bestFit="1" customWidth="1"/>
    <col min="4628" max="4628" width="9.140625" style="27"/>
    <col min="4629" max="4629" width="9.5703125" style="27" bestFit="1" customWidth="1"/>
    <col min="4630" max="4630" width="11.42578125" style="27" customWidth="1"/>
    <col min="4631" max="4632" width="10" style="27" bestFit="1" customWidth="1"/>
    <col min="4633" max="4864" width="9.140625" style="27"/>
    <col min="4865" max="4865" width="19.42578125" style="27" bestFit="1" customWidth="1"/>
    <col min="4866" max="4866" width="17.5703125" style="27" customWidth="1"/>
    <col min="4867" max="4867" width="15" style="27" customWidth="1"/>
    <col min="4868" max="4868" width="9.5703125" style="27" bestFit="1" customWidth="1"/>
    <col min="4869" max="4869" width="10.5703125" style="27" bestFit="1" customWidth="1"/>
    <col min="4870" max="4870" width="11.85546875" style="27" customWidth="1"/>
    <col min="4871" max="4872" width="11.42578125" style="27" bestFit="1" customWidth="1"/>
    <col min="4873" max="4873" width="11.42578125" style="27" customWidth="1"/>
    <col min="4874" max="4874" width="11.42578125" style="27" bestFit="1" customWidth="1"/>
    <col min="4875" max="4878" width="9.140625" style="27"/>
    <col min="4879" max="4879" width="12" style="27" bestFit="1" customWidth="1"/>
    <col min="4880" max="4880" width="9.5703125" style="27" bestFit="1" customWidth="1"/>
    <col min="4881" max="4881" width="10.5703125" style="27" bestFit="1" customWidth="1"/>
    <col min="4882" max="4882" width="9.140625" style="27"/>
    <col min="4883" max="4883" width="11.5703125" style="27" bestFit="1" customWidth="1"/>
    <col min="4884" max="4884" width="9.140625" style="27"/>
    <col min="4885" max="4885" width="9.5703125" style="27" bestFit="1" customWidth="1"/>
    <col min="4886" max="4886" width="11.42578125" style="27" customWidth="1"/>
    <col min="4887" max="4888" width="10" style="27" bestFit="1" customWidth="1"/>
    <col min="4889" max="5120" width="9.140625" style="27"/>
    <col min="5121" max="5121" width="19.42578125" style="27" bestFit="1" customWidth="1"/>
    <col min="5122" max="5122" width="17.5703125" style="27" customWidth="1"/>
    <col min="5123" max="5123" width="15" style="27" customWidth="1"/>
    <col min="5124" max="5124" width="9.5703125" style="27" bestFit="1" customWidth="1"/>
    <col min="5125" max="5125" width="10.5703125" style="27" bestFit="1" customWidth="1"/>
    <col min="5126" max="5126" width="11.85546875" style="27" customWidth="1"/>
    <col min="5127" max="5128" width="11.42578125" style="27" bestFit="1" customWidth="1"/>
    <col min="5129" max="5129" width="11.42578125" style="27" customWidth="1"/>
    <col min="5130" max="5130" width="11.42578125" style="27" bestFit="1" customWidth="1"/>
    <col min="5131" max="5134" width="9.140625" style="27"/>
    <col min="5135" max="5135" width="12" style="27" bestFit="1" customWidth="1"/>
    <col min="5136" max="5136" width="9.5703125" style="27" bestFit="1" customWidth="1"/>
    <col min="5137" max="5137" width="10.5703125" style="27" bestFit="1" customWidth="1"/>
    <col min="5138" max="5138" width="9.140625" style="27"/>
    <col min="5139" max="5139" width="11.5703125" style="27" bestFit="1" customWidth="1"/>
    <col min="5140" max="5140" width="9.140625" style="27"/>
    <col min="5141" max="5141" width="9.5703125" style="27" bestFit="1" customWidth="1"/>
    <col min="5142" max="5142" width="11.42578125" style="27" customWidth="1"/>
    <col min="5143" max="5144" width="10" style="27" bestFit="1" customWidth="1"/>
    <col min="5145" max="5376" width="9.140625" style="27"/>
    <col min="5377" max="5377" width="19.42578125" style="27" bestFit="1" customWidth="1"/>
    <col min="5378" max="5378" width="17.5703125" style="27" customWidth="1"/>
    <col min="5379" max="5379" width="15" style="27" customWidth="1"/>
    <col min="5380" max="5380" width="9.5703125" style="27" bestFit="1" customWidth="1"/>
    <col min="5381" max="5381" width="10.5703125" style="27" bestFit="1" customWidth="1"/>
    <col min="5382" max="5382" width="11.85546875" style="27" customWidth="1"/>
    <col min="5383" max="5384" width="11.42578125" style="27" bestFit="1" customWidth="1"/>
    <col min="5385" max="5385" width="11.42578125" style="27" customWidth="1"/>
    <col min="5386" max="5386" width="11.42578125" style="27" bestFit="1" customWidth="1"/>
    <col min="5387" max="5390" width="9.140625" style="27"/>
    <col min="5391" max="5391" width="12" style="27" bestFit="1" customWidth="1"/>
    <col min="5392" max="5392" width="9.5703125" style="27" bestFit="1" customWidth="1"/>
    <col min="5393" max="5393" width="10.5703125" style="27" bestFit="1" customWidth="1"/>
    <col min="5394" max="5394" width="9.140625" style="27"/>
    <col min="5395" max="5395" width="11.5703125" style="27" bestFit="1" customWidth="1"/>
    <col min="5396" max="5396" width="9.140625" style="27"/>
    <col min="5397" max="5397" width="9.5703125" style="27" bestFit="1" customWidth="1"/>
    <col min="5398" max="5398" width="11.42578125" style="27" customWidth="1"/>
    <col min="5399" max="5400" width="10" style="27" bestFit="1" customWidth="1"/>
    <col min="5401" max="5632" width="9.140625" style="27"/>
    <col min="5633" max="5633" width="19.42578125" style="27" bestFit="1" customWidth="1"/>
    <col min="5634" max="5634" width="17.5703125" style="27" customWidth="1"/>
    <col min="5635" max="5635" width="15" style="27" customWidth="1"/>
    <col min="5636" max="5636" width="9.5703125" style="27" bestFit="1" customWidth="1"/>
    <col min="5637" max="5637" width="10.5703125" style="27" bestFit="1" customWidth="1"/>
    <col min="5638" max="5638" width="11.85546875" style="27" customWidth="1"/>
    <col min="5639" max="5640" width="11.42578125" style="27" bestFit="1" customWidth="1"/>
    <col min="5641" max="5641" width="11.42578125" style="27" customWidth="1"/>
    <col min="5642" max="5642" width="11.42578125" style="27" bestFit="1" customWidth="1"/>
    <col min="5643" max="5646" width="9.140625" style="27"/>
    <col min="5647" max="5647" width="12" style="27" bestFit="1" customWidth="1"/>
    <col min="5648" max="5648" width="9.5703125" style="27" bestFit="1" customWidth="1"/>
    <col min="5649" max="5649" width="10.5703125" style="27" bestFit="1" customWidth="1"/>
    <col min="5650" max="5650" width="9.140625" style="27"/>
    <col min="5651" max="5651" width="11.5703125" style="27" bestFit="1" customWidth="1"/>
    <col min="5652" max="5652" width="9.140625" style="27"/>
    <col min="5653" max="5653" width="9.5703125" style="27" bestFit="1" customWidth="1"/>
    <col min="5654" max="5654" width="11.42578125" style="27" customWidth="1"/>
    <col min="5655" max="5656" width="10" style="27" bestFit="1" customWidth="1"/>
    <col min="5657" max="5888" width="9.140625" style="27"/>
    <col min="5889" max="5889" width="19.42578125" style="27" bestFit="1" customWidth="1"/>
    <col min="5890" max="5890" width="17.5703125" style="27" customWidth="1"/>
    <col min="5891" max="5891" width="15" style="27" customWidth="1"/>
    <col min="5892" max="5892" width="9.5703125" style="27" bestFit="1" customWidth="1"/>
    <col min="5893" max="5893" width="10.5703125" style="27" bestFit="1" customWidth="1"/>
    <col min="5894" max="5894" width="11.85546875" style="27" customWidth="1"/>
    <col min="5895" max="5896" width="11.42578125" style="27" bestFit="1" customWidth="1"/>
    <col min="5897" max="5897" width="11.42578125" style="27" customWidth="1"/>
    <col min="5898" max="5898" width="11.42578125" style="27" bestFit="1" customWidth="1"/>
    <col min="5899" max="5902" width="9.140625" style="27"/>
    <col min="5903" max="5903" width="12" style="27" bestFit="1" customWidth="1"/>
    <col min="5904" max="5904" width="9.5703125" style="27" bestFit="1" customWidth="1"/>
    <col min="5905" max="5905" width="10.5703125" style="27" bestFit="1" customWidth="1"/>
    <col min="5906" max="5906" width="9.140625" style="27"/>
    <col min="5907" max="5907" width="11.5703125" style="27" bestFit="1" customWidth="1"/>
    <col min="5908" max="5908" width="9.140625" style="27"/>
    <col min="5909" max="5909" width="9.5703125" style="27" bestFit="1" customWidth="1"/>
    <col min="5910" max="5910" width="11.42578125" style="27" customWidth="1"/>
    <col min="5911" max="5912" width="10" style="27" bestFit="1" customWidth="1"/>
    <col min="5913" max="6144" width="9.140625" style="27"/>
    <col min="6145" max="6145" width="19.42578125" style="27" bestFit="1" customWidth="1"/>
    <col min="6146" max="6146" width="17.5703125" style="27" customWidth="1"/>
    <col min="6147" max="6147" width="15" style="27" customWidth="1"/>
    <col min="6148" max="6148" width="9.5703125" style="27" bestFit="1" customWidth="1"/>
    <col min="6149" max="6149" width="10.5703125" style="27" bestFit="1" customWidth="1"/>
    <col min="6150" max="6150" width="11.85546875" style="27" customWidth="1"/>
    <col min="6151" max="6152" width="11.42578125" style="27" bestFit="1" customWidth="1"/>
    <col min="6153" max="6153" width="11.42578125" style="27" customWidth="1"/>
    <col min="6154" max="6154" width="11.42578125" style="27" bestFit="1" customWidth="1"/>
    <col min="6155" max="6158" width="9.140625" style="27"/>
    <col min="6159" max="6159" width="12" style="27" bestFit="1" customWidth="1"/>
    <col min="6160" max="6160" width="9.5703125" style="27" bestFit="1" customWidth="1"/>
    <col min="6161" max="6161" width="10.5703125" style="27" bestFit="1" customWidth="1"/>
    <col min="6162" max="6162" width="9.140625" style="27"/>
    <col min="6163" max="6163" width="11.5703125" style="27" bestFit="1" customWidth="1"/>
    <col min="6164" max="6164" width="9.140625" style="27"/>
    <col min="6165" max="6165" width="9.5703125" style="27" bestFit="1" customWidth="1"/>
    <col min="6166" max="6166" width="11.42578125" style="27" customWidth="1"/>
    <col min="6167" max="6168" width="10" style="27" bestFit="1" customWidth="1"/>
    <col min="6169" max="6400" width="9.140625" style="27"/>
    <col min="6401" max="6401" width="19.42578125" style="27" bestFit="1" customWidth="1"/>
    <col min="6402" max="6402" width="17.5703125" style="27" customWidth="1"/>
    <col min="6403" max="6403" width="15" style="27" customWidth="1"/>
    <col min="6404" max="6404" width="9.5703125" style="27" bestFit="1" customWidth="1"/>
    <col min="6405" max="6405" width="10.5703125" style="27" bestFit="1" customWidth="1"/>
    <col min="6406" max="6406" width="11.85546875" style="27" customWidth="1"/>
    <col min="6407" max="6408" width="11.42578125" style="27" bestFit="1" customWidth="1"/>
    <col min="6409" max="6409" width="11.42578125" style="27" customWidth="1"/>
    <col min="6410" max="6410" width="11.42578125" style="27" bestFit="1" customWidth="1"/>
    <col min="6411" max="6414" width="9.140625" style="27"/>
    <col min="6415" max="6415" width="12" style="27" bestFit="1" customWidth="1"/>
    <col min="6416" max="6416" width="9.5703125" style="27" bestFit="1" customWidth="1"/>
    <col min="6417" max="6417" width="10.5703125" style="27" bestFit="1" customWidth="1"/>
    <col min="6418" max="6418" width="9.140625" style="27"/>
    <col min="6419" max="6419" width="11.5703125" style="27" bestFit="1" customWidth="1"/>
    <col min="6420" max="6420" width="9.140625" style="27"/>
    <col min="6421" max="6421" width="9.5703125" style="27" bestFit="1" customWidth="1"/>
    <col min="6422" max="6422" width="11.42578125" style="27" customWidth="1"/>
    <col min="6423" max="6424" width="10" style="27" bestFit="1" customWidth="1"/>
    <col min="6425" max="6656" width="9.140625" style="27"/>
    <col min="6657" max="6657" width="19.42578125" style="27" bestFit="1" customWidth="1"/>
    <col min="6658" max="6658" width="17.5703125" style="27" customWidth="1"/>
    <col min="6659" max="6659" width="15" style="27" customWidth="1"/>
    <col min="6660" max="6660" width="9.5703125" style="27" bestFit="1" customWidth="1"/>
    <col min="6661" max="6661" width="10.5703125" style="27" bestFit="1" customWidth="1"/>
    <col min="6662" max="6662" width="11.85546875" style="27" customWidth="1"/>
    <col min="6663" max="6664" width="11.42578125" style="27" bestFit="1" customWidth="1"/>
    <col min="6665" max="6665" width="11.42578125" style="27" customWidth="1"/>
    <col min="6666" max="6666" width="11.42578125" style="27" bestFit="1" customWidth="1"/>
    <col min="6667" max="6670" width="9.140625" style="27"/>
    <col min="6671" max="6671" width="12" style="27" bestFit="1" customWidth="1"/>
    <col min="6672" max="6672" width="9.5703125" style="27" bestFit="1" customWidth="1"/>
    <col min="6673" max="6673" width="10.5703125" style="27" bestFit="1" customWidth="1"/>
    <col min="6674" max="6674" width="9.140625" style="27"/>
    <col min="6675" max="6675" width="11.5703125" style="27" bestFit="1" customWidth="1"/>
    <col min="6676" max="6676" width="9.140625" style="27"/>
    <col min="6677" max="6677" width="9.5703125" style="27" bestFit="1" customWidth="1"/>
    <col min="6678" max="6678" width="11.42578125" style="27" customWidth="1"/>
    <col min="6679" max="6680" width="10" style="27" bestFit="1" customWidth="1"/>
    <col min="6681" max="6912" width="9.140625" style="27"/>
    <col min="6913" max="6913" width="19.42578125" style="27" bestFit="1" customWidth="1"/>
    <col min="6914" max="6914" width="17.5703125" style="27" customWidth="1"/>
    <col min="6915" max="6915" width="15" style="27" customWidth="1"/>
    <col min="6916" max="6916" width="9.5703125" style="27" bestFit="1" customWidth="1"/>
    <col min="6917" max="6917" width="10.5703125" style="27" bestFit="1" customWidth="1"/>
    <col min="6918" max="6918" width="11.85546875" style="27" customWidth="1"/>
    <col min="6919" max="6920" width="11.42578125" style="27" bestFit="1" customWidth="1"/>
    <col min="6921" max="6921" width="11.42578125" style="27" customWidth="1"/>
    <col min="6922" max="6922" width="11.42578125" style="27" bestFit="1" customWidth="1"/>
    <col min="6923" max="6926" width="9.140625" style="27"/>
    <col min="6927" max="6927" width="12" style="27" bestFit="1" customWidth="1"/>
    <col min="6928" max="6928" width="9.5703125" style="27" bestFit="1" customWidth="1"/>
    <col min="6929" max="6929" width="10.5703125" style="27" bestFit="1" customWidth="1"/>
    <col min="6930" max="6930" width="9.140625" style="27"/>
    <col min="6931" max="6931" width="11.5703125" style="27" bestFit="1" customWidth="1"/>
    <col min="6932" max="6932" width="9.140625" style="27"/>
    <col min="6933" max="6933" width="9.5703125" style="27" bestFit="1" customWidth="1"/>
    <col min="6934" max="6934" width="11.42578125" style="27" customWidth="1"/>
    <col min="6935" max="6936" width="10" style="27" bestFit="1" customWidth="1"/>
    <col min="6937" max="7168" width="9.140625" style="27"/>
    <col min="7169" max="7169" width="19.42578125" style="27" bestFit="1" customWidth="1"/>
    <col min="7170" max="7170" width="17.5703125" style="27" customWidth="1"/>
    <col min="7171" max="7171" width="15" style="27" customWidth="1"/>
    <col min="7172" max="7172" width="9.5703125" style="27" bestFit="1" customWidth="1"/>
    <col min="7173" max="7173" width="10.5703125" style="27" bestFit="1" customWidth="1"/>
    <col min="7174" max="7174" width="11.85546875" style="27" customWidth="1"/>
    <col min="7175" max="7176" width="11.42578125" style="27" bestFit="1" customWidth="1"/>
    <col min="7177" max="7177" width="11.42578125" style="27" customWidth="1"/>
    <col min="7178" max="7178" width="11.42578125" style="27" bestFit="1" customWidth="1"/>
    <col min="7179" max="7182" width="9.140625" style="27"/>
    <col min="7183" max="7183" width="12" style="27" bestFit="1" customWidth="1"/>
    <col min="7184" max="7184" width="9.5703125" style="27" bestFit="1" customWidth="1"/>
    <col min="7185" max="7185" width="10.5703125" style="27" bestFit="1" customWidth="1"/>
    <col min="7186" max="7186" width="9.140625" style="27"/>
    <col min="7187" max="7187" width="11.5703125" style="27" bestFit="1" customWidth="1"/>
    <col min="7188" max="7188" width="9.140625" style="27"/>
    <col min="7189" max="7189" width="9.5703125" style="27" bestFit="1" customWidth="1"/>
    <col min="7190" max="7190" width="11.42578125" style="27" customWidth="1"/>
    <col min="7191" max="7192" width="10" style="27" bestFit="1" customWidth="1"/>
    <col min="7193" max="7424" width="9.140625" style="27"/>
    <col min="7425" max="7425" width="19.42578125" style="27" bestFit="1" customWidth="1"/>
    <col min="7426" max="7426" width="17.5703125" style="27" customWidth="1"/>
    <col min="7427" max="7427" width="15" style="27" customWidth="1"/>
    <col min="7428" max="7428" width="9.5703125" style="27" bestFit="1" customWidth="1"/>
    <col min="7429" max="7429" width="10.5703125" style="27" bestFit="1" customWidth="1"/>
    <col min="7430" max="7430" width="11.85546875" style="27" customWidth="1"/>
    <col min="7431" max="7432" width="11.42578125" style="27" bestFit="1" customWidth="1"/>
    <col min="7433" max="7433" width="11.42578125" style="27" customWidth="1"/>
    <col min="7434" max="7434" width="11.42578125" style="27" bestFit="1" customWidth="1"/>
    <col min="7435" max="7438" width="9.140625" style="27"/>
    <col min="7439" max="7439" width="12" style="27" bestFit="1" customWidth="1"/>
    <col min="7440" max="7440" width="9.5703125" style="27" bestFit="1" customWidth="1"/>
    <col min="7441" max="7441" width="10.5703125" style="27" bestFit="1" customWidth="1"/>
    <col min="7442" max="7442" width="9.140625" style="27"/>
    <col min="7443" max="7443" width="11.5703125" style="27" bestFit="1" customWidth="1"/>
    <col min="7444" max="7444" width="9.140625" style="27"/>
    <col min="7445" max="7445" width="9.5703125" style="27" bestFit="1" customWidth="1"/>
    <col min="7446" max="7446" width="11.42578125" style="27" customWidth="1"/>
    <col min="7447" max="7448" width="10" style="27" bestFit="1" customWidth="1"/>
    <col min="7449" max="7680" width="9.140625" style="27"/>
    <col min="7681" max="7681" width="19.42578125" style="27" bestFit="1" customWidth="1"/>
    <col min="7682" max="7682" width="17.5703125" style="27" customWidth="1"/>
    <col min="7683" max="7683" width="15" style="27" customWidth="1"/>
    <col min="7684" max="7684" width="9.5703125" style="27" bestFit="1" customWidth="1"/>
    <col min="7685" max="7685" width="10.5703125" style="27" bestFit="1" customWidth="1"/>
    <col min="7686" max="7686" width="11.85546875" style="27" customWidth="1"/>
    <col min="7687" max="7688" width="11.42578125" style="27" bestFit="1" customWidth="1"/>
    <col min="7689" max="7689" width="11.42578125" style="27" customWidth="1"/>
    <col min="7690" max="7690" width="11.42578125" style="27" bestFit="1" customWidth="1"/>
    <col min="7691" max="7694" width="9.140625" style="27"/>
    <col min="7695" max="7695" width="12" style="27" bestFit="1" customWidth="1"/>
    <col min="7696" max="7696" width="9.5703125" style="27" bestFit="1" customWidth="1"/>
    <col min="7697" max="7697" width="10.5703125" style="27" bestFit="1" customWidth="1"/>
    <col min="7698" max="7698" width="9.140625" style="27"/>
    <col min="7699" max="7699" width="11.5703125" style="27" bestFit="1" customWidth="1"/>
    <col min="7700" max="7700" width="9.140625" style="27"/>
    <col min="7701" max="7701" width="9.5703125" style="27" bestFit="1" customWidth="1"/>
    <col min="7702" max="7702" width="11.42578125" style="27" customWidth="1"/>
    <col min="7703" max="7704" width="10" style="27" bestFit="1" customWidth="1"/>
    <col min="7705" max="7936" width="9.140625" style="27"/>
    <col min="7937" max="7937" width="19.42578125" style="27" bestFit="1" customWidth="1"/>
    <col min="7938" max="7938" width="17.5703125" style="27" customWidth="1"/>
    <col min="7939" max="7939" width="15" style="27" customWidth="1"/>
    <col min="7940" max="7940" width="9.5703125" style="27" bestFit="1" customWidth="1"/>
    <col min="7941" max="7941" width="10.5703125" style="27" bestFit="1" customWidth="1"/>
    <col min="7942" max="7942" width="11.85546875" style="27" customWidth="1"/>
    <col min="7943" max="7944" width="11.42578125" style="27" bestFit="1" customWidth="1"/>
    <col min="7945" max="7945" width="11.42578125" style="27" customWidth="1"/>
    <col min="7946" max="7946" width="11.42578125" style="27" bestFit="1" customWidth="1"/>
    <col min="7947" max="7950" width="9.140625" style="27"/>
    <col min="7951" max="7951" width="12" style="27" bestFit="1" customWidth="1"/>
    <col min="7952" max="7952" width="9.5703125" style="27" bestFit="1" customWidth="1"/>
    <col min="7953" max="7953" width="10.5703125" style="27" bestFit="1" customWidth="1"/>
    <col min="7954" max="7954" width="9.140625" style="27"/>
    <col min="7955" max="7955" width="11.5703125" style="27" bestFit="1" customWidth="1"/>
    <col min="7956" max="7956" width="9.140625" style="27"/>
    <col min="7957" max="7957" width="9.5703125" style="27" bestFit="1" customWidth="1"/>
    <col min="7958" max="7958" width="11.42578125" style="27" customWidth="1"/>
    <col min="7959" max="7960" width="10" style="27" bestFit="1" customWidth="1"/>
    <col min="7961" max="8192" width="9.140625" style="27"/>
    <col min="8193" max="8193" width="19.42578125" style="27" bestFit="1" customWidth="1"/>
    <col min="8194" max="8194" width="17.5703125" style="27" customWidth="1"/>
    <col min="8195" max="8195" width="15" style="27" customWidth="1"/>
    <col min="8196" max="8196" width="9.5703125" style="27" bestFit="1" customWidth="1"/>
    <col min="8197" max="8197" width="10.5703125" style="27" bestFit="1" customWidth="1"/>
    <col min="8198" max="8198" width="11.85546875" style="27" customWidth="1"/>
    <col min="8199" max="8200" width="11.42578125" style="27" bestFit="1" customWidth="1"/>
    <col min="8201" max="8201" width="11.42578125" style="27" customWidth="1"/>
    <col min="8202" max="8202" width="11.42578125" style="27" bestFit="1" customWidth="1"/>
    <col min="8203" max="8206" width="9.140625" style="27"/>
    <col min="8207" max="8207" width="12" style="27" bestFit="1" customWidth="1"/>
    <col min="8208" max="8208" width="9.5703125" style="27" bestFit="1" customWidth="1"/>
    <col min="8209" max="8209" width="10.5703125" style="27" bestFit="1" customWidth="1"/>
    <col min="8210" max="8210" width="9.140625" style="27"/>
    <col min="8211" max="8211" width="11.5703125" style="27" bestFit="1" customWidth="1"/>
    <col min="8212" max="8212" width="9.140625" style="27"/>
    <col min="8213" max="8213" width="9.5703125" style="27" bestFit="1" customWidth="1"/>
    <col min="8214" max="8214" width="11.42578125" style="27" customWidth="1"/>
    <col min="8215" max="8216" width="10" style="27" bestFit="1" customWidth="1"/>
    <col min="8217" max="8448" width="9.140625" style="27"/>
    <col min="8449" max="8449" width="19.42578125" style="27" bestFit="1" customWidth="1"/>
    <col min="8450" max="8450" width="17.5703125" style="27" customWidth="1"/>
    <col min="8451" max="8451" width="15" style="27" customWidth="1"/>
    <col min="8452" max="8452" width="9.5703125" style="27" bestFit="1" customWidth="1"/>
    <col min="8453" max="8453" width="10.5703125" style="27" bestFit="1" customWidth="1"/>
    <col min="8454" max="8454" width="11.85546875" style="27" customWidth="1"/>
    <col min="8455" max="8456" width="11.42578125" style="27" bestFit="1" customWidth="1"/>
    <col min="8457" max="8457" width="11.42578125" style="27" customWidth="1"/>
    <col min="8458" max="8458" width="11.42578125" style="27" bestFit="1" customWidth="1"/>
    <col min="8459" max="8462" width="9.140625" style="27"/>
    <col min="8463" max="8463" width="12" style="27" bestFit="1" customWidth="1"/>
    <col min="8464" max="8464" width="9.5703125" style="27" bestFit="1" customWidth="1"/>
    <col min="8465" max="8465" width="10.5703125" style="27" bestFit="1" customWidth="1"/>
    <col min="8466" max="8466" width="9.140625" style="27"/>
    <col min="8467" max="8467" width="11.5703125" style="27" bestFit="1" customWidth="1"/>
    <col min="8468" max="8468" width="9.140625" style="27"/>
    <col min="8469" max="8469" width="9.5703125" style="27" bestFit="1" customWidth="1"/>
    <col min="8470" max="8470" width="11.42578125" style="27" customWidth="1"/>
    <col min="8471" max="8472" width="10" style="27" bestFit="1" customWidth="1"/>
    <col min="8473" max="8704" width="9.140625" style="27"/>
    <col min="8705" max="8705" width="19.42578125" style="27" bestFit="1" customWidth="1"/>
    <col min="8706" max="8706" width="17.5703125" style="27" customWidth="1"/>
    <col min="8707" max="8707" width="15" style="27" customWidth="1"/>
    <col min="8708" max="8708" width="9.5703125" style="27" bestFit="1" customWidth="1"/>
    <col min="8709" max="8709" width="10.5703125" style="27" bestFit="1" customWidth="1"/>
    <col min="8710" max="8710" width="11.85546875" style="27" customWidth="1"/>
    <col min="8711" max="8712" width="11.42578125" style="27" bestFit="1" customWidth="1"/>
    <col min="8713" max="8713" width="11.42578125" style="27" customWidth="1"/>
    <col min="8714" max="8714" width="11.42578125" style="27" bestFit="1" customWidth="1"/>
    <col min="8715" max="8718" width="9.140625" style="27"/>
    <col min="8719" max="8719" width="12" style="27" bestFit="1" customWidth="1"/>
    <col min="8720" max="8720" width="9.5703125" style="27" bestFit="1" customWidth="1"/>
    <col min="8721" max="8721" width="10.5703125" style="27" bestFit="1" customWidth="1"/>
    <col min="8722" max="8722" width="9.140625" style="27"/>
    <col min="8723" max="8723" width="11.5703125" style="27" bestFit="1" customWidth="1"/>
    <col min="8724" max="8724" width="9.140625" style="27"/>
    <col min="8725" max="8725" width="9.5703125" style="27" bestFit="1" customWidth="1"/>
    <col min="8726" max="8726" width="11.42578125" style="27" customWidth="1"/>
    <col min="8727" max="8728" width="10" style="27" bestFit="1" customWidth="1"/>
    <col min="8729" max="8960" width="9.140625" style="27"/>
    <col min="8961" max="8961" width="19.42578125" style="27" bestFit="1" customWidth="1"/>
    <col min="8962" max="8962" width="17.5703125" style="27" customWidth="1"/>
    <col min="8963" max="8963" width="15" style="27" customWidth="1"/>
    <col min="8964" max="8964" width="9.5703125" style="27" bestFit="1" customWidth="1"/>
    <col min="8965" max="8965" width="10.5703125" style="27" bestFit="1" customWidth="1"/>
    <col min="8966" max="8966" width="11.85546875" style="27" customWidth="1"/>
    <col min="8967" max="8968" width="11.42578125" style="27" bestFit="1" customWidth="1"/>
    <col min="8969" max="8969" width="11.42578125" style="27" customWidth="1"/>
    <col min="8970" max="8970" width="11.42578125" style="27" bestFit="1" customWidth="1"/>
    <col min="8971" max="8974" width="9.140625" style="27"/>
    <col min="8975" max="8975" width="12" style="27" bestFit="1" customWidth="1"/>
    <col min="8976" max="8976" width="9.5703125" style="27" bestFit="1" customWidth="1"/>
    <col min="8977" max="8977" width="10.5703125" style="27" bestFit="1" customWidth="1"/>
    <col min="8978" max="8978" width="9.140625" style="27"/>
    <col min="8979" max="8979" width="11.5703125" style="27" bestFit="1" customWidth="1"/>
    <col min="8980" max="8980" width="9.140625" style="27"/>
    <col min="8981" max="8981" width="9.5703125" style="27" bestFit="1" customWidth="1"/>
    <col min="8982" max="8982" width="11.42578125" style="27" customWidth="1"/>
    <col min="8983" max="8984" width="10" style="27" bestFit="1" customWidth="1"/>
    <col min="8985" max="9216" width="9.140625" style="27"/>
    <col min="9217" max="9217" width="19.42578125" style="27" bestFit="1" customWidth="1"/>
    <col min="9218" max="9218" width="17.5703125" style="27" customWidth="1"/>
    <col min="9219" max="9219" width="15" style="27" customWidth="1"/>
    <col min="9220" max="9220" width="9.5703125" style="27" bestFit="1" customWidth="1"/>
    <col min="9221" max="9221" width="10.5703125" style="27" bestFit="1" customWidth="1"/>
    <col min="9222" max="9222" width="11.85546875" style="27" customWidth="1"/>
    <col min="9223" max="9224" width="11.42578125" style="27" bestFit="1" customWidth="1"/>
    <col min="9225" max="9225" width="11.42578125" style="27" customWidth="1"/>
    <col min="9226" max="9226" width="11.42578125" style="27" bestFit="1" customWidth="1"/>
    <col min="9227" max="9230" width="9.140625" style="27"/>
    <col min="9231" max="9231" width="12" style="27" bestFit="1" customWidth="1"/>
    <col min="9232" max="9232" width="9.5703125" style="27" bestFit="1" customWidth="1"/>
    <col min="9233" max="9233" width="10.5703125" style="27" bestFit="1" customWidth="1"/>
    <col min="9234" max="9234" width="9.140625" style="27"/>
    <col min="9235" max="9235" width="11.5703125" style="27" bestFit="1" customWidth="1"/>
    <col min="9236" max="9236" width="9.140625" style="27"/>
    <col min="9237" max="9237" width="9.5703125" style="27" bestFit="1" customWidth="1"/>
    <col min="9238" max="9238" width="11.42578125" style="27" customWidth="1"/>
    <col min="9239" max="9240" width="10" style="27" bestFit="1" customWidth="1"/>
    <col min="9241" max="9472" width="9.140625" style="27"/>
    <col min="9473" max="9473" width="19.42578125" style="27" bestFit="1" customWidth="1"/>
    <col min="9474" max="9474" width="17.5703125" style="27" customWidth="1"/>
    <col min="9475" max="9475" width="15" style="27" customWidth="1"/>
    <col min="9476" max="9476" width="9.5703125" style="27" bestFit="1" customWidth="1"/>
    <col min="9477" max="9477" width="10.5703125" style="27" bestFit="1" customWidth="1"/>
    <col min="9478" max="9478" width="11.85546875" style="27" customWidth="1"/>
    <col min="9479" max="9480" width="11.42578125" style="27" bestFit="1" customWidth="1"/>
    <col min="9481" max="9481" width="11.42578125" style="27" customWidth="1"/>
    <col min="9482" max="9482" width="11.42578125" style="27" bestFit="1" customWidth="1"/>
    <col min="9483" max="9486" width="9.140625" style="27"/>
    <col min="9487" max="9487" width="12" style="27" bestFit="1" customWidth="1"/>
    <col min="9488" max="9488" width="9.5703125" style="27" bestFit="1" customWidth="1"/>
    <col min="9489" max="9489" width="10.5703125" style="27" bestFit="1" customWidth="1"/>
    <col min="9490" max="9490" width="9.140625" style="27"/>
    <col min="9491" max="9491" width="11.5703125" style="27" bestFit="1" customWidth="1"/>
    <col min="9492" max="9492" width="9.140625" style="27"/>
    <col min="9493" max="9493" width="9.5703125" style="27" bestFit="1" customWidth="1"/>
    <col min="9494" max="9494" width="11.42578125" style="27" customWidth="1"/>
    <col min="9495" max="9496" width="10" style="27" bestFit="1" customWidth="1"/>
    <col min="9497" max="9728" width="9.140625" style="27"/>
    <col min="9729" max="9729" width="19.42578125" style="27" bestFit="1" customWidth="1"/>
    <col min="9730" max="9730" width="17.5703125" style="27" customWidth="1"/>
    <col min="9731" max="9731" width="15" style="27" customWidth="1"/>
    <col min="9732" max="9732" width="9.5703125" style="27" bestFit="1" customWidth="1"/>
    <col min="9733" max="9733" width="10.5703125" style="27" bestFit="1" customWidth="1"/>
    <col min="9734" max="9734" width="11.85546875" style="27" customWidth="1"/>
    <col min="9735" max="9736" width="11.42578125" style="27" bestFit="1" customWidth="1"/>
    <col min="9737" max="9737" width="11.42578125" style="27" customWidth="1"/>
    <col min="9738" max="9738" width="11.42578125" style="27" bestFit="1" customWidth="1"/>
    <col min="9739" max="9742" width="9.140625" style="27"/>
    <col min="9743" max="9743" width="12" style="27" bestFit="1" customWidth="1"/>
    <col min="9744" max="9744" width="9.5703125" style="27" bestFit="1" customWidth="1"/>
    <col min="9745" max="9745" width="10.5703125" style="27" bestFit="1" customWidth="1"/>
    <col min="9746" max="9746" width="9.140625" style="27"/>
    <col min="9747" max="9747" width="11.5703125" style="27" bestFit="1" customWidth="1"/>
    <col min="9748" max="9748" width="9.140625" style="27"/>
    <col min="9749" max="9749" width="9.5703125" style="27" bestFit="1" customWidth="1"/>
    <col min="9750" max="9750" width="11.42578125" style="27" customWidth="1"/>
    <col min="9751" max="9752" width="10" style="27" bestFit="1" customWidth="1"/>
    <col min="9753" max="9984" width="9.140625" style="27"/>
    <col min="9985" max="9985" width="19.42578125" style="27" bestFit="1" customWidth="1"/>
    <col min="9986" max="9986" width="17.5703125" style="27" customWidth="1"/>
    <col min="9987" max="9987" width="15" style="27" customWidth="1"/>
    <col min="9988" max="9988" width="9.5703125" style="27" bestFit="1" customWidth="1"/>
    <col min="9989" max="9989" width="10.5703125" style="27" bestFit="1" customWidth="1"/>
    <col min="9990" max="9990" width="11.85546875" style="27" customWidth="1"/>
    <col min="9991" max="9992" width="11.42578125" style="27" bestFit="1" customWidth="1"/>
    <col min="9993" max="9993" width="11.42578125" style="27" customWidth="1"/>
    <col min="9994" max="9994" width="11.42578125" style="27" bestFit="1" customWidth="1"/>
    <col min="9995" max="9998" width="9.140625" style="27"/>
    <col min="9999" max="9999" width="12" style="27" bestFit="1" customWidth="1"/>
    <col min="10000" max="10000" width="9.5703125" style="27" bestFit="1" customWidth="1"/>
    <col min="10001" max="10001" width="10.5703125" style="27" bestFit="1" customWidth="1"/>
    <col min="10002" max="10002" width="9.140625" style="27"/>
    <col min="10003" max="10003" width="11.5703125" style="27" bestFit="1" customWidth="1"/>
    <col min="10004" max="10004" width="9.140625" style="27"/>
    <col min="10005" max="10005" width="9.5703125" style="27" bestFit="1" customWidth="1"/>
    <col min="10006" max="10006" width="11.42578125" style="27" customWidth="1"/>
    <col min="10007" max="10008" width="10" style="27" bestFit="1" customWidth="1"/>
    <col min="10009" max="10240" width="9.140625" style="27"/>
    <col min="10241" max="10241" width="19.42578125" style="27" bestFit="1" customWidth="1"/>
    <col min="10242" max="10242" width="17.5703125" style="27" customWidth="1"/>
    <col min="10243" max="10243" width="15" style="27" customWidth="1"/>
    <col min="10244" max="10244" width="9.5703125" style="27" bestFit="1" customWidth="1"/>
    <col min="10245" max="10245" width="10.5703125" style="27" bestFit="1" customWidth="1"/>
    <col min="10246" max="10246" width="11.85546875" style="27" customWidth="1"/>
    <col min="10247" max="10248" width="11.42578125" style="27" bestFit="1" customWidth="1"/>
    <col min="10249" max="10249" width="11.42578125" style="27" customWidth="1"/>
    <col min="10250" max="10250" width="11.42578125" style="27" bestFit="1" customWidth="1"/>
    <col min="10251" max="10254" width="9.140625" style="27"/>
    <col min="10255" max="10255" width="12" style="27" bestFit="1" customWidth="1"/>
    <col min="10256" max="10256" width="9.5703125" style="27" bestFit="1" customWidth="1"/>
    <col min="10257" max="10257" width="10.5703125" style="27" bestFit="1" customWidth="1"/>
    <col min="10258" max="10258" width="9.140625" style="27"/>
    <col min="10259" max="10259" width="11.5703125" style="27" bestFit="1" customWidth="1"/>
    <col min="10260" max="10260" width="9.140625" style="27"/>
    <col min="10261" max="10261" width="9.5703125" style="27" bestFit="1" customWidth="1"/>
    <col min="10262" max="10262" width="11.42578125" style="27" customWidth="1"/>
    <col min="10263" max="10264" width="10" style="27" bestFit="1" customWidth="1"/>
    <col min="10265" max="10496" width="9.140625" style="27"/>
    <col min="10497" max="10497" width="19.42578125" style="27" bestFit="1" customWidth="1"/>
    <col min="10498" max="10498" width="17.5703125" style="27" customWidth="1"/>
    <col min="10499" max="10499" width="15" style="27" customWidth="1"/>
    <col min="10500" max="10500" width="9.5703125" style="27" bestFit="1" customWidth="1"/>
    <col min="10501" max="10501" width="10.5703125" style="27" bestFit="1" customWidth="1"/>
    <col min="10502" max="10502" width="11.85546875" style="27" customWidth="1"/>
    <col min="10503" max="10504" width="11.42578125" style="27" bestFit="1" customWidth="1"/>
    <col min="10505" max="10505" width="11.42578125" style="27" customWidth="1"/>
    <col min="10506" max="10506" width="11.42578125" style="27" bestFit="1" customWidth="1"/>
    <col min="10507" max="10510" width="9.140625" style="27"/>
    <col min="10511" max="10511" width="12" style="27" bestFit="1" customWidth="1"/>
    <col min="10512" max="10512" width="9.5703125" style="27" bestFit="1" customWidth="1"/>
    <col min="10513" max="10513" width="10.5703125" style="27" bestFit="1" customWidth="1"/>
    <col min="10514" max="10514" width="9.140625" style="27"/>
    <col min="10515" max="10515" width="11.5703125" style="27" bestFit="1" customWidth="1"/>
    <col min="10516" max="10516" width="9.140625" style="27"/>
    <col min="10517" max="10517" width="9.5703125" style="27" bestFit="1" customWidth="1"/>
    <col min="10518" max="10518" width="11.42578125" style="27" customWidth="1"/>
    <col min="10519" max="10520" width="10" style="27" bestFit="1" customWidth="1"/>
    <col min="10521" max="10752" width="9.140625" style="27"/>
    <col min="10753" max="10753" width="19.42578125" style="27" bestFit="1" customWidth="1"/>
    <col min="10754" max="10754" width="17.5703125" style="27" customWidth="1"/>
    <col min="10755" max="10755" width="15" style="27" customWidth="1"/>
    <col min="10756" max="10756" width="9.5703125" style="27" bestFit="1" customWidth="1"/>
    <col min="10757" max="10757" width="10.5703125" style="27" bestFit="1" customWidth="1"/>
    <col min="10758" max="10758" width="11.85546875" style="27" customWidth="1"/>
    <col min="10759" max="10760" width="11.42578125" style="27" bestFit="1" customWidth="1"/>
    <col min="10761" max="10761" width="11.42578125" style="27" customWidth="1"/>
    <col min="10762" max="10762" width="11.42578125" style="27" bestFit="1" customWidth="1"/>
    <col min="10763" max="10766" width="9.140625" style="27"/>
    <col min="10767" max="10767" width="12" style="27" bestFit="1" customWidth="1"/>
    <col min="10768" max="10768" width="9.5703125" style="27" bestFit="1" customWidth="1"/>
    <col min="10769" max="10769" width="10.5703125" style="27" bestFit="1" customWidth="1"/>
    <col min="10770" max="10770" width="9.140625" style="27"/>
    <col min="10771" max="10771" width="11.5703125" style="27" bestFit="1" customWidth="1"/>
    <col min="10772" max="10772" width="9.140625" style="27"/>
    <col min="10773" max="10773" width="9.5703125" style="27" bestFit="1" customWidth="1"/>
    <col min="10774" max="10774" width="11.42578125" style="27" customWidth="1"/>
    <col min="10775" max="10776" width="10" style="27" bestFit="1" customWidth="1"/>
    <col min="10777" max="11008" width="9.140625" style="27"/>
    <col min="11009" max="11009" width="19.42578125" style="27" bestFit="1" customWidth="1"/>
    <col min="11010" max="11010" width="17.5703125" style="27" customWidth="1"/>
    <col min="11011" max="11011" width="15" style="27" customWidth="1"/>
    <col min="11012" max="11012" width="9.5703125" style="27" bestFit="1" customWidth="1"/>
    <col min="11013" max="11013" width="10.5703125" style="27" bestFit="1" customWidth="1"/>
    <col min="11014" max="11014" width="11.85546875" style="27" customWidth="1"/>
    <col min="11015" max="11016" width="11.42578125" style="27" bestFit="1" customWidth="1"/>
    <col min="11017" max="11017" width="11.42578125" style="27" customWidth="1"/>
    <col min="11018" max="11018" width="11.42578125" style="27" bestFit="1" customWidth="1"/>
    <col min="11019" max="11022" width="9.140625" style="27"/>
    <col min="11023" max="11023" width="12" style="27" bestFit="1" customWidth="1"/>
    <col min="11024" max="11024" width="9.5703125" style="27" bestFit="1" customWidth="1"/>
    <col min="11025" max="11025" width="10.5703125" style="27" bestFit="1" customWidth="1"/>
    <col min="11026" max="11026" width="9.140625" style="27"/>
    <col min="11027" max="11027" width="11.5703125" style="27" bestFit="1" customWidth="1"/>
    <col min="11028" max="11028" width="9.140625" style="27"/>
    <col min="11029" max="11029" width="9.5703125" style="27" bestFit="1" customWidth="1"/>
    <col min="11030" max="11030" width="11.42578125" style="27" customWidth="1"/>
    <col min="11031" max="11032" width="10" style="27" bestFit="1" customWidth="1"/>
    <col min="11033" max="11264" width="9.140625" style="27"/>
    <col min="11265" max="11265" width="19.42578125" style="27" bestFit="1" customWidth="1"/>
    <col min="11266" max="11266" width="17.5703125" style="27" customWidth="1"/>
    <col min="11267" max="11267" width="15" style="27" customWidth="1"/>
    <col min="11268" max="11268" width="9.5703125" style="27" bestFit="1" customWidth="1"/>
    <col min="11269" max="11269" width="10.5703125" style="27" bestFit="1" customWidth="1"/>
    <col min="11270" max="11270" width="11.85546875" style="27" customWidth="1"/>
    <col min="11271" max="11272" width="11.42578125" style="27" bestFit="1" customWidth="1"/>
    <col min="11273" max="11273" width="11.42578125" style="27" customWidth="1"/>
    <col min="11274" max="11274" width="11.42578125" style="27" bestFit="1" customWidth="1"/>
    <col min="11275" max="11278" width="9.140625" style="27"/>
    <col min="11279" max="11279" width="12" style="27" bestFit="1" customWidth="1"/>
    <col min="11280" max="11280" width="9.5703125" style="27" bestFit="1" customWidth="1"/>
    <col min="11281" max="11281" width="10.5703125" style="27" bestFit="1" customWidth="1"/>
    <col min="11282" max="11282" width="9.140625" style="27"/>
    <col min="11283" max="11283" width="11.5703125" style="27" bestFit="1" customWidth="1"/>
    <col min="11284" max="11284" width="9.140625" style="27"/>
    <col min="11285" max="11285" width="9.5703125" style="27" bestFit="1" customWidth="1"/>
    <col min="11286" max="11286" width="11.42578125" style="27" customWidth="1"/>
    <col min="11287" max="11288" width="10" style="27" bestFit="1" customWidth="1"/>
    <col min="11289" max="11520" width="9.140625" style="27"/>
    <col min="11521" max="11521" width="19.42578125" style="27" bestFit="1" customWidth="1"/>
    <col min="11522" max="11522" width="17.5703125" style="27" customWidth="1"/>
    <col min="11523" max="11523" width="15" style="27" customWidth="1"/>
    <col min="11524" max="11524" width="9.5703125" style="27" bestFit="1" customWidth="1"/>
    <col min="11525" max="11525" width="10.5703125" style="27" bestFit="1" customWidth="1"/>
    <col min="11526" max="11526" width="11.85546875" style="27" customWidth="1"/>
    <col min="11527" max="11528" width="11.42578125" style="27" bestFit="1" customWidth="1"/>
    <col min="11529" max="11529" width="11.42578125" style="27" customWidth="1"/>
    <col min="11530" max="11530" width="11.42578125" style="27" bestFit="1" customWidth="1"/>
    <col min="11531" max="11534" width="9.140625" style="27"/>
    <col min="11535" max="11535" width="12" style="27" bestFit="1" customWidth="1"/>
    <col min="11536" max="11536" width="9.5703125" style="27" bestFit="1" customWidth="1"/>
    <col min="11537" max="11537" width="10.5703125" style="27" bestFit="1" customWidth="1"/>
    <col min="11538" max="11538" width="9.140625" style="27"/>
    <col min="11539" max="11539" width="11.5703125" style="27" bestFit="1" customWidth="1"/>
    <col min="11540" max="11540" width="9.140625" style="27"/>
    <col min="11541" max="11541" width="9.5703125" style="27" bestFit="1" customWidth="1"/>
    <col min="11542" max="11542" width="11.42578125" style="27" customWidth="1"/>
    <col min="11543" max="11544" width="10" style="27" bestFit="1" customWidth="1"/>
    <col min="11545" max="11776" width="9.140625" style="27"/>
    <col min="11777" max="11777" width="19.42578125" style="27" bestFit="1" customWidth="1"/>
    <col min="11778" max="11778" width="17.5703125" style="27" customWidth="1"/>
    <col min="11779" max="11779" width="15" style="27" customWidth="1"/>
    <col min="11780" max="11780" width="9.5703125" style="27" bestFit="1" customWidth="1"/>
    <col min="11781" max="11781" width="10.5703125" style="27" bestFit="1" customWidth="1"/>
    <col min="11782" max="11782" width="11.85546875" style="27" customWidth="1"/>
    <col min="11783" max="11784" width="11.42578125" style="27" bestFit="1" customWidth="1"/>
    <col min="11785" max="11785" width="11.42578125" style="27" customWidth="1"/>
    <col min="11786" max="11786" width="11.42578125" style="27" bestFit="1" customWidth="1"/>
    <col min="11787" max="11790" width="9.140625" style="27"/>
    <col min="11791" max="11791" width="12" style="27" bestFit="1" customWidth="1"/>
    <col min="11792" max="11792" width="9.5703125" style="27" bestFit="1" customWidth="1"/>
    <col min="11793" max="11793" width="10.5703125" style="27" bestFit="1" customWidth="1"/>
    <col min="11794" max="11794" width="9.140625" style="27"/>
    <col min="11795" max="11795" width="11.5703125" style="27" bestFit="1" customWidth="1"/>
    <col min="11796" max="11796" width="9.140625" style="27"/>
    <col min="11797" max="11797" width="9.5703125" style="27" bestFit="1" customWidth="1"/>
    <col min="11798" max="11798" width="11.42578125" style="27" customWidth="1"/>
    <col min="11799" max="11800" width="10" style="27" bestFit="1" customWidth="1"/>
    <col min="11801" max="12032" width="9.140625" style="27"/>
    <col min="12033" max="12033" width="19.42578125" style="27" bestFit="1" customWidth="1"/>
    <col min="12034" max="12034" width="17.5703125" style="27" customWidth="1"/>
    <col min="12035" max="12035" width="15" style="27" customWidth="1"/>
    <col min="12036" max="12036" width="9.5703125" style="27" bestFit="1" customWidth="1"/>
    <col min="12037" max="12037" width="10.5703125" style="27" bestFit="1" customWidth="1"/>
    <col min="12038" max="12038" width="11.85546875" style="27" customWidth="1"/>
    <col min="12039" max="12040" width="11.42578125" style="27" bestFit="1" customWidth="1"/>
    <col min="12041" max="12041" width="11.42578125" style="27" customWidth="1"/>
    <col min="12042" max="12042" width="11.42578125" style="27" bestFit="1" customWidth="1"/>
    <col min="12043" max="12046" width="9.140625" style="27"/>
    <col min="12047" max="12047" width="12" style="27" bestFit="1" customWidth="1"/>
    <col min="12048" max="12048" width="9.5703125" style="27" bestFit="1" customWidth="1"/>
    <col min="12049" max="12049" width="10.5703125" style="27" bestFit="1" customWidth="1"/>
    <col min="12050" max="12050" width="9.140625" style="27"/>
    <col min="12051" max="12051" width="11.5703125" style="27" bestFit="1" customWidth="1"/>
    <col min="12052" max="12052" width="9.140625" style="27"/>
    <col min="12053" max="12053" width="9.5703125" style="27" bestFit="1" customWidth="1"/>
    <col min="12054" max="12054" width="11.42578125" style="27" customWidth="1"/>
    <col min="12055" max="12056" width="10" style="27" bestFit="1" customWidth="1"/>
    <col min="12057" max="12288" width="9.140625" style="27"/>
    <col min="12289" max="12289" width="19.42578125" style="27" bestFit="1" customWidth="1"/>
    <col min="12290" max="12290" width="17.5703125" style="27" customWidth="1"/>
    <col min="12291" max="12291" width="15" style="27" customWidth="1"/>
    <col min="12292" max="12292" width="9.5703125" style="27" bestFit="1" customWidth="1"/>
    <col min="12293" max="12293" width="10.5703125" style="27" bestFit="1" customWidth="1"/>
    <col min="12294" max="12294" width="11.85546875" style="27" customWidth="1"/>
    <col min="12295" max="12296" width="11.42578125" style="27" bestFit="1" customWidth="1"/>
    <col min="12297" max="12297" width="11.42578125" style="27" customWidth="1"/>
    <col min="12298" max="12298" width="11.42578125" style="27" bestFit="1" customWidth="1"/>
    <col min="12299" max="12302" width="9.140625" style="27"/>
    <col min="12303" max="12303" width="12" style="27" bestFit="1" customWidth="1"/>
    <col min="12304" max="12304" width="9.5703125" style="27" bestFit="1" customWidth="1"/>
    <col min="12305" max="12305" width="10.5703125" style="27" bestFit="1" customWidth="1"/>
    <col min="12306" max="12306" width="9.140625" style="27"/>
    <col min="12307" max="12307" width="11.5703125" style="27" bestFit="1" customWidth="1"/>
    <col min="12308" max="12308" width="9.140625" style="27"/>
    <col min="12309" max="12309" width="9.5703125" style="27" bestFit="1" customWidth="1"/>
    <col min="12310" max="12310" width="11.42578125" style="27" customWidth="1"/>
    <col min="12311" max="12312" width="10" style="27" bestFit="1" customWidth="1"/>
    <col min="12313" max="12544" width="9.140625" style="27"/>
    <col min="12545" max="12545" width="19.42578125" style="27" bestFit="1" customWidth="1"/>
    <col min="12546" max="12546" width="17.5703125" style="27" customWidth="1"/>
    <col min="12547" max="12547" width="15" style="27" customWidth="1"/>
    <col min="12548" max="12548" width="9.5703125" style="27" bestFit="1" customWidth="1"/>
    <col min="12549" max="12549" width="10.5703125" style="27" bestFit="1" customWidth="1"/>
    <col min="12550" max="12550" width="11.85546875" style="27" customWidth="1"/>
    <col min="12551" max="12552" width="11.42578125" style="27" bestFit="1" customWidth="1"/>
    <col min="12553" max="12553" width="11.42578125" style="27" customWidth="1"/>
    <col min="12554" max="12554" width="11.42578125" style="27" bestFit="1" customWidth="1"/>
    <col min="12555" max="12558" width="9.140625" style="27"/>
    <col min="12559" max="12559" width="12" style="27" bestFit="1" customWidth="1"/>
    <col min="12560" max="12560" width="9.5703125" style="27" bestFit="1" customWidth="1"/>
    <col min="12561" max="12561" width="10.5703125" style="27" bestFit="1" customWidth="1"/>
    <col min="12562" max="12562" width="9.140625" style="27"/>
    <col min="12563" max="12563" width="11.5703125" style="27" bestFit="1" customWidth="1"/>
    <col min="12564" max="12564" width="9.140625" style="27"/>
    <col min="12565" max="12565" width="9.5703125" style="27" bestFit="1" customWidth="1"/>
    <col min="12566" max="12566" width="11.42578125" style="27" customWidth="1"/>
    <col min="12567" max="12568" width="10" style="27" bestFit="1" customWidth="1"/>
    <col min="12569" max="12800" width="9.140625" style="27"/>
    <col min="12801" max="12801" width="19.42578125" style="27" bestFit="1" customWidth="1"/>
    <col min="12802" max="12802" width="17.5703125" style="27" customWidth="1"/>
    <col min="12803" max="12803" width="15" style="27" customWidth="1"/>
    <col min="12804" max="12804" width="9.5703125" style="27" bestFit="1" customWidth="1"/>
    <col min="12805" max="12805" width="10.5703125" style="27" bestFit="1" customWidth="1"/>
    <col min="12806" max="12806" width="11.85546875" style="27" customWidth="1"/>
    <col min="12807" max="12808" width="11.42578125" style="27" bestFit="1" customWidth="1"/>
    <col min="12809" max="12809" width="11.42578125" style="27" customWidth="1"/>
    <col min="12810" max="12810" width="11.42578125" style="27" bestFit="1" customWidth="1"/>
    <col min="12811" max="12814" width="9.140625" style="27"/>
    <col min="12815" max="12815" width="12" style="27" bestFit="1" customWidth="1"/>
    <col min="12816" max="12816" width="9.5703125" style="27" bestFit="1" customWidth="1"/>
    <col min="12817" max="12817" width="10.5703125" style="27" bestFit="1" customWidth="1"/>
    <col min="12818" max="12818" width="9.140625" style="27"/>
    <col min="12819" max="12819" width="11.5703125" style="27" bestFit="1" customWidth="1"/>
    <col min="12820" max="12820" width="9.140625" style="27"/>
    <col min="12821" max="12821" width="9.5703125" style="27" bestFit="1" customWidth="1"/>
    <col min="12822" max="12822" width="11.42578125" style="27" customWidth="1"/>
    <col min="12823" max="12824" width="10" style="27" bestFit="1" customWidth="1"/>
    <col min="12825" max="13056" width="9.140625" style="27"/>
    <col min="13057" max="13057" width="19.42578125" style="27" bestFit="1" customWidth="1"/>
    <col min="13058" max="13058" width="17.5703125" style="27" customWidth="1"/>
    <col min="13059" max="13059" width="15" style="27" customWidth="1"/>
    <col min="13060" max="13060" width="9.5703125" style="27" bestFit="1" customWidth="1"/>
    <col min="13061" max="13061" width="10.5703125" style="27" bestFit="1" customWidth="1"/>
    <col min="13062" max="13062" width="11.85546875" style="27" customWidth="1"/>
    <col min="13063" max="13064" width="11.42578125" style="27" bestFit="1" customWidth="1"/>
    <col min="13065" max="13065" width="11.42578125" style="27" customWidth="1"/>
    <col min="13066" max="13066" width="11.42578125" style="27" bestFit="1" customWidth="1"/>
    <col min="13067" max="13070" width="9.140625" style="27"/>
    <col min="13071" max="13071" width="12" style="27" bestFit="1" customWidth="1"/>
    <col min="13072" max="13072" width="9.5703125" style="27" bestFit="1" customWidth="1"/>
    <col min="13073" max="13073" width="10.5703125" style="27" bestFit="1" customWidth="1"/>
    <col min="13074" max="13074" width="9.140625" style="27"/>
    <col min="13075" max="13075" width="11.5703125" style="27" bestFit="1" customWidth="1"/>
    <col min="13076" max="13076" width="9.140625" style="27"/>
    <col min="13077" max="13077" width="9.5703125" style="27" bestFit="1" customWidth="1"/>
    <col min="13078" max="13078" width="11.42578125" style="27" customWidth="1"/>
    <col min="13079" max="13080" width="10" style="27" bestFit="1" customWidth="1"/>
    <col min="13081" max="13312" width="9.140625" style="27"/>
    <col min="13313" max="13313" width="19.42578125" style="27" bestFit="1" customWidth="1"/>
    <col min="13314" max="13314" width="17.5703125" style="27" customWidth="1"/>
    <col min="13315" max="13315" width="15" style="27" customWidth="1"/>
    <col min="13316" max="13316" width="9.5703125" style="27" bestFit="1" customWidth="1"/>
    <col min="13317" max="13317" width="10.5703125" style="27" bestFit="1" customWidth="1"/>
    <col min="13318" max="13318" width="11.85546875" style="27" customWidth="1"/>
    <col min="13319" max="13320" width="11.42578125" style="27" bestFit="1" customWidth="1"/>
    <col min="13321" max="13321" width="11.42578125" style="27" customWidth="1"/>
    <col min="13322" max="13322" width="11.42578125" style="27" bestFit="1" customWidth="1"/>
    <col min="13323" max="13326" width="9.140625" style="27"/>
    <col min="13327" max="13327" width="12" style="27" bestFit="1" customWidth="1"/>
    <col min="13328" max="13328" width="9.5703125" style="27" bestFit="1" customWidth="1"/>
    <col min="13329" max="13329" width="10.5703125" style="27" bestFit="1" customWidth="1"/>
    <col min="13330" max="13330" width="9.140625" style="27"/>
    <col min="13331" max="13331" width="11.5703125" style="27" bestFit="1" customWidth="1"/>
    <col min="13332" max="13332" width="9.140625" style="27"/>
    <col min="13333" max="13333" width="9.5703125" style="27" bestFit="1" customWidth="1"/>
    <col min="13334" max="13334" width="11.42578125" style="27" customWidth="1"/>
    <col min="13335" max="13336" width="10" style="27" bestFit="1" customWidth="1"/>
    <col min="13337" max="13568" width="9.140625" style="27"/>
    <col min="13569" max="13569" width="19.42578125" style="27" bestFit="1" customWidth="1"/>
    <col min="13570" max="13570" width="17.5703125" style="27" customWidth="1"/>
    <col min="13571" max="13571" width="15" style="27" customWidth="1"/>
    <col min="13572" max="13572" width="9.5703125" style="27" bestFit="1" customWidth="1"/>
    <col min="13573" max="13573" width="10.5703125" style="27" bestFit="1" customWidth="1"/>
    <col min="13574" max="13574" width="11.85546875" style="27" customWidth="1"/>
    <col min="13575" max="13576" width="11.42578125" style="27" bestFit="1" customWidth="1"/>
    <col min="13577" max="13577" width="11.42578125" style="27" customWidth="1"/>
    <col min="13578" max="13578" width="11.42578125" style="27" bestFit="1" customWidth="1"/>
    <col min="13579" max="13582" width="9.140625" style="27"/>
    <col min="13583" max="13583" width="12" style="27" bestFit="1" customWidth="1"/>
    <col min="13584" max="13584" width="9.5703125" style="27" bestFit="1" customWidth="1"/>
    <col min="13585" max="13585" width="10.5703125" style="27" bestFit="1" customWidth="1"/>
    <col min="13586" max="13586" width="9.140625" style="27"/>
    <col min="13587" max="13587" width="11.5703125" style="27" bestFit="1" customWidth="1"/>
    <col min="13588" max="13588" width="9.140625" style="27"/>
    <col min="13589" max="13589" width="9.5703125" style="27" bestFit="1" customWidth="1"/>
    <col min="13590" max="13590" width="11.42578125" style="27" customWidth="1"/>
    <col min="13591" max="13592" width="10" style="27" bestFit="1" customWidth="1"/>
    <col min="13593" max="13824" width="9.140625" style="27"/>
    <col min="13825" max="13825" width="19.42578125" style="27" bestFit="1" customWidth="1"/>
    <col min="13826" max="13826" width="17.5703125" style="27" customWidth="1"/>
    <col min="13827" max="13827" width="15" style="27" customWidth="1"/>
    <col min="13828" max="13828" width="9.5703125" style="27" bestFit="1" customWidth="1"/>
    <col min="13829" max="13829" width="10.5703125" style="27" bestFit="1" customWidth="1"/>
    <col min="13830" max="13830" width="11.85546875" style="27" customWidth="1"/>
    <col min="13831" max="13832" width="11.42578125" style="27" bestFit="1" customWidth="1"/>
    <col min="13833" max="13833" width="11.42578125" style="27" customWidth="1"/>
    <col min="13834" max="13834" width="11.42578125" style="27" bestFit="1" customWidth="1"/>
    <col min="13835" max="13838" width="9.140625" style="27"/>
    <col min="13839" max="13839" width="12" style="27" bestFit="1" customWidth="1"/>
    <col min="13840" max="13840" width="9.5703125" style="27" bestFit="1" customWidth="1"/>
    <col min="13841" max="13841" width="10.5703125" style="27" bestFit="1" customWidth="1"/>
    <col min="13842" max="13842" width="9.140625" style="27"/>
    <col min="13843" max="13843" width="11.5703125" style="27" bestFit="1" customWidth="1"/>
    <col min="13844" max="13844" width="9.140625" style="27"/>
    <col min="13845" max="13845" width="9.5703125" style="27" bestFit="1" customWidth="1"/>
    <col min="13846" max="13846" width="11.42578125" style="27" customWidth="1"/>
    <col min="13847" max="13848" width="10" style="27" bestFit="1" customWidth="1"/>
    <col min="13849" max="14080" width="9.140625" style="27"/>
    <col min="14081" max="14081" width="19.42578125" style="27" bestFit="1" customWidth="1"/>
    <col min="14082" max="14082" width="17.5703125" style="27" customWidth="1"/>
    <col min="14083" max="14083" width="15" style="27" customWidth="1"/>
    <col min="14084" max="14084" width="9.5703125" style="27" bestFit="1" customWidth="1"/>
    <col min="14085" max="14085" width="10.5703125" style="27" bestFit="1" customWidth="1"/>
    <col min="14086" max="14086" width="11.85546875" style="27" customWidth="1"/>
    <col min="14087" max="14088" width="11.42578125" style="27" bestFit="1" customWidth="1"/>
    <col min="14089" max="14089" width="11.42578125" style="27" customWidth="1"/>
    <col min="14090" max="14090" width="11.42578125" style="27" bestFit="1" customWidth="1"/>
    <col min="14091" max="14094" width="9.140625" style="27"/>
    <col min="14095" max="14095" width="12" style="27" bestFit="1" customWidth="1"/>
    <col min="14096" max="14096" width="9.5703125" style="27" bestFit="1" customWidth="1"/>
    <col min="14097" max="14097" width="10.5703125" style="27" bestFit="1" customWidth="1"/>
    <col min="14098" max="14098" width="9.140625" style="27"/>
    <col min="14099" max="14099" width="11.5703125" style="27" bestFit="1" customWidth="1"/>
    <col min="14100" max="14100" width="9.140625" style="27"/>
    <col min="14101" max="14101" width="9.5703125" style="27" bestFit="1" customWidth="1"/>
    <col min="14102" max="14102" width="11.42578125" style="27" customWidth="1"/>
    <col min="14103" max="14104" width="10" style="27" bestFit="1" customWidth="1"/>
    <col min="14105" max="14336" width="9.140625" style="27"/>
    <col min="14337" max="14337" width="19.42578125" style="27" bestFit="1" customWidth="1"/>
    <col min="14338" max="14338" width="17.5703125" style="27" customWidth="1"/>
    <col min="14339" max="14339" width="15" style="27" customWidth="1"/>
    <col min="14340" max="14340" width="9.5703125" style="27" bestFit="1" customWidth="1"/>
    <col min="14341" max="14341" width="10.5703125" style="27" bestFit="1" customWidth="1"/>
    <col min="14342" max="14342" width="11.85546875" style="27" customWidth="1"/>
    <col min="14343" max="14344" width="11.42578125" style="27" bestFit="1" customWidth="1"/>
    <col min="14345" max="14345" width="11.42578125" style="27" customWidth="1"/>
    <col min="14346" max="14346" width="11.42578125" style="27" bestFit="1" customWidth="1"/>
    <col min="14347" max="14350" width="9.140625" style="27"/>
    <col min="14351" max="14351" width="12" style="27" bestFit="1" customWidth="1"/>
    <col min="14352" max="14352" width="9.5703125" style="27" bestFit="1" customWidth="1"/>
    <col min="14353" max="14353" width="10.5703125" style="27" bestFit="1" customWidth="1"/>
    <col min="14354" max="14354" width="9.140625" style="27"/>
    <col min="14355" max="14355" width="11.5703125" style="27" bestFit="1" customWidth="1"/>
    <col min="14356" max="14356" width="9.140625" style="27"/>
    <col min="14357" max="14357" width="9.5703125" style="27" bestFit="1" customWidth="1"/>
    <col min="14358" max="14358" width="11.42578125" style="27" customWidth="1"/>
    <col min="14359" max="14360" width="10" style="27" bestFit="1" customWidth="1"/>
    <col min="14361" max="14592" width="9.140625" style="27"/>
    <col min="14593" max="14593" width="19.42578125" style="27" bestFit="1" customWidth="1"/>
    <col min="14594" max="14594" width="17.5703125" style="27" customWidth="1"/>
    <col min="14595" max="14595" width="15" style="27" customWidth="1"/>
    <col min="14596" max="14596" width="9.5703125" style="27" bestFit="1" customWidth="1"/>
    <col min="14597" max="14597" width="10.5703125" style="27" bestFit="1" customWidth="1"/>
    <col min="14598" max="14598" width="11.85546875" style="27" customWidth="1"/>
    <col min="14599" max="14600" width="11.42578125" style="27" bestFit="1" customWidth="1"/>
    <col min="14601" max="14601" width="11.42578125" style="27" customWidth="1"/>
    <col min="14602" max="14602" width="11.42578125" style="27" bestFit="1" customWidth="1"/>
    <col min="14603" max="14606" width="9.140625" style="27"/>
    <col min="14607" max="14607" width="12" style="27" bestFit="1" customWidth="1"/>
    <col min="14608" max="14608" width="9.5703125" style="27" bestFit="1" customWidth="1"/>
    <col min="14609" max="14609" width="10.5703125" style="27" bestFit="1" customWidth="1"/>
    <col min="14610" max="14610" width="9.140625" style="27"/>
    <col min="14611" max="14611" width="11.5703125" style="27" bestFit="1" customWidth="1"/>
    <col min="14612" max="14612" width="9.140625" style="27"/>
    <col min="14613" max="14613" width="9.5703125" style="27" bestFit="1" customWidth="1"/>
    <col min="14614" max="14614" width="11.42578125" style="27" customWidth="1"/>
    <col min="14615" max="14616" width="10" style="27" bestFit="1" customWidth="1"/>
    <col min="14617" max="14848" width="9.140625" style="27"/>
    <col min="14849" max="14849" width="19.42578125" style="27" bestFit="1" customWidth="1"/>
    <col min="14850" max="14850" width="17.5703125" style="27" customWidth="1"/>
    <col min="14851" max="14851" width="15" style="27" customWidth="1"/>
    <col min="14852" max="14852" width="9.5703125" style="27" bestFit="1" customWidth="1"/>
    <col min="14853" max="14853" width="10.5703125" style="27" bestFit="1" customWidth="1"/>
    <col min="14854" max="14854" width="11.85546875" style="27" customWidth="1"/>
    <col min="14855" max="14856" width="11.42578125" style="27" bestFit="1" customWidth="1"/>
    <col min="14857" max="14857" width="11.42578125" style="27" customWidth="1"/>
    <col min="14858" max="14858" width="11.42578125" style="27" bestFit="1" customWidth="1"/>
    <col min="14859" max="14862" width="9.140625" style="27"/>
    <col min="14863" max="14863" width="12" style="27" bestFit="1" customWidth="1"/>
    <col min="14864" max="14864" width="9.5703125" style="27" bestFit="1" customWidth="1"/>
    <col min="14865" max="14865" width="10.5703125" style="27" bestFit="1" customWidth="1"/>
    <col min="14866" max="14866" width="9.140625" style="27"/>
    <col min="14867" max="14867" width="11.5703125" style="27" bestFit="1" customWidth="1"/>
    <col min="14868" max="14868" width="9.140625" style="27"/>
    <col min="14869" max="14869" width="9.5703125" style="27" bestFit="1" customWidth="1"/>
    <col min="14870" max="14870" width="11.42578125" style="27" customWidth="1"/>
    <col min="14871" max="14872" width="10" style="27" bestFit="1" customWidth="1"/>
    <col min="14873" max="15104" width="9.140625" style="27"/>
    <col min="15105" max="15105" width="19.42578125" style="27" bestFit="1" customWidth="1"/>
    <col min="15106" max="15106" width="17.5703125" style="27" customWidth="1"/>
    <col min="15107" max="15107" width="15" style="27" customWidth="1"/>
    <col min="15108" max="15108" width="9.5703125" style="27" bestFit="1" customWidth="1"/>
    <col min="15109" max="15109" width="10.5703125" style="27" bestFit="1" customWidth="1"/>
    <col min="15110" max="15110" width="11.85546875" style="27" customWidth="1"/>
    <col min="15111" max="15112" width="11.42578125" style="27" bestFit="1" customWidth="1"/>
    <col min="15113" max="15113" width="11.42578125" style="27" customWidth="1"/>
    <col min="15114" max="15114" width="11.42578125" style="27" bestFit="1" customWidth="1"/>
    <col min="15115" max="15118" width="9.140625" style="27"/>
    <col min="15119" max="15119" width="12" style="27" bestFit="1" customWidth="1"/>
    <col min="15120" max="15120" width="9.5703125" style="27" bestFit="1" customWidth="1"/>
    <col min="15121" max="15121" width="10.5703125" style="27" bestFit="1" customWidth="1"/>
    <col min="15122" max="15122" width="9.140625" style="27"/>
    <col min="15123" max="15123" width="11.5703125" style="27" bestFit="1" customWidth="1"/>
    <col min="15124" max="15124" width="9.140625" style="27"/>
    <col min="15125" max="15125" width="9.5703125" style="27" bestFit="1" customWidth="1"/>
    <col min="15126" max="15126" width="11.42578125" style="27" customWidth="1"/>
    <col min="15127" max="15128" width="10" style="27" bestFit="1" customWidth="1"/>
    <col min="15129" max="15360" width="9.140625" style="27"/>
    <col min="15361" max="15361" width="19.42578125" style="27" bestFit="1" customWidth="1"/>
    <col min="15362" max="15362" width="17.5703125" style="27" customWidth="1"/>
    <col min="15363" max="15363" width="15" style="27" customWidth="1"/>
    <col min="15364" max="15364" width="9.5703125" style="27" bestFit="1" customWidth="1"/>
    <col min="15365" max="15365" width="10.5703125" style="27" bestFit="1" customWidth="1"/>
    <col min="15366" max="15366" width="11.85546875" style="27" customWidth="1"/>
    <col min="15367" max="15368" width="11.42578125" style="27" bestFit="1" customWidth="1"/>
    <col min="15369" max="15369" width="11.42578125" style="27" customWidth="1"/>
    <col min="15370" max="15370" width="11.42578125" style="27" bestFit="1" customWidth="1"/>
    <col min="15371" max="15374" width="9.140625" style="27"/>
    <col min="15375" max="15375" width="12" style="27" bestFit="1" customWidth="1"/>
    <col min="15376" max="15376" width="9.5703125" style="27" bestFit="1" customWidth="1"/>
    <col min="15377" max="15377" width="10.5703125" style="27" bestFit="1" customWidth="1"/>
    <col min="15378" max="15378" width="9.140625" style="27"/>
    <col min="15379" max="15379" width="11.5703125" style="27" bestFit="1" customWidth="1"/>
    <col min="15380" max="15380" width="9.140625" style="27"/>
    <col min="15381" max="15381" width="9.5703125" style="27" bestFit="1" customWidth="1"/>
    <col min="15382" max="15382" width="11.42578125" style="27" customWidth="1"/>
    <col min="15383" max="15384" width="10" style="27" bestFit="1" customWidth="1"/>
    <col min="15385" max="15616" width="9.140625" style="27"/>
    <col min="15617" max="15617" width="19.42578125" style="27" bestFit="1" customWidth="1"/>
    <col min="15618" max="15618" width="17.5703125" style="27" customWidth="1"/>
    <col min="15619" max="15619" width="15" style="27" customWidth="1"/>
    <col min="15620" max="15620" width="9.5703125" style="27" bestFit="1" customWidth="1"/>
    <col min="15621" max="15621" width="10.5703125" style="27" bestFit="1" customWidth="1"/>
    <col min="15622" max="15622" width="11.85546875" style="27" customWidth="1"/>
    <col min="15623" max="15624" width="11.42578125" style="27" bestFit="1" customWidth="1"/>
    <col min="15625" max="15625" width="11.42578125" style="27" customWidth="1"/>
    <col min="15626" max="15626" width="11.42578125" style="27" bestFit="1" customWidth="1"/>
    <col min="15627" max="15630" width="9.140625" style="27"/>
    <col min="15631" max="15631" width="12" style="27" bestFit="1" customWidth="1"/>
    <col min="15632" max="15632" width="9.5703125" style="27" bestFit="1" customWidth="1"/>
    <col min="15633" max="15633" width="10.5703125" style="27" bestFit="1" customWidth="1"/>
    <col min="15634" max="15634" width="9.140625" style="27"/>
    <col min="15635" max="15635" width="11.5703125" style="27" bestFit="1" customWidth="1"/>
    <col min="15636" max="15636" width="9.140625" style="27"/>
    <col min="15637" max="15637" width="9.5703125" style="27" bestFit="1" customWidth="1"/>
    <col min="15638" max="15638" width="11.42578125" style="27" customWidth="1"/>
    <col min="15639" max="15640" width="10" style="27" bestFit="1" customWidth="1"/>
    <col min="15641" max="15872" width="9.140625" style="27"/>
    <col min="15873" max="15873" width="19.42578125" style="27" bestFit="1" customWidth="1"/>
    <col min="15874" max="15874" width="17.5703125" style="27" customWidth="1"/>
    <col min="15875" max="15875" width="15" style="27" customWidth="1"/>
    <col min="15876" max="15876" width="9.5703125" style="27" bestFit="1" customWidth="1"/>
    <col min="15877" max="15877" width="10.5703125" style="27" bestFit="1" customWidth="1"/>
    <col min="15878" max="15878" width="11.85546875" style="27" customWidth="1"/>
    <col min="15879" max="15880" width="11.42578125" style="27" bestFit="1" customWidth="1"/>
    <col min="15881" max="15881" width="11.42578125" style="27" customWidth="1"/>
    <col min="15882" max="15882" width="11.42578125" style="27" bestFit="1" customWidth="1"/>
    <col min="15883" max="15886" width="9.140625" style="27"/>
    <col min="15887" max="15887" width="12" style="27" bestFit="1" customWidth="1"/>
    <col min="15888" max="15888" width="9.5703125" style="27" bestFit="1" customWidth="1"/>
    <col min="15889" max="15889" width="10.5703125" style="27" bestFit="1" customWidth="1"/>
    <col min="15890" max="15890" width="9.140625" style="27"/>
    <col min="15891" max="15891" width="11.5703125" style="27" bestFit="1" customWidth="1"/>
    <col min="15892" max="15892" width="9.140625" style="27"/>
    <col min="15893" max="15893" width="9.5703125" style="27" bestFit="1" customWidth="1"/>
    <col min="15894" max="15894" width="11.42578125" style="27" customWidth="1"/>
    <col min="15895" max="15896" width="10" style="27" bestFit="1" customWidth="1"/>
    <col min="15897" max="16128" width="9.140625" style="27"/>
    <col min="16129" max="16129" width="19.42578125" style="27" bestFit="1" customWidth="1"/>
    <col min="16130" max="16130" width="17.5703125" style="27" customWidth="1"/>
    <col min="16131" max="16131" width="15" style="27" customWidth="1"/>
    <col min="16132" max="16132" width="9.5703125" style="27" bestFit="1" customWidth="1"/>
    <col min="16133" max="16133" width="10.5703125" style="27" bestFit="1" customWidth="1"/>
    <col min="16134" max="16134" width="11.85546875" style="27" customWidth="1"/>
    <col min="16135" max="16136" width="11.42578125" style="27" bestFit="1" customWidth="1"/>
    <col min="16137" max="16137" width="11.42578125" style="27" customWidth="1"/>
    <col min="16138" max="16138" width="11.42578125" style="27" bestFit="1" customWidth="1"/>
    <col min="16139" max="16142" width="9.140625" style="27"/>
    <col min="16143" max="16143" width="12" style="27" bestFit="1" customWidth="1"/>
    <col min="16144" max="16144" width="9.5703125" style="27" bestFit="1" customWidth="1"/>
    <col min="16145" max="16145" width="10.5703125" style="27" bestFit="1" customWidth="1"/>
    <col min="16146" max="16146" width="9.140625" style="27"/>
    <col min="16147" max="16147" width="11.5703125" style="27" bestFit="1" customWidth="1"/>
    <col min="16148" max="16148" width="9.140625" style="27"/>
    <col min="16149" max="16149" width="9.5703125" style="27" bestFit="1" customWidth="1"/>
    <col min="16150" max="16150" width="11.42578125" style="27" customWidth="1"/>
    <col min="16151" max="16152" width="10" style="27" bestFit="1" customWidth="1"/>
    <col min="16153" max="16384" width="9.140625" style="27"/>
  </cols>
  <sheetData>
    <row r="1" spans="1:26" x14ac:dyDescent="0.2">
      <c r="A1" s="26" t="s">
        <v>21</v>
      </c>
    </row>
    <row r="3" spans="1:26" x14ac:dyDescent="0.2">
      <c r="A3" s="28" t="s">
        <v>22</v>
      </c>
      <c r="B3" s="29" t="s">
        <v>23</v>
      </c>
      <c r="C3" s="29" t="s">
        <v>24</v>
      </c>
      <c r="D3" s="29" t="s">
        <v>25</v>
      </c>
      <c r="F3" s="30" t="s">
        <v>26</v>
      </c>
    </row>
    <row r="4" spans="1:26" x14ac:dyDescent="0.2">
      <c r="A4" s="31" t="s">
        <v>27</v>
      </c>
      <c r="B4" s="85">
        <v>5</v>
      </c>
      <c r="C4" s="86">
        <v>0.03</v>
      </c>
      <c r="D4" s="85">
        <v>1</v>
      </c>
      <c r="F4" s="32" t="s">
        <v>28</v>
      </c>
      <c r="G4" s="33" t="s">
        <v>29</v>
      </c>
      <c r="H4" s="33" t="s">
        <v>30</v>
      </c>
      <c r="I4" s="33" t="s">
        <v>31</v>
      </c>
      <c r="J4" s="33" t="s">
        <v>32</v>
      </c>
      <c r="K4" s="33" t="s">
        <v>33</v>
      </c>
      <c r="L4" s="34"/>
    </row>
    <row r="5" spans="1:26" x14ac:dyDescent="0.2">
      <c r="F5" s="35" t="s">
        <v>25</v>
      </c>
      <c r="G5" s="36" t="s">
        <v>34</v>
      </c>
      <c r="H5" s="36" t="s">
        <v>35</v>
      </c>
      <c r="I5" s="36"/>
      <c r="J5" s="36"/>
      <c r="K5" s="36"/>
      <c r="L5" s="37"/>
    </row>
    <row r="8" spans="1:26" x14ac:dyDescent="0.2">
      <c r="D8" s="38" t="s">
        <v>36</v>
      </c>
      <c r="E8" s="39"/>
      <c r="F8" s="40"/>
      <c r="G8" s="40"/>
      <c r="H8" s="40"/>
      <c r="I8" s="41"/>
      <c r="J8" s="42" t="s">
        <v>37</v>
      </c>
      <c r="K8" s="43"/>
      <c r="L8" s="43"/>
      <c r="M8" s="44"/>
    </row>
    <row r="9" spans="1:26" x14ac:dyDescent="0.2">
      <c r="D9" s="45"/>
      <c r="E9" s="46"/>
      <c r="F9" s="46"/>
      <c r="G9" s="47"/>
      <c r="H9" s="46"/>
      <c r="I9" s="48"/>
      <c r="J9" s="49"/>
      <c r="K9" s="50"/>
      <c r="L9" s="50"/>
      <c r="M9" s="51"/>
    </row>
    <row r="10" spans="1:26" x14ac:dyDescent="0.2">
      <c r="B10" s="52" t="s">
        <v>38</v>
      </c>
      <c r="C10" s="53" t="s">
        <v>39</v>
      </c>
      <c r="D10" s="54" t="s">
        <v>40</v>
      </c>
      <c r="E10" s="54" t="s">
        <v>41</v>
      </c>
      <c r="F10" s="54" t="s">
        <v>42</v>
      </c>
      <c r="G10" s="54" t="s">
        <v>43</v>
      </c>
      <c r="H10" s="54" t="s">
        <v>44</v>
      </c>
      <c r="I10" s="54" t="s">
        <v>45</v>
      </c>
      <c r="J10" s="53" t="s">
        <v>46</v>
      </c>
      <c r="K10" s="53" t="s">
        <v>47</v>
      </c>
      <c r="L10" s="53" t="s">
        <v>48</v>
      </c>
      <c r="M10" s="53" t="s">
        <v>49</v>
      </c>
    </row>
    <row r="11" spans="1:26" x14ac:dyDescent="0.2">
      <c r="B11" s="55">
        <v>0</v>
      </c>
      <c r="C11" s="56">
        <f>INDEX(CHOOSE(Opz_Bdem,Tavola71,Tavola81,Tavola91,Tavola98,TavolaRG48),1+B11,Opz_S)/100000</f>
        <v>1</v>
      </c>
      <c r="D11" s="57">
        <f>(1+Opz_Bfin)^(-$B11)*$C11</f>
        <v>1</v>
      </c>
      <c r="E11" s="57">
        <f>SUM(D11:$D$122)</f>
        <v>30.866837973346886</v>
      </c>
      <c r="F11" s="57">
        <f>SUM($E11:E$122)</f>
        <v>812.6186592258714</v>
      </c>
      <c r="G11" s="57">
        <f t="shared" ref="G11:G42" si="0">(1+Opz_Bfin)^(-$B11-1)*($C11-$C12)</f>
        <v>4.6009708737863473E-3</v>
      </c>
      <c r="H11" s="57">
        <f>SUM($G11:G$122)</f>
        <v>0.10096588427145051</v>
      </c>
      <c r="I11" s="57">
        <f>SUM($H11:H$122)</f>
        <v>7.1983333357001635</v>
      </c>
      <c r="J11" s="58">
        <f>IF(D11&gt;0,E11/D11,0)</f>
        <v>30.866837973346886</v>
      </c>
      <c r="K11" s="58">
        <f>IF(D11&gt;0,F11/D11,0)</f>
        <v>812.6186592258714</v>
      </c>
      <c r="L11" s="58">
        <f>IF(D11&gt;0,H11/D11,0)</f>
        <v>0.10096588427145051</v>
      </c>
      <c r="M11" s="58">
        <f>IF(D11&gt;0,I11/D11,0)</f>
        <v>7.1983333357001635</v>
      </c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">
      <c r="B12" s="55">
        <v>1</v>
      </c>
      <c r="C12" s="56">
        <f t="shared" ref="C11:C42" si="1">INDEX(CHOOSE(Opz_Bdem,Tavola71,Tavola81,Tavola91,Tavola98,TavolaRG48),1+B12,Opz_S)/100000</f>
        <v>0.99526100000000006</v>
      </c>
      <c r="D12" s="57">
        <f>(1+Opz_Bfin)^(-$B12)*$C12</f>
        <v>0.9662728155339807</v>
      </c>
      <c r="E12" s="57">
        <f>SUM(D12:$D$122)</f>
        <v>29.86683797334689</v>
      </c>
      <c r="F12" s="57">
        <f>SUM($E12:E$122)</f>
        <v>781.75182125252434</v>
      </c>
      <c r="G12" s="57">
        <f t="shared" si="0"/>
        <v>2.4761994532949391E-4</v>
      </c>
      <c r="H12" s="57">
        <f>SUM($G12:G$122)</f>
        <v>9.6364913397664148E-2</v>
      </c>
      <c r="I12" s="57">
        <f>SUM($H12:H$122)</f>
        <v>7.0973674514287124</v>
      </c>
      <c r="J12" s="58">
        <f>IF(D12&gt;0,E12/D12,0)</f>
        <v>30.909322391359947</v>
      </c>
      <c r="K12" s="58">
        <f>IF(D12&gt;0,F12/D12,0)</f>
        <v>809.0384089099241</v>
      </c>
      <c r="L12" s="58">
        <f t="shared" ref="L12:L75" si="2">IF(D12&gt;0,H12/D12,0)</f>
        <v>9.9728474038060427E-2</v>
      </c>
      <c r="M12" s="58">
        <f t="shared" ref="M12:M75" si="3">IF(D12&gt;0,I12/D12,0)</f>
        <v>7.3450968891291559</v>
      </c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x14ac:dyDescent="0.2">
      <c r="B13" s="55">
        <v>2</v>
      </c>
      <c r="C13" s="56">
        <f t="shared" si="1"/>
        <v>0.9949983</v>
      </c>
      <c r="D13" s="57">
        <f>(1+Opz_Bfin)^(-$B13)*$C13</f>
        <v>0.93788132717504002</v>
      </c>
      <c r="E13" s="57">
        <f>SUM(D13:$D$122)</f>
        <v>28.90056515781291</v>
      </c>
      <c r="F13" s="57">
        <f>SUM($E13:E$122)</f>
        <v>751.88498327917762</v>
      </c>
      <c r="G13" s="57">
        <f t="shared" si="0"/>
        <v>1.5932616289344537E-4</v>
      </c>
      <c r="H13" s="57">
        <f>SUM($G13:G$122)</f>
        <v>9.6117293452334662E-2</v>
      </c>
      <c r="I13" s="57">
        <f>SUM($H13:H$122)</f>
        <v>7.0010025380310488</v>
      </c>
      <c r="J13" s="58">
        <f t="shared" ref="J13:J76" si="4">IF(D13&gt;0,E13/D13,0)</f>
        <v>30.814735639170156</v>
      </c>
      <c r="K13" s="58">
        <f t="shared" ref="K13:K76" si="5">IF(D13&gt;0,F13/D13,0)</f>
        <v>801.68456444687354</v>
      </c>
      <c r="L13" s="58">
        <f t="shared" si="2"/>
        <v>0.10248342798533611</v>
      </c>
      <c r="M13" s="58">
        <f t="shared" si="3"/>
        <v>7.4646997814942395</v>
      </c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x14ac:dyDescent="0.2">
      <c r="B14" s="55">
        <v>3</v>
      </c>
      <c r="C14" s="56">
        <f t="shared" si="1"/>
        <v>0.99482419999999994</v>
      </c>
      <c r="D14" s="57">
        <f>(1+Opz_Bfin)^(-$B14)*$C14</f>
        <v>0.91040506915267949</v>
      </c>
      <c r="E14" s="57">
        <f>SUM(D14:$D$122)</f>
        <v>27.962683830637868</v>
      </c>
      <c r="F14" s="57">
        <f>SUM($E14:E$122)</f>
        <v>722.9844181213648</v>
      </c>
      <c r="G14" s="57">
        <f t="shared" si="0"/>
        <v>1.2198927167873155E-4</v>
      </c>
      <c r="H14" s="57">
        <f>SUM($G14:G$122)</f>
        <v>9.5957967289441226E-2</v>
      </c>
      <c r="I14" s="57">
        <f>SUM($H14:H$122)</f>
        <v>6.9048852445787139</v>
      </c>
      <c r="J14" s="58">
        <f t="shared" si="4"/>
        <v>30.71455199240371</v>
      </c>
      <c r="K14" s="58">
        <f t="shared" si="5"/>
        <v>794.13487755977849</v>
      </c>
      <c r="L14" s="58">
        <f t="shared" si="2"/>
        <v>0.1054013982795043</v>
      </c>
      <c r="M14" s="58">
        <f t="shared" si="3"/>
        <v>7.5844099275558072</v>
      </c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x14ac:dyDescent="0.2">
      <c r="B15" s="55">
        <v>4</v>
      </c>
      <c r="C15" s="56">
        <f t="shared" si="1"/>
        <v>0.99468690000000004</v>
      </c>
      <c r="D15" s="57">
        <f t="shared" ref="D15:D42" si="6">(1+Opz_Bfin)^(-$B15)*$C15</f>
        <v>0.8837664273814082</v>
      </c>
      <c r="E15" s="57">
        <f>SUM(D15:$D$122)</f>
        <v>27.052278761485187</v>
      </c>
      <c r="F15" s="57">
        <f>SUM($E15:E$122)</f>
        <v>695.02173429072673</v>
      </c>
      <c r="G15" s="57">
        <f t="shared" si="0"/>
        <v>1.012702712867399E-4</v>
      </c>
      <c r="H15" s="57">
        <f>SUM($G15:G$122)</f>
        <v>9.5835978017762474E-2</v>
      </c>
      <c r="I15" s="57">
        <f>SUM($H15:H$122)</f>
        <v>6.8089272772892713</v>
      </c>
      <c r="J15" s="58">
        <f t="shared" si="4"/>
        <v>30.610213200382415</v>
      </c>
      <c r="K15" s="58">
        <f t="shared" si="5"/>
        <v>786.43147415100361</v>
      </c>
      <c r="L15" s="58">
        <f t="shared" si="2"/>
        <v>0.10844039222187202</v>
      </c>
      <c r="M15" s="58">
        <f t="shared" si="3"/>
        <v>7.704442108605619</v>
      </c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x14ac:dyDescent="0.2">
      <c r="B16" s="55">
        <v>5</v>
      </c>
      <c r="C16" s="56">
        <f t="shared" si="1"/>
        <v>0.9945695</v>
      </c>
      <c r="D16" s="57">
        <f t="shared" si="6"/>
        <v>0.85792438738056587</v>
      </c>
      <c r="E16" s="57">
        <f>SUM(D16:$D$122)</f>
        <v>26.168512334103781</v>
      </c>
      <c r="F16" s="57">
        <f>SUM($E16:E$122)</f>
        <v>667.9694555292416</v>
      </c>
      <c r="G16" s="57">
        <f t="shared" si="0"/>
        <v>9.078329342451525E-5</v>
      </c>
      <c r="H16" s="57">
        <f>SUM($G16:G$122)</f>
        <v>9.5734707746475745E-2</v>
      </c>
      <c r="I16" s="57">
        <f>SUM($H16:H$122)</f>
        <v>6.7130912992715102</v>
      </c>
      <c r="J16" s="58">
        <f t="shared" si="4"/>
        <v>30.502119672809481</v>
      </c>
      <c r="K16" s="58">
        <f t="shared" si="5"/>
        <v>778.58779323047463</v>
      </c>
      <c r="L16" s="58">
        <f t="shared" si="2"/>
        <v>0.11158874739389926</v>
      </c>
      <c r="M16" s="58">
        <f t="shared" si="3"/>
        <v>7.8248053068733388</v>
      </c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2:26" x14ac:dyDescent="0.2">
      <c r="B17" s="55">
        <v>6</v>
      </c>
      <c r="C17" s="56">
        <f t="shared" si="1"/>
        <v>0.99446109999999999</v>
      </c>
      <c r="D17" s="57">
        <f t="shared" si="6"/>
        <v>0.83284551513430938</v>
      </c>
      <c r="E17" s="57">
        <f>SUM(D17:$D$122)</f>
        <v>25.310587946723214</v>
      </c>
      <c r="F17" s="57">
        <f>SUM($E17:E$122)</f>
        <v>641.80094319513773</v>
      </c>
      <c r="G17" s="57">
        <f t="shared" si="0"/>
        <v>8.2447479250239854E-5</v>
      </c>
      <c r="H17" s="57">
        <f>SUM($G17:G$122)</f>
        <v>9.5643924453051227E-2</v>
      </c>
      <c r="I17" s="57">
        <f>SUM($H17:H$122)</f>
        <v>6.6173565915250343</v>
      </c>
      <c r="J17" s="58">
        <f t="shared" si="4"/>
        <v>30.390495580253543</v>
      </c>
      <c r="K17" s="58">
        <f t="shared" si="5"/>
        <v>770.61223424086916</v>
      </c>
      <c r="L17" s="58">
        <f t="shared" si="2"/>
        <v>0.11483993455572268</v>
      </c>
      <c r="M17" s="58">
        <f t="shared" si="3"/>
        <v>7.9454790489661002</v>
      </c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2:26" x14ac:dyDescent="0.2">
      <c r="B18" s="55">
        <v>7</v>
      </c>
      <c r="C18" s="56">
        <f t="shared" si="1"/>
        <v>0.99435969999999996</v>
      </c>
      <c r="D18" s="57">
        <f t="shared" si="6"/>
        <v>0.80850543129192387</v>
      </c>
      <c r="E18" s="57">
        <f>SUM(D18:$D$122)</f>
        <v>24.477742431588908</v>
      </c>
      <c r="F18" s="57">
        <f>SUM($E18:E$122)</f>
        <v>616.4903552484144</v>
      </c>
      <c r="G18" s="57">
        <f t="shared" si="0"/>
        <v>7.2230944939654943E-5</v>
      </c>
      <c r="H18" s="57">
        <f>SUM($G18:G$122)</f>
        <v>9.5561476973800991E-2</v>
      </c>
      <c r="I18" s="57">
        <f>SUM($H18:H$122)</f>
        <v>6.5217126670719843</v>
      </c>
      <c r="J18" s="58">
        <f t="shared" si="4"/>
        <v>30.275297461484616</v>
      </c>
      <c r="K18" s="58">
        <f t="shared" si="5"/>
        <v>762.50613958562349</v>
      </c>
      <c r="L18" s="58">
        <f t="shared" si="2"/>
        <v>0.11819521956841003</v>
      </c>
      <c r="M18" s="58">
        <f t="shared" si="3"/>
        <v>8.0663807745247116</v>
      </c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2:26" x14ac:dyDescent="0.2">
      <c r="B19" s="55">
        <v>8</v>
      </c>
      <c r="C19" s="56">
        <f t="shared" si="1"/>
        <v>0.99426820000000005</v>
      </c>
      <c r="D19" s="57">
        <f t="shared" si="6"/>
        <v>0.7848844984646951</v>
      </c>
      <c r="E19" s="57">
        <f>SUM(D19:$D$122)</f>
        <v>23.669237000296985</v>
      </c>
      <c r="F19" s="57">
        <f>SUM($E19:E$122)</f>
        <v>592.01261281682559</v>
      </c>
      <c r="G19" s="57">
        <f t="shared" si="0"/>
        <v>6.3229380418337999E-5</v>
      </c>
      <c r="H19" s="57">
        <f>SUM($G19:G$122)</f>
        <v>9.548924602886133E-2</v>
      </c>
      <c r="I19" s="57">
        <f>SUM($H19:H$122)</f>
        <v>6.4261511900981825</v>
      </c>
      <c r="J19" s="58">
        <f t="shared" si="4"/>
        <v>30.156331341230651</v>
      </c>
      <c r="K19" s="58">
        <f t="shared" si="5"/>
        <v>754.26717431017642</v>
      </c>
      <c r="L19" s="58">
        <f t="shared" si="2"/>
        <v>0.12166025219716647</v>
      </c>
      <c r="M19" s="58">
        <f t="shared" si="3"/>
        <v>8.1873845166624051</v>
      </c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2:26" x14ac:dyDescent="0.2">
      <c r="B20" s="55">
        <v>9</v>
      </c>
      <c r="C20" s="56">
        <f t="shared" si="1"/>
        <v>0.99418570000000006</v>
      </c>
      <c r="D20" s="57">
        <f t="shared" si="6"/>
        <v>0.76196055553676145</v>
      </c>
      <c r="E20" s="57">
        <f>SUM(D20:$D$122)</f>
        <v>22.884352501832282</v>
      </c>
      <c r="F20" s="57">
        <f>SUM($E20:E$122)</f>
        <v>568.34337581652869</v>
      </c>
      <c r="G20" s="57">
        <f t="shared" si="0"/>
        <v>5.7667278404460932E-5</v>
      </c>
      <c r="H20" s="57">
        <f>SUM($G20:G$122)</f>
        <v>9.5426016648442996E-2</v>
      </c>
      <c r="I20" s="57">
        <f>SUM($H20:H$122)</f>
        <v>6.3306619440693215</v>
      </c>
      <c r="J20" s="58">
        <f t="shared" si="4"/>
        <v>30.033513330242467</v>
      </c>
      <c r="K20" s="58">
        <f t="shared" si="5"/>
        <v>745.89605943074105</v>
      </c>
      <c r="L20" s="58">
        <f t="shared" si="2"/>
        <v>0.12523747581818109</v>
      </c>
      <c r="M20" s="58">
        <f t="shared" si="3"/>
        <v>8.3083853856577932</v>
      </c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2:26" x14ac:dyDescent="0.2">
      <c r="B21" s="55">
        <v>10</v>
      </c>
      <c r="C21" s="56">
        <f t="shared" si="1"/>
        <v>0.99410820000000011</v>
      </c>
      <c r="D21" s="57">
        <f t="shared" si="6"/>
        <v>0.73970986236893677</v>
      </c>
      <c r="E21" s="57">
        <f>SUM(D21:$D$122)</f>
        <v>22.122391946295522</v>
      </c>
      <c r="F21" s="57">
        <f>SUM($E21:E$122)</f>
        <v>545.45902331469642</v>
      </c>
      <c r="G21" s="57">
        <f t="shared" si="0"/>
        <v>5.8154912766228451E-5</v>
      </c>
      <c r="H21" s="57">
        <f>SUM($G21:G$122)</f>
        <v>9.5368349370038547E-2</v>
      </c>
      <c r="I21" s="57">
        <f>SUM($H21:H$122)</f>
        <v>6.2352359274208782</v>
      </c>
      <c r="J21" s="58">
        <f t="shared" si="4"/>
        <v>29.906850066116579</v>
      </c>
      <c r="K21" s="58">
        <f t="shared" si="5"/>
        <v>737.39590488607541</v>
      </c>
      <c r="L21" s="58">
        <f t="shared" si="2"/>
        <v>0.12892669710340127</v>
      </c>
      <c r="M21" s="58">
        <f t="shared" si="3"/>
        <v>8.4292994383668223</v>
      </c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2:26" x14ac:dyDescent="0.2">
      <c r="B22" s="55">
        <v>11</v>
      </c>
      <c r="C22" s="56">
        <f t="shared" si="1"/>
        <v>0.99402770000000007</v>
      </c>
      <c r="D22" s="57">
        <f t="shared" si="6"/>
        <v>0.71810676000853157</v>
      </c>
      <c r="E22" s="57">
        <f>SUM(D22:$D$122)</f>
        <v>21.382682083926586</v>
      </c>
      <c r="F22" s="57">
        <f>SUM($E22:E$122)</f>
        <v>523.33663136840107</v>
      </c>
      <c r="G22" s="57">
        <f t="shared" si="0"/>
        <v>6.4176259037750441E-5</v>
      </c>
      <c r="H22" s="57">
        <f>SUM($G22:G$122)</f>
        <v>9.5310194457272318E-2</v>
      </c>
      <c r="I22" s="57">
        <f>SUM($H22:H$122)</f>
        <v>6.1398675780508389</v>
      </c>
      <c r="J22" s="58">
        <f t="shared" si="4"/>
        <v>29.776466780054466</v>
      </c>
      <c r="K22" s="58">
        <f t="shared" si="5"/>
        <v>728.77274036827544</v>
      </c>
      <c r="L22" s="58">
        <f t="shared" si="2"/>
        <v>0.13272426854210365</v>
      </c>
      <c r="M22" s="58">
        <f t="shared" si="3"/>
        <v>8.5500762838911211</v>
      </c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2:26" x14ac:dyDescent="0.2">
      <c r="B23" s="55">
        <v>12</v>
      </c>
      <c r="C23" s="56">
        <f t="shared" si="1"/>
        <v>0.99393619999999994</v>
      </c>
      <c r="D23" s="57">
        <f t="shared" si="6"/>
        <v>0.69712685287545906</v>
      </c>
      <c r="E23" s="57">
        <f>SUM(D23:$D$122)</f>
        <v>20.664575323918054</v>
      </c>
      <c r="F23" s="57">
        <f>SUM($E23:E$122)</f>
        <v>501.95394928447411</v>
      </c>
      <c r="G23" s="57">
        <f t="shared" si="0"/>
        <v>7.6470835481202631E-5</v>
      </c>
      <c r="H23" s="57">
        <f>SUM($G23:G$122)</f>
        <v>9.5246018198234556E-2</v>
      </c>
      <c r="I23" s="57">
        <f>SUM($H23:H$122)</f>
        <v>6.0445573835935669</v>
      </c>
      <c r="J23" s="58">
        <f t="shared" si="4"/>
        <v>29.642489367153612</v>
      </c>
      <c r="K23" s="58">
        <f t="shared" si="5"/>
        <v>720.03244060109046</v>
      </c>
      <c r="L23" s="58">
        <f t="shared" si="2"/>
        <v>0.13662652328678859</v>
      </c>
      <c r="M23" s="58">
        <f t="shared" si="3"/>
        <v>8.670670708869423</v>
      </c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2:26" x14ac:dyDescent="0.2">
      <c r="B24" s="55">
        <v>13</v>
      </c>
      <c r="C24" s="56">
        <f t="shared" si="1"/>
        <v>0.99382389999999998</v>
      </c>
      <c r="D24" s="57">
        <f t="shared" si="6"/>
        <v>0.67674571642224601</v>
      </c>
      <c r="E24" s="57">
        <f>SUM(D24:$D$122)</f>
        <v>19.967448471042587</v>
      </c>
      <c r="F24" s="57">
        <f>SUM($E24:E$122)</f>
        <v>481.28937396055602</v>
      </c>
      <c r="G24" s="57">
        <f t="shared" si="0"/>
        <v>9.3283722401010547E-5</v>
      </c>
      <c r="H24" s="57">
        <f>SUM($G24:G$122)</f>
        <v>9.5169547362753348E-2</v>
      </c>
      <c r="I24" s="57">
        <f>SUM($H24:H$122)</f>
        <v>5.9493113653953325</v>
      </c>
      <c r="J24" s="58">
        <f t="shared" si="4"/>
        <v>29.505097685146154</v>
      </c>
      <c r="K24" s="58">
        <f t="shared" si="5"/>
        <v>711.18200275428455</v>
      </c>
      <c r="L24" s="58">
        <f t="shared" si="2"/>
        <v>0.1406282227627336</v>
      </c>
      <c r="M24" s="58">
        <f t="shared" si="3"/>
        <v>8.7910587699728318</v>
      </c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2:26" x14ac:dyDescent="0.2">
      <c r="B25" s="55">
        <v>14</v>
      </c>
      <c r="C25" s="56">
        <f t="shared" si="1"/>
        <v>0.99368279999999998</v>
      </c>
      <c r="D25" s="57">
        <f t="shared" si="6"/>
        <v>0.65694139241570182</v>
      </c>
      <c r="E25" s="57">
        <f>SUM(D25:$D$122)</f>
        <v>19.290702754620344</v>
      </c>
      <c r="F25" s="57">
        <f>SUM($E25:E$122)</f>
        <v>461.32192548951343</v>
      </c>
      <c r="G25" s="57">
        <f t="shared" si="0"/>
        <v>1.1611282628402023E-4</v>
      </c>
      <c r="H25" s="57">
        <f>SUM($G25:G$122)</f>
        <v>9.5076263640352349E-2</v>
      </c>
      <c r="I25" s="57">
        <f>SUM($H25:H$122)</f>
        <v>5.8541418180325797</v>
      </c>
      <c r="J25" s="58">
        <f t="shared" si="4"/>
        <v>29.364419683900053</v>
      </c>
      <c r="K25" s="58">
        <f t="shared" si="5"/>
        <v>702.22691219553485</v>
      </c>
      <c r="L25" s="58">
        <f t="shared" si="2"/>
        <v>0.14472564027475626</v>
      </c>
      <c r="M25" s="58">
        <f t="shared" si="3"/>
        <v>8.9112086490786595</v>
      </c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2:26" x14ac:dyDescent="0.2">
      <c r="B26" s="55">
        <v>15</v>
      </c>
      <c r="C26" s="56">
        <f t="shared" si="1"/>
        <v>0.99350190000000005</v>
      </c>
      <c r="D26" s="57">
        <f t="shared" si="6"/>
        <v>0.63769106427633904</v>
      </c>
      <c r="E26" s="57">
        <f>SUM(D26:$D$122)</f>
        <v>18.633761362204641</v>
      </c>
      <c r="F26" s="57">
        <f>SUM($E26:E$122)</f>
        <v>442.03122273489311</v>
      </c>
      <c r="G26" s="57">
        <f t="shared" si="0"/>
        <v>1.5847135264376955E-4</v>
      </c>
      <c r="H26" s="57">
        <f>SUM($G26:G$122)</f>
        <v>9.4960150814068334E-2</v>
      </c>
      <c r="I26" s="57">
        <f>SUM($H26:H$122)</f>
        <v>5.7590655543922287</v>
      </c>
      <c r="J26" s="58">
        <f t="shared" si="4"/>
        <v>29.220671899096626</v>
      </c>
      <c r="K26" s="58">
        <f t="shared" si="5"/>
        <v>693.17455974785605</v>
      </c>
      <c r="L26" s="58">
        <f t="shared" si="2"/>
        <v>0.14891246895835128</v>
      </c>
      <c r="M26" s="58">
        <f t="shared" si="3"/>
        <v>9.0311216151785008</v>
      </c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2:26" x14ac:dyDescent="0.2">
      <c r="B27" s="55">
        <v>16</v>
      </c>
      <c r="C27" s="56">
        <f t="shared" si="1"/>
        <v>0.9932475999999999</v>
      </c>
      <c r="D27" s="57">
        <f t="shared" si="6"/>
        <v>0.61895906677972434</v>
      </c>
      <c r="E27" s="57">
        <f>SUM(D27:$D$122)</f>
        <v>17.996070297928302</v>
      </c>
      <c r="F27" s="57">
        <f>SUM($E27:E$122)</f>
        <v>423.39746137268844</v>
      </c>
      <c r="G27" s="57">
        <f t="shared" si="0"/>
        <v>2.1030371657557739E-4</v>
      </c>
      <c r="H27" s="57">
        <f>SUM($G27:G$122)</f>
        <v>9.4801679461424565E-2</v>
      </c>
      <c r="I27" s="57">
        <f>SUM($H27:H$122)</f>
        <v>5.6641054035781595</v>
      </c>
      <c r="J27" s="58">
        <f t="shared" si="4"/>
        <v>29.074734120233444</v>
      </c>
      <c r="K27" s="58">
        <f t="shared" si="5"/>
        <v>684.04759554700479</v>
      </c>
      <c r="L27" s="58">
        <f t="shared" si="2"/>
        <v>0.15316308387669628</v>
      </c>
      <c r="M27" s="58">
        <f t="shared" si="3"/>
        <v>9.1510177450779722</v>
      </c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2:26" x14ac:dyDescent="0.2">
      <c r="B28" s="55">
        <v>17</v>
      </c>
      <c r="C28" s="56">
        <f t="shared" si="1"/>
        <v>0.9929</v>
      </c>
      <c r="D28" s="57">
        <f t="shared" si="6"/>
        <v>0.60072082907927338</v>
      </c>
      <c r="E28" s="57">
        <f>SUM(D28:$D$122)</f>
        <v>17.377111231148572</v>
      </c>
      <c r="F28" s="57">
        <f>SUM($E28:E$122)</f>
        <v>405.40139107476023</v>
      </c>
      <c r="G28" s="57">
        <f t="shared" si="0"/>
        <v>2.5545791485233067E-4</v>
      </c>
      <c r="H28" s="57">
        <f>SUM($G28:G$122)</f>
        <v>9.4591375744848993E-2</v>
      </c>
      <c r="I28" s="57">
        <f>SUM($H28:H$122)</f>
        <v>5.5693037241167351</v>
      </c>
      <c r="J28" s="58">
        <f t="shared" si="4"/>
        <v>28.927099561009932</v>
      </c>
      <c r="K28" s="58">
        <f t="shared" si="5"/>
        <v>674.85822273903864</v>
      </c>
      <c r="L28" s="58">
        <f t="shared" si="2"/>
        <v>0.15746311958223502</v>
      </c>
      <c r="M28" s="58">
        <f t="shared" si="3"/>
        <v>9.2710348210379578</v>
      </c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2:26" x14ac:dyDescent="0.2">
      <c r="B29" s="55">
        <v>18</v>
      </c>
      <c r="C29" s="56">
        <f t="shared" si="1"/>
        <v>0.99246509999999999</v>
      </c>
      <c r="D29" s="57">
        <f t="shared" si="6"/>
        <v>0.58296864798735482</v>
      </c>
      <c r="E29" s="57">
        <f>SUM(D29:$D$122)</f>
        <v>16.776390402069307</v>
      </c>
      <c r="F29" s="57">
        <f>SUM($E29:E$122)</f>
        <v>388.02427984361168</v>
      </c>
      <c r="G29" s="57">
        <f t="shared" si="0"/>
        <v>2.8525707061129673E-4</v>
      </c>
      <c r="H29" s="57">
        <f>SUM($G29:G$122)</f>
        <v>9.4335917829996646E-2</v>
      </c>
      <c r="I29" s="57">
        <f>SUM($H29:H$122)</f>
        <v>5.4747123483718863</v>
      </c>
      <c r="J29" s="58">
        <f t="shared" si="4"/>
        <v>28.777517384490981</v>
      </c>
      <c r="K29" s="58">
        <f t="shared" si="5"/>
        <v>665.60059650416792</v>
      </c>
      <c r="L29" s="58">
        <f t="shared" si="2"/>
        <v>0.16181988200511752</v>
      </c>
      <c r="M29" s="58">
        <f t="shared" si="3"/>
        <v>9.3910922435928974</v>
      </c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2:26" x14ac:dyDescent="0.2">
      <c r="B30" s="55">
        <v>19</v>
      </c>
      <c r="C30" s="56">
        <f t="shared" si="1"/>
        <v>0.99196490000000004</v>
      </c>
      <c r="D30" s="57">
        <f t="shared" si="6"/>
        <v>0.56570372155788851</v>
      </c>
      <c r="E30" s="57">
        <f>SUM(D30:$D$122)</f>
        <v>16.19342175408195</v>
      </c>
      <c r="F30" s="57">
        <f>SUM($E30:E$122)</f>
        <v>371.24788944154244</v>
      </c>
      <c r="G30" s="57">
        <f t="shared" si="0"/>
        <v>2.8835433278023658E-4</v>
      </c>
      <c r="H30" s="57">
        <f>SUM($G30:G$122)</f>
        <v>9.4050660759385341E-2</v>
      </c>
      <c r="I30" s="57">
        <f>SUM($H30:H$122)</f>
        <v>5.3803764305418902</v>
      </c>
      <c r="J30" s="58">
        <f t="shared" si="4"/>
        <v>28.625269972569686</v>
      </c>
      <c r="K30" s="58">
        <f t="shared" si="5"/>
        <v>656.25852419560692</v>
      </c>
      <c r="L30" s="58">
        <f t="shared" si="2"/>
        <v>0.16625427264360171</v>
      </c>
      <c r="M30" s="58">
        <f t="shared" si="3"/>
        <v>9.5109440251248483</v>
      </c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2:26" x14ac:dyDescent="0.2">
      <c r="B31" s="55">
        <v>20</v>
      </c>
      <c r="C31" s="56">
        <f t="shared" si="1"/>
        <v>0.99144410000000005</v>
      </c>
      <c r="D31" s="57">
        <f t="shared" si="6"/>
        <v>0.54893855980109219</v>
      </c>
      <c r="E31" s="57">
        <f>SUM(D31:$D$122)</f>
        <v>15.62771803252406</v>
      </c>
      <c r="F31" s="57">
        <f>SUM($E31:E$122)</f>
        <v>355.05446768746049</v>
      </c>
      <c r="G31" s="57">
        <f t="shared" si="0"/>
        <v>2.8941653014940676E-4</v>
      </c>
      <c r="H31" s="57">
        <f>SUM($G31:G$122)</f>
        <v>9.3762306426605102E-2</v>
      </c>
      <c r="I31" s="57">
        <f>SUM($H31:H$122)</f>
        <v>5.2863257697825032</v>
      </c>
      <c r="J31" s="58">
        <f t="shared" si="4"/>
        <v>28.468974812384761</v>
      </c>
      <c r="K31" s="58">
        <f t="shared" si="5"/>
        <v>646.80183482849964</v>
      </c>
      <c r="L31" s="58">
        <f t="shared" si="2"/>
        <v>0.17080655886257992</v>
      </c>
      <c r="M31" s="58">
        <f t="shared" si="3"/>
        <v>9.6300864193216871</v>
      </c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2:26" x14ac:dyDescent="0.2">
      <c r="B32" s="55">
        <v>21</v>
      </c>
      <c r="C32" s="56">
        <f t="shared" si="1"/>
        <v>0.99090570000000011</v>
      </c>
      <c r="D32" s="57">
        <f t="shared" si="6"/>
        <v>0.53266064152916337</v>
      </c>
      <c r="E32" s="57">
        <f>SUM(D32:$D$122)</f>
        <v>15.078779472722966</v>
      </c>
      <c r="F32" s="57">
        <f>SUM($E32:E$122)</f>
        <v>339.42674965493637</v>
      </c>
      <c r="G32" s="57">
        <f t="shared" si="0"/>
        <v>2.9940972775640266E-4</v>
      </c>
      <c r="H32" s="57">
        <f>SUM($G32:G$122)</f>
        <v>9.3472889896455719E-2</v>
      </c>
      <c r="I32" s="57">
        <f>SUM($H32:H$122)</f>
        <v>5.1925634633558984</v>
      </c>
      <c r="J32" s="58">
        <f t="shared" si="4"/>
        <v>28.308416836345881</v>
      </c>
      <c r="K32" s="58">
        <f t="shared" si="5"/>
        <v>637.22889057563793</v>
      </c>
      <c r="L32" s="58">
        <f t="shared" si="2"/>
        <v>0.17548300476662501</v>
      </c>
      <c r="M32" s="58">
        <f t="shared" si="3"/>
        <v>9.7483520622981938</v>
      </c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2:26" x14ac:dyDescent="0.2">
      <c r="B33" s="55">
        <v>22</v>
      </c>
      <c r="C33" s="56">
        <f t="shared" si="1"/>
        <v>0.99033199999999999</v>
      </c>
      <c r="D33" s="57">
        <f t="shared" si="6"/>
        <v>0.51684684418405269</v>
      </c>
      <c r="E33" s="57">
        <f>SUM(D33:$D$122)</f>
        <v>14.546118831193803</v>
      </c>
      <c r="F33" s="57">
        <f>SUM($E33:E$122)</f>
        <v>324.34797018221343</v>
      </c>
      <c r="G33" s="57">
        <f t="shared" si="0"/>
        <v>3.0710586872326521E-4</v>
      </c>
      <c r="H33" s="57">
        <f>SUM($G33:G$122)</f>
        <v>9.3173480168699307E-2</v>
      </c>
      <c r="I33" s="57">
        <f>SUM($H33:H$122)</f>
        <v>5.0990905734594438</v>
      </c>
      <c r="J33" s="58">
        <f t="shared" si="4"/>
        <v>28.143963719383436</v>
      </c>
      <c r="K33" s="58">
        <f t="shared" si="5"/>
        <v>627.55141843665956</v>
      </c>
      <c r="L33" s="58">
        <f t="shared" si="2"/>
        <v>0.18027290137718166</v>
      </c>
      <c r="M33" s="58">
        <f t="shared" si="3"/>
        <v>9.865767065888523</v>
      </c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2:26" x14ac:dyDescent="0.2">
      <c r="B34" s="55">
        <v>23</v>
      </c>
      <c r="C34" s="56">
        <f t="shared" si="1"/>
        <v>0.98972589999999994</v>
      </c>
      <c r="D34" s="57">
        <f t="shared" si="6"/>
        <v>0.50148594673715308</v>
      </c>
      <c r="E34" s="57">
        <f>SUM(D34:$D$122)</f>
        <v>14.029271987009752</v>
      </c>
      <c r="F34" s="57">
        <f>SUM($E34:E$122)</f>
        <v>309.80185135101959</v>
      </c>
      <c r="G34" s="57">
        <f t="shared" si="0"/>
        <v>3.1257469607010101E-4</v>
      </c>
      <c r="H34" s="57">
        <f>SUM($G34:G$122)</f>
        <v>9.2866374299976046E-2</v>
      </c>
      <c r="I34" s="57">
        <f>SUM($H34:H$122)</f>
        <v>5.0059170932907442</v>
      </c>
      <c r="J34" s="58">
        <f t="shared" si="4"/>
        <v>27.975404053272506</v>
      </c>
      <c r="K34" s="58">
        <f t="shared" si="5"/>
        <v>617.76776271937672</v>
      </c>
      <c r="L34" s="58">
        <f t="shared" si="2"/>
        <v>0.18518240621536433</v>
      </c>
      <c r="M34" s="58">
        <f t="shared" si="3"/>
        <v>9.9821682459120371</v>
      </c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2:26" x14ac:dyDescent="0.2">
      <c r="B35" s="55">
        <v>24</v>
      </c>
      <c r="C35" s="56">
        <f t="shared" si="1"/>
        <v>0.98909049999999998</v>
      </c>
      <c r="D35" s="57">
        <f t="shared" si="6"/>
        <v>0.48656698524291353</v>
      </c>
      <c r="E35" s="57">
        <f>SUM(D35:$D$122)</f>
        <v>13.527786040272597</v>
      </c>
      <c r="F35" s="57">
        <f>SUM($E35:E$122)</f>
        <v>295.7725793640098</v>
      </c>
      <c r="G35" s="57">
        <f t="shared" si="0"/>
        <v>3.1555399961121178E-4</v>
      </c>
      <c r="H35" s="57">
        <f>SUM($G35:G$122)</f>
        <v>9.2553799603905945E-2</v>
      </c>
      <c r="I35" s="57">
        <f>SUM($H35:H$122)</f>
        <v>4.9130507189907684</v>
      </c>
      <c r="J35" s="58">
        <f t="shared" si="4"/>
        <v>27.802515276532766</v>
      </c>
      <c r="K35" s="58">
        <f t="shared" si="5"/>
        <v>607.87638359053153</v>
      </c>
      <c r="L35" s="58">
        <f t="shared" si="2"/>
        <v>0.1902180016543856</v>
      </c>
      <c r="M35" s="58">
        <f t="shared" si="3"/>
        <v>10.097377890400802</v>
      </c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2:26" x14ac:dyDescent="0.2">
      <c r="B36" s="55">
        <v>25</v>
      </c>
      <c r="C36" s="56">
        <f t="shared" si="1"/>
        <v>0.98842979999999991</v>
      </c>
      <c r="D36" s="57">
        <f t="shared" si="6"/>
        <v>0.47207957730418837</v>
      </c>
      <c r="E36" s="57">
        <f>SUM(D36:$D$122)</f>
        <v>13.041219055029684</v>
      </c>
      <c r="F36" s="57">
        <f>SUM($E36:E$122)</f>
        <v>282.24479332373716</v>
      </c>
      <c r="G36" s="57">
        <f t="shared" si="0"/>
        <v>3.1577610938553837E-4</v>
      </c>
      <c r="H36" s="57">
        <f>SUM($G36:G$122)</f>
        <v>9.2238245604294722E-2</v>
      </c>
      <c r="I36" s="57">
        <f>SUM($H36:H$122)</f>
        <v>4.820496919386863</v>
      </c>
      <c r="J36" s="58">
        <f t="shared" si="4"/>
        <v>27.625043916327833</v>
      </c>
      <c r="K36" s="58">
        <f t="shared" si="5"/>
        <v>597.87545764105448</v>
      </c>
      <c r="L36" s="58">
        <f t="shared" si="2"/>
        <v>0.19538707039821857</v>
      </c>
      <c r="M36" s="58">
        <f t="shared" si="3"/>
        <v>10.211195635520442</v>
      </c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2:26" x14ac:dyDescent="0.2">
      <c r="B37" s="55">
        <v>26</v>
      </c>
      <c r="C37" s="56">
        <f t="shared" si="1"/>
        <v>0.98774880000000009</v>
      </c>
      <c r="D37" s="57">
        <f t="shared" si="6"/>
        <v>0.45801391059370994</v>
      </c>
      <c r="E37" s="57">
        <f>SUM(D37:$D$122)</f>
        <v>12.569139477725498</v>
      </c>
      <c r="F37" s="57">
        <f>SUM($E37:E$122)</f>
        <v>269.20357426870748</v>
      </c>
      <c r="G37" s="57">
        <f t="shared" si="0"/>
        <v>3.1306146937941105E-4</v>
      </c>
      <c r="H37" s="57">
        <f>SUM($G37:G$122)</f>
        <v>9.1922469494909176E-2</v>
      </c>
      <c r="I37" s="57">
        <f>SUM($H37:H$122)</f>
        <v>4.7282586737825678</v>
      </c>
      <c r="J37" s="58">
        <f t="shared" si="4"/>
        <v>27.442702474762161</v>
      </c>
      <c r="K37" s="58">
        <f t="shared" si="5"/>
        <v>587.76287803081527</v>
      </c>
      <c r="L37" s="58">
        <f t="shared" si="2"/>
        <v>0.20069798617197629</v>
      </c>
      <c r="M37" s="58">
        <f t="shared" si="3"/>
        <v>10.323395347651047</v>
      </c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2:26" x14ac:dyDescent="0.2">
      <c r="B38" s="55">
        <v>27</v>
      </c>
      <c r="C38" s="56">
        <f t="shared" si="1"/>
        <v>0.98705339999999997</v>
      </c>
      <c r="D38" s="57">
        <f t="shared" si="6"/>
        <v>0.44436063813616422</v>
      </c>
      <c r="E38" s="57">
        <f>SUM(D38:$D$122)</f>
        <v>12.111125567131788</v>
      </c>
      <c r="F38" s="57">
        <f>SUM($E38:E$122)</f>
        <v>256.63443479098197</v>
      </c>
      <c r="G38" s="57">
        <f t="shared" si="0"/>
        <v>3.0844506471233452E-4</v>
      </c>
      <c r="H38" s="57">
        <f>SUM($G38:G$122)</f>
        <v>9.1609408025529776E-2</v>
      </c>
      <c r="I38" s="57">
        <f>SUM($H38:H$122)</f>
        <v>4.6363362042876597</v>
      </c>
      <c r="J38" s="58">
        <f t="shared" si="4"/>
        <v>27.255171875553497</v>
      </c>
      <c r="K38" s="58">
        <f t="shared" si="5"/>
        <v>577.53638096167776</v>
      </c>
      <c r="L38" s="58">
        <f t="shared" si="2"/>
        <v>0.20616004245960723</v>
      </c>
      <c r="M38" s="58">
        <f t="shared" si="3"/>
        <v>10.433723886378433</v>
      </c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2:26" x14ac:dyDescent="0.2">
      <c r="B39" s="55">
        <v>28</v>
      </c>
      <c r="C39" s="56">
        <f t="shared" si="1"/>
        <v>0.98634770000000005</v>
      </c>
      <c r="D39" s="57">
        <f t="shared" si="6"/>
        <v>0.43110965021311703</v>
      </c>
      <c r="E39" s="57">
        <f>SUM(D39:$D$122)</f>
        <v>11.666764928995628</v>
      </c>
      <c r="F39" s="57">
        <f>SUM($E39:E$122)</f>
        <v>244.52330922385025</v>
      </c>
      <c r="G39" s="57">
        <f t="shared" si="0"/>
        <v>3.0302573731943994E-4</v>
      </c>
      <c r="H39" s="57">
        <f>SUM($G39:G$122)</f>
        <v>9.1300962960817439E-2</v>
      </c>
      <c r="I39" s="57">
        <f>SUM($H39:H$122)</f>
        <v>4.5447267962621289</v>
      </c>
      <c r="J39" s="58">
        <f t="shared" si="4"/>
        <v>27.062175303262677</v>
      </c>
      <c r="K39" s="58">
        <f t="shared" si="5"/>
        <v>567.19516508844401</v>
      </c>
      <c r="L39" s="58">
        <f t="shared" si="2"/>
        <v>0.21178130184671867</v>
      </c>
      <c r="M39" s="58">
        <f t="shared" si="3"/>
        <v>10.541927776414804</v>
      </c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2:26" x14ac:dyDescent="0.2">
      <c r="B40" s="55">
        <v>29</v>
      </c>
      <c r="C40" s="56">
        <f t="shared" si="1"/>
        <v>0.9856336</v>
      </c>
      <c r="D40" s="57">
        <f t="shared" si="6"/>
        <v>0.4182500327220175</v>
      </c>
      <c r="E40" s="57">
        <f>SUM(D40:$D$122)</f>
        <v>11.235655278782511</v>
      </c>
      <c r="F40" s="57">
        <f>SUM($E40:E$122)</f>
        <v>232.85654429485459</v>
      </c>
      <c r="G40" s="57">
        <f t="shared" si="0"/>
        <v>2.9724844699069821E-4</v>
      </c>
      <c r="H40" s="57">
        <f>SUM($G40:G$122)</f>
        <v>9.0997937223497999E-2</v>
      </c>
      <c r="I40" s="57">
        <f>SUM($H40:H$122)</f>
        <v>4.4534258333013117</v>
      </c>
      <c r="J40" s="58">
        <f t="shared" si="4"/>
        <v>26.863489300071596</v>
      </c>
      <c r="K40" s="58">
        <f t="shared" si="5"/>
        <v>556.7400503937763</v>
      </c>
      <c r="L40" s="58">
        <f t="shared" si="2"/>
        <v>0.21756827281344929</v>
      </c>
      <c r="M40" s="58">
        <f t="shared" si="3"/>
        <v>10.647759676951903</v>
      </c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2:26" x14ac:dyDescent="0.2">
      <c r="B41" s="55">
        <v>30</v>
      </c>
      <c r="C41" s="56">
        <f t="shared" si="1"/>
        <v>0.98491210000000007</v>
      </c>
      <c r="D41" s="57">
        <f t="shared" si="6"/>
        <v>0.4057707444870069</v>
      </c>
      <c r="E41" s="57">
        <f>SUM(D41:$D$122)</f>
        <v>10.817405246060494</v>
      </c>
      <c r="F41" s="57">
        <f>SUM($E41:E$122)</f>
        <v>221.62088901607208</v>
      </c>
      <c r="G41" s="57">
        <f t="shared" si="0"/>
        <v>2.9035066867249128E-4</v>
      </c>
      <c r="H41" s="57">
        <f>SUM($G41:G$122)</f>
        <v>9.0700688776507304E-2</v>
      </c>
      <c r="I41" s="57">
        <f>SUM($H41:H$122)</f>
        <v>4.362427896077814</v>
      </c>
      <c r="J41" s="58">
        <f t="shared" si="4"/>
        <v>26.658908738569437</v>
      </c>
      <c r="K41" s="58">
        <f t="shared" si="5"/>
        <v>546.17266529713697</v>
      </c>
      <c r="L41" s="58">
        <f t="shared" si="2"/>
        <v>0.22352692994458009</v>
      </c>
      <c r="M41" s="58">
        <f t="shared" si="3"/>
        <v>10.750967030885841</v>
      </c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2:26" x14ac:dyDescent="0.2">
      <c r="B42" s="55">
        <v>31</v>
      </c>
      <c r="C42" s="56">
        <f t="shared" si="1"/>
        <v>0.9841861999999999</v>
      </c>
      <c r="D42" s="57">
        <f t="shared" si="6"/>
        <v>0.39366182844492636</v>
      </c>
      <c r="E42" s="57">
        <f>SUM(D42:$D$122)</f>
        <v>10.411634501573486</v>
      </c>
      <c r="F42" s="57">
        <f>SUM($E42:E$122)</f>
        <v>210.80348377001161</v>
      </c>
      <c r="G42" s="57">
        <f t="shared" si="0"/>
        <v>2.8282586196195798E-4</v>
      </c>
      <c r="H42" s="57">
        <f>SUM($G42:G$122)</f>
        <v>9.0410338107834803E-2</v>
      </c>
      <c r="I42" s="57">
        <f>SUM($H42:H$122)</f>
        <v>4.2717272073013062</v>
      </c>
      <c r="J42" s="58">
        <f t="shared" si="4"/>
        <v>26.448168832376602</v>
      </c>
      <c r="K42" s="58">
        <f t="shared" si="5"/>
        <v>535.49383897022472</v>
      </c>
      <c r="L42" s="58">
        <f t="shared" si="2"/>
        <v>0.22966498546475986</v>
      </c>
      <c r="M42" s="58">
        <f t="shared" si="3"/>
        <v>10.851260901205016</v>
      </c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2:26" x14ac:dyDescent="0.2">
      <c r="B43" s="55">
        <v>32</v>
      </c>
      <c r="C43" s="56">
        <f t="shared" ref="C43:C74" si="7">INDEX(CHOOSE(Opz_Bdem,Tavola71,Tavola81,Tavola91,Tavola98,TavolaRG48),1+B43,Opz_S)/100000</f>
        <v>0.98345789999999988</v>
      </c>
      <c r="D43" s="57">
        <f t="shared" ref="D43:D74" si="8">(1+Opz_Bfin)^(-$B43)*$C43</f>
        <v>0.38191312408456857</v>
      </c>
      <c r="E43" s="57">
        <f>SUM(D43:$D$122)</f>
        <v>10.017972673128563</v>
      </c>
      <c r="F43" s="57">
        <f>SUM($E43:E$122)</f>
        <v>200.39184926843814</v>
      </c>
      <c r="G43" s="57">
        <f t="shared" ref="G43:G74" si="9">(1+Opz_Bfin)^(-$B43-1)*($C43-$C44)</f>
        <v>2.7511605224240691E-4</v>
      </c>
      <c r="H43" s="57">
        <f>SUM($G43:G$122)</f>
        <v>9.0127512245872843E-2</v>
      </c>
      <c r="I43" s="57">
        <f>SUM($H43:H$122)</f>
        <v>4.1813168691934708</v>
      </c>
      <c r="J43" s="58">
        <f t="shared" si="4"/>
        <v>26.231024914740146</v>
      </c>
      <c r="K43" s="58">
        <f t="shared" si="5"/>
        <v>524.7053233605676</v>
      </c>
      <c r="L43" s="58">
        <f t="shared" si="2"/>
        <v>0.23598956559009357</v>
      </c>
      <c r="M43" s="58">
        <f t="shared" si="3"/>
        <v>10.948345593558562</v>
      </c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2:26" x14ac:dyDescent="0.2">
      <c r="B44" s="55">
        <v>33</v>
      </c>
      <c r="C44" s="56">
        <f t="shared" si="7"/>
        <v>0.98272820000000005</v>
      </c>
      <c r="D44" s="57">
        <f t="shared" si="8"/>
        <v>0.37051432480656199</v>
      </c>
      <c r="E44" s="57">
        <f>SUM(D44:$D$122)</f>
        <v>9.6360595490439938</v>
      </c>
      <c r="F44" s="57">
        <f>SUM($E44:E$122)</f>
        <v>190.37387659530958</v>
      </c>
      <c r="G44" s="57">
        <f t="shared" si="9"/>
        <v>2.6728598579208021E-4</v>
      </c>
      <c r="H44" s="57">
        <f>SUM($G44:G$122)</f>
        <v>8.9852396193630446E-2</v>
      </c>
      <c r="I44" s="57">
        <f>SUM($H44:H$122)</f>
        <v>4.0911893569475986</v>
      </c>
      <c r="J44" s="58">
        <f t="shared" si="4"/>
        <v>26.007252362171922</v>
      </c>
      <c r="K44" s="58">
        <f t="shared" si="5"/>
        <v>513.80976078239325</v>
      </c>
      <c r="L44" s="58">
        <f t="shared" si="2"/>
        <v>0.24250721275227499</v>
      </c>
      <c r="M44" s="58">
        <f t="shared" si="3"/>
        <v>11.041919523849788</v>
      </c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2:26" x14ac:dyDescent="0.2">
      <c r="B45" s="55">
        <v>34</v>
      </c>
      <c r="C45" s="56">
        <f t="shared" si="7"/>
        <v>0.98199800000000004</v>
      </c>
      <c r="D45" s="57">
        <f t="shared" si="8"/>
        <v>0.35945535945747209</v>
      </c>
      <c r="E45" s="57">
        <f>SUM(D45:$D$122)</f>
        <v>9.2655452242374299</v>
      </c>
      <c r="F45" s="57">
        <f>SUM($E45:E$122)</f>
        <v>180.7378170462656</v>
      </c>
      <c r="G45" s="57">
        <f t="shared" si="9"/>
        <v>2.6035387723445414E-4</v>
      </c>
      <c r="H45" s="57">
        <f>SUM($G45:G$122)</f>
        <v>8.9585110207838353E-2</v>
      </c>
      <c r="I45" s="57">
        <f>SUM($H45:H$122)</f>
        <v>4.0013369607539673</v>
      </c>
      <c r="J45" s="58">
        <f t="shared" si="4"/>
        <v>25.776622827997244</v>
      </c>
      <c r="K45" s="58">
        <f t="shared" si="5"/>
        <v>502.81018850033053</v>
      </c>
      <c r="L45" s="58">
        <f t="shared" si="2"/>
        <v>0.2492245778253234</v>
      </c>
      <c r="M45" s="58">
        <f t="shared" si="3"/>
        <v>11.131665881385679</v>
      </c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2:26" x14ac:dyDescent="0.2">
      <c r="B46" s="55">
        <v>35</v>
      </c>
      <c r="C46" s="56">
        <f t="shared" si="7"/>
        <v>0.98126539999999995</v>
      </c>
      <c r="D46" s="57">
        <f t="shared" si="8"/>
        <v>0.34872543200380629</v>
      </c>
      <c r="E46" s="57">
        <f>SUM(D46:$D$122)</f>
        <v>8.9060898647799576</v>
      </c>
      <c r="F46" s="57">
        <f>SUM($E46:E$122)</f>
        <v>171.47227182202818</v>
      </c>
      <c r="G46" s="57">
        <f t="shared" si="9"/>
        <v>2.5156314110880515E-4</v>
      </c>
      <c r="H46" s="57">
        <f>SUM($G46:G$122)</f>
        <v>8.9324756330603911E-2</v>
      </c>
      <c r="I46" s="57">
        <f>SUM($H46:H$122)</f>
        <v>3.9117518505461288</v>
      </c>
      <c r="J46" s="58">
        <f t="shared" si="4"/>
        <v>25.538974354708802</v>
      </c>
      <c r="K46" s="58">
        <f t="shared" si="5"/>
        <v>491.71140411737042</v>
      </c>
      <c r="L46" s="58">
        <f t="shared" si="2"/>
        <v>0.25614637801819096</v>
      </c>
      <c r="M46" s="58">
        <f t="shared" si="3"/>
        <v>11.217282972649476</v>
      </c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2:26" x14ac:dyDescent="0.2">
      <c r="B47" s="55">
        <v>36</v>
      </c>
      <c r="C47" s="56">
        <f t="shared" si="7"/>
        <v>0.98053630000000003</v>
      </c>
      <c r="D47" s="57">
        <f t="shared" si="8"/>
        <v>0.33831681744511094</v>
      </c>
      <c r="E47" s="57">
        <f>SUM(D47:$D$122)</f>
        <v>8.5573644327761507</v>
      </c>
      <c r="F47" s="57">
        <f>SUM($E47:E$122)</f>
        <v>162.56618195724823</v>
      </c>
      <c r="G47" s="57">
        <f t="shared" si="9"/>
        <v>2.4373358492355603E-4</v>
      </c>
      <c r="H47" s="57">
        <f>SUM($G47:G$122)</f>
        <v>8.9073193189495109E-2</v>
      </c>
      <c r="I47" s="57">
        <f>SUM($H47:H$122)</f>
        <v>3.8224270942155245</v>
      </c>
      <c r="J47" s="58">
        <f t="shared" si="4"/>
        <v>25.293937491489057</v>
      </c>
      <c r="K47" s="58">
        <f t="shared" si="5"/>
        <v>480.51463472880187</v>
      </c>
      <c r="L47" s="58">
        <f t="shared" si="2"/>
        <v>0.26328337403429991</v>
      </c>
      <c r="M47" s="58">
        <f t="shared" si="3"/>
        <v>11.298365606184154</v>
      </c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2:26" x14ac:dyDescent="0.2">
      <c r="B48" s="55">
        <v>37</v>
      </c>
      <c r="C48" s="56">
        <f t="shared" si="7"/>
        <v>0.97980869999999998</v>
      </c>
      <c r="D48" s="57">
        <f t="shared" si="8"/>
        <v>0.32821919597343663</v>
      </c>
      <c r="E48" s="57">
        <f>SUM(D48:$D$122)</f>
        <v>8.2190476153310392</v>
      </c>
      <c r="F48" s="57">
        <f>SUM($E48:E$122)</f>
        <v>154.00881752447208</v>
      </c>
      <c r="G48" s="57">
        <f t="shared" si="9"/>
        <v>2.4089501106556974E-4</v>
      </c>
      <c r="H48" s="57">
        <f>SUM($G48:G$122)</f>
        <v>8.8829459604571559E-2</v>
      </c>
      <c r="I48" s="57">
        <f>SUM($H48:H$122)</f>
        <v>3.7333539010260299</v>
      </c>
      <c r="J48" s="58">
        <f t="shared" si="4"/>
        <v>25.041337362840355</v>
      </c>
      <c r="K48" s="58">
        <f t="shared" si="5"/>
        <v>469.22550360807139</v>
      </c>
      <c r="L48" s="58">
        <f t="shared" si="2"/>
        <v>0.2706406593347474</v>
      </c>
      <c r="M48" s="58">
        <f t="shared" si="3"/>
        <v>11.374575121828576</v>
      </c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2:26" x14ac:dyDescent="0.2">
      <c r="B49" s="55">
        <v>38</v>
      </c>
      <c r="C49" s="56">
        <f t="shared" si="7"/>
        <v>0.97906800000000005</v>
      </c>
      <c r="D49" s="57">
        <f t="shared" si="8"/>
        <v>0.31841851855537778</v>
      </c>
      <c r="E49" s="57">
        <f>SUM(D49:$D$122)</f>
        <v>7.8908284193576046</v>
      </c>
      <c r="F49" s="57">
        <f>SUM($E49:E$122)</f>
        <v>145.78976990914106</v>
      </c>
      <c r="G49" s="57">
        <f t="shared" si="9"/>
        <v>2.4391961428271917E-4</v>
      </c>
      <c r="H49" s="57">
        <f>SUM($G49:G$122)</f>
        <v>8.8588564593505975E-2</v>
      </c>
      <c r="I49" s="57">
        <f>SUM($H49:H$122)</f>
        <v>3.6445244414214581</v>
      </c>
      <c r="J49" s="58">
        <f t="shared" si="4"/>
        <v>24.781311260278571</v>
      </c>
      <c r="K49" s="58">
        <f t="shared" si="5"/>
        <v>457.85581369629421</v>
      </c>
      <c r="L49" s="58">
        <f t="shared" si="2"/>
        <v>0.27821423513751786</v>
      </c>
      <c r="M49" s="58">
        <f t="shared" si="3"/>
        <v>11.445705036114663</v>
      </c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2:26" x14ac:dyDescent="0.2">
      <c r="B50" s="55">
        <v>39</v>
      </c>
      <c r="C50" s="56">
        <f t="shared" si="7"/>
        <v>0.97829549999999998</v>
      </c>
      <c r="D50" s="57">
        <f t="shared" si="8"/>
        <v>0.30890027315792862</v>
      </c>
      <c r="E50" s="57">
        <f>SUM(D50:$D$122)</f>
        <v>7.5724099008022261</v>
      </c>
      <c r="F50" s="57">
        <f>SUM($E50:E$122)</f>
        <v>137.89894148978345</v>
      </c>
      <c r="G50" s="57">
        <f t="shared" si="9"/>
        <v>2.5370644142441463E-4</v>
      </c>
      <c r="H50" s="57">
        <f>SUM($G50:G$122)</f>
        <v>8.8344644979223258E-2</v>
      </c>
      <c r="I50" s="57">
        <f>SUM($H50:H$122)</f>
        <v>3.5559358768279523</v>
      </c>
      <c r="J50" s="58">
        <f t="shared" si="4"/>
        <v>24.514092601435639</v>
      </c>
      <c r="K50" s="58">
        <f t="shared" si="5"/>
        <v>446.41896907381857</v>
      </c>
      <c r="L50" s="58">
        <f t="shared" si="2"/>
        <v>0.28599730287080743</v>
      </c>
      <c r="M50" s="58">
        <f t="shared" si="3"/>
        <v>11.511598356567141</v>
      </c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2:26" x14ac:dyDescent="0.2">
      <c r="B51" s="55">
        <v>40</v>
      </c>
      <c r="C51" s="56">
        <f t="shared" si="7"/>
        <v>0.97746789999999995</v>
      </c>
      <c r="D51" s="57">
        <f t="shared" si="8"/>
        <v>0.29964947138180736</v>
      </c>
      <c r="E51" s="57">
        <f>SUM(D51:$D$122)</f>
        <v>7.2635096276442974</v>
      </c>
      <c r="F51" s="57">
        <f>SUM($E51:E$122)</f>
        <v>130.32653158898125</v>
      </c>
      <c r="G51" s="57">
        <f t="shared" si="9"/>
        <v>2.656032278704038E-4</v>
      </c>
      <c r="H51" s="57">
        <f>SUM($G51:G$122)</f>
        <v>8.8090938537798841E-2</v>
      </c>
      <c r="I51" s="57">
        <f>SUM($H51:H$122)</f>
        <v>3.4675912318487288</v>
      </c>
      <c r="J51" s="58">
        <f t="shared" si="4"/>
        <v>24.240021496281162</v>
      </c>
      <c r="K51" s="58">
        <f t="shared" si="5"/>
        <v>434.92995661895162</v>
      </c>
      <c r="L51" s="58">
        <f t="shared" si="2"/>
        <v>0.29397995641899577</v>
      </c>
      <c r="M51" s="58">
        <f t="shared" si="3"/>
        <v>11.572158682136948</v>
      </c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2:26" x14ac:dyDescent="0.2">
      <c r="B52" s="55">
        <v>41</v>
      </c>
      <c r="C52" s="56">
        <f t="shared" si="7"/>
        <v>0.97657550000000004</v>
      </c>
      <c r="D52" s="57">
        <f t="shared" si="8"/>
        <v>0.29065621364767069</v>
      </c>
      <c r="E52" s="57">
        <f>SUM(D52:$D$122)</f>
        <v>6.9638601562624896</v>
      </c>
      <c r="F52" s="57">
        <f>SUM($E52:E$122)</f>
        <v>123.06302196133694</v>
      </c>
      <c r="G52" s="57">
        <f t="shared" si="9"/>
        <v>2.788167552669058E-4</v>
      </c>
      <c r="H52" s="57">
        <f>SUM($G52:G$122)</f>
        <v>8.7825335309928448E-2</v>
      </c>
      <c r="I52" s="57">
        <f>SUM($H52:H$122)</f>
        <v>3.3795002933109299</v>
      </c>
      <c r="J52" s="58">
        <f t="shared" si="4"/>
        <v>23.959096104871101</v>
      </c>
      <c r="K52" s="58">
        <f t="shared" si="5"/>
        <v>423.39718259218836</v>
      </c>
      <c r="L52" s="58">
        <f t="shared" si="2"/>
        <v>0.30216224937268693</v>
      </c>
      <c r="M52" s="58">
        <f t="shared" si="3"/>
        <v>11.627139330341349</v>
      </c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2:26" x14ac:dyDescent="0.2">
      <c r="B53" s="55">
        <v>42</v>
      </c>
      <c r="C53" s="56">
        <f t="shared" si="7"/>
        <v>0.97561059999999999</v>
      </c>
      <c r="D53" s="57">
        <f t="shared" si="8"/>
        <v>0.281911681931792</v>
      </c>
      <c r="E53" s="57">
        <f>SUM(D53:$D$122)</f>
        <v>6.67320394261482</v>
      </c>
      <c r="F53" s="57">
        <f>SUM($E53:E$122)</f>
        <v>116.09916180507443</v>
      </c>
      <c r="G53" s="57">
        <f t="shared" si="9"/>
        <v>2.9423343122627211E-4</v>
      </c>
      <c r="H53" s="57">
        <f>SUM($G53:G$122)</f>
        <v>8.7546518554661529E-2</v>
      </c>
      <c r="I53" s="57">
        <f>SUM($H53:H$122)</f>
        <v>3.2916749580010016</v>
      </c>
      <c r="J53" s="58">
        <f t="shared" si="4"/>
        <v>23.671257242292601</v>
      </c>
      <c r="K53" s="58">
        <f t="shared" si="5"/>
        <v>411.82813358250405</v>
      </c>
      <c r="L53" s="58">
        <f t="shared" si="2"/>
        <v>0.31054590556429384</v>
      </c>
      <c r="M53" s="58">
        <f t="shared" si="3"/>
        <v>11.676263060277922</v>
      </c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2:26" x14ac:dyDescent="0.2">
      <c r="B54" s="55">
        <v>43</v>
      </c>
      <c r="C54" s="56">
        <f t="shared" si="7"/>
        <v>0.97456179999999992</v>
      </c>
      <c r="D54" s="57">
        <f t="shared" si="8"/>
        <v>0.2734064286384747</v>
      </c>
      <c r="E54" s="57">
        <f>SUM(D54:$D$122)</f>
        <v>6.3912922606830262</v>
      </c>
      <c r="F54" s="57">
        <f>SUM($E54:E$122)</f>
        <v>109.42595786245963</v>
      </c>
      <c r="G54" s="57">
        <f t="shared" si="9"/>
        <v>3.1216529989738941E-4</v>
      </c>
      <c r="H54" s="57">
        <f>SUM($G54:G$122)</f>
        <v>8.7252285123435275E-2</v>
      </c>
      <c r="I54" s="57">
        <f>SUM($H54:H$122)</f>
        <v>3.2041284394463401</v>
      </c>
      <c r="J54" s="58">
        <f t="shared" si="4"/>
        <v>23.376525169911904</v>
      </c>
      <c r="K54" s="58">
        <f t="shared" si="5"/>
        <v>400.23183949033461</v>
      </c>
      <c r="L54" s="58">
        <f t="shared" si="2"/>
        <v>0.31913033485693554</v>
      </c>
      <c r="M54" s="58">
        <f t="shared" si="3"/>
        <v>11.719287126504106</v>
      </c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2:26" x14ac:dyDescent="0.2">
      <c r="B55" s="55">
        <v>44</v>
      </c>
      <c r="C55" s="56">
        <f t="shared" si="7"/>
        <v>0.97341570000000011</v>
      </c>
      <c r="D55" s="57">
        <f t="shared" si="8"/>
        <v>0.26513096930056351</v>
      </c>
      <c r="E55" s="57">
        <f>SUM(D55:$D$122)</f>
        <v>6.1178858320445508</v>
      </c>
      <c r="F55" s="57">
        <f>SUM($E55:E$122)</f>
        <v>103.0346656017766</v>
      </c>
      <c r="G55" s="57">
        <f t="shared" si="9"/>
        <v>3.3258445710867353E-4</v>
      </c>
      <c r="H55" s="57">
        <f>SUM($G55:G$122)</f>
        <v>8.6940119823537887E-2</v>
      </c>
      <c r="I55" s="57">
        <f>SUM($H55:H$122)</f>
        <v>3.1168761543229047</v>
      </c>
      <c r="J55" s="58">
        <f t="shared" si="4"/>
        <v>23.074957437767523</v>
      </c>
      <c r="K55" s="58">
        <f t="shared" si="5"/>
        <v>388.61799462201719</v>
      </c>
      <c r="L55" s="58">
        <f t="shared" si="2"/>
        <v>0.32791386103589787</v>
      </c>
      <c r="M55" s="58">
        <f t="shared" si="3"/>
        <v>11.755986720621399</v>
      </c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2:26" x14ac:dyDescent="0.2">
      <c r="B56" s="55">
        <v>45</v>
      </c>
      <c r="C56" s="56">
        <f t="shared" si="7"/>
        <v>0.97215800000000008</v>
      </c>
      <c r="D56" s="57">
        <f t="shared" si="8"/>
        <v>0.25707612360169085</v>
      </c>
      <c r="E56" s="57">
        <f>SUM(D56:$D$122)</f>
        <v>5.8527548627439883</v>
      </c>
      <c r="F56" s="57">
        <f>SUM($E56:E$122)</f>
        <v>96.916779769732045</v>
      </c>
      <c r="G56" s="57">
        <f t="shared" si="9"/>
        <v>3.5640164806794621E-4</v>
      </c>
      <c r="H56" s="57">
        <f>SUM($G56:G$122)</f>
        <v>8.6607535366429206E-2</v>
      </c>
      <c r="I56" s="57">
        <f>SUM($H56:H$122)</f>
        <v>3.0299360344993671</v>
      </c>
      <c r="J56" s="58">
        <f t="shared" si="4"/>
        <v>22.766621733460326</v>
      </c>
      <c r="K56" s="58">
        <f t="shared" si="5"/>
        <v>376.99642585202963</v>
      </c>
      <c r="L56" s="58">
        <f t="shared" si="2"/>
        <v>0.33689451261766096</v>
      </c>
      <c r="M56" s="58">
        <f t="shared" si="3"/>
        <v>11.786143310585684</v>
      </c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2:26" x14ac:dyDescent="0.2">
      <c r="B57" s="55">
        <v>46</v>
      </c>
      <c r="C57" s="56">
        <f t="shared" si="7"/>
        <v>0.97076979999999991</v>
      </c>
      <c r="D57" s="57">
        <f t="shared" si="8"/>
        <v>0.24923206786813676</v>
      </c>
      <c r="E57" s="57">
        <f>SUM(D57:$D$122)</f>
        <v>5.595678739142298</v>
      </c>
      <c r="F57" s="57">
        <f>SUM($E57:E$122)</f>
        <v>91.064024906988053</v>
      </c>
      <c r="G57" s="57">
        <f t="shared" si="9"/>
        <v>3.8231309372231643E-4</v>
      </c>
      <c r="H57" s="57">
        <f>SUM($G57:G$122)</f>
        <v>8.6251133718361267E-2</v>
      </c>
      <c r="I57" s="57">
        <f>SUM($H57:H$122)</f>
        <v>2.9433284991329374</v>
      </c>
      <c r="J57" s="58">
        <f t="shared" si="4"/>
        <v>22.451680423816285</v>
      </c>
      <c r="K57" s="58">
        <f t="shared" si="5"/>
        <v>365.37844301467675</v>
      </c>
      <c r="L57" s="58">
        <f t="shared" si="2"/>
        <v>0.34606756047137105</v>
      </c>
      <c r="M57" s="58">
        <f t="shared" si="3"/>
        <v>11.809589850573275</v>
      </c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2:26" x14ac:dyDescent="0.2">
      <c r="B58" s="55">
        <v>47</v>
      </c>
      <c r="C58" s="56">
        <f t="shared" si="7"/>
        <v>0.9692360000000001</v>
      </c>
      <c r="D58" s="57">
        <f t="shared" si="8"/>
        <v>0.24159056833165315</v>
      </c>
      <c r="E58" s="57">
        <f>SUM(D58:$D$122)</f>
        <v>5.3464466712741601</v>
      </c>
      <c r="F58" s="57">
        <f>SUM($E58:E$122)</f>
        <v>85.468346167845752</v>
      </c>
      <c r="G58" s="57">
        <f t="shared" si="9"/>
        <v>3.9898342312457482E-4</v>
      </c>
      <c r="H58" s="57">
        <f>SUM($G58:G$122)</f>
        <v>8.5868820624638936E-2</v>
      </c>
      <c r="I58" s="57">
        <f>SUM($H58:H$122)</f>
        <v>2.8570773654145762</v>
      </c>
      <c r="J58" s="58">
        <f t="shared" si="4"/>
        <v>22.130196175268775</v>
      </c>
      <c r="K58" s="58">
        <f t="shared" si="5"/>
        <v>353.7735216985609</v>
      </c>
      <c r="L58" s="58">
        <f t="shared" si="2"/>
        <v>0.3554311793611043</v>
      </c>
      <c r="M58" s="58">
        <f t="shared" si="3"/>
        <v>11.826113019000015</v>
      </c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2:26" x14ac:dyDescent="0.2">
      <c r="B59" s="55">
        <v>48</v>
      </c>
      <c r="C59" s="56">
        <f t="shared" si="7"/>
        <v>0.96758729999999993</v>
      </c>
      <c r="D59" s="57">
        <f t="shared" si="8"/>
        <v>0.23415496641343192</v>
      </c>
      <c r="E59" s="57">
        <f>SUM(D59:$D$122)</f>
        <v>5.1048561029425077</v>
      </c>
      <c r="F59" s="57">
        <f>SUM($E59:E$122)</f>
        <v>80.121899496571601</v>
      </c>
      <c r="G59" s="57">
        <f t="shared" si="9"/>
        <v>4.0533624407485181E-4</v>
      </c>
      <c r="H59" s="57">
        <f>SUM($G59:G$122)</f>
        <v>8.5469837201514381E-2</v>
      </c>
      <c r="I59" s="57">
        <f>SUM($H59:H$122)</f>
        <v>2.7712085447899373</v>
      </c>
      <c r="J59" s="58">
        <f t="shared" si="4"/>
        <v>21.801186543825857</v>
      </c>
      <c r="K59" s="58">
        <f t="shared" si="5"/>
        <v>342.17467484804774</v>
      </c>
      <c r="L59" s="58">
        <f t="shared" si="2"/>
        <v>0.36501398416041259</v>
      </c>
      <c r="M59" s="58">
        <f t="shared" si="3"/>
        <v>11.834933878348743</v>
      </c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2:26" x14ac:dyDescent="0.2">
      <c r="B60" s="55">
        <v>49</v>
      </c>
      <c r="C60" s="56">
        <f t="shared" si="7"/>
        <v>0.96586210000000006</v>
      </c>
      <c r="D60" s="57">
        <f t="shared" si="8"/>
        <v>0.22692958260391732</v>
      </c>
      <c r="E60" s="57">
        <f>SUM(D60:$D$122)</f>
        <v>4.8707011365290755</v>
      </c>
      <c r="F60" s="57">
        <f>SUM($E60:E$122)</f>
        <v>75.017043393629081</v>
      </c>
      <c r="G60" s="57">
        <f t="shared" si="9"/>
        <v>4.1022777229391381E-4</v>
      </c>
      <c r="H60" s="57">
        <f>SUM($G60:G$122)</f>
        <v>8.5064500957439504E-2</v>
      </c>
      <c r="I60" s="57">
        <f>SUM($H60:H$122)</f>
        <v>2.6857387075884227</v>
      </c>
      <c r="J60" s="58">
        <f t="shared" si="4"/>
        <v>21.463491364325087</v>
      </c>
      <c r="K60" s="58">
        <f t="shared" si="5"/>
        <v>330.57410379396748</v>
      </c>
      <c r="L60" s="58">
        <f t="shared" si="2"/>
        <v>0.37484976608761938</v>
      </c>
      <c r="M60" s="58">
        <f t="shared" si="3"/>
        <v>11.835119409160985</v>
      </c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2:26" x14ac:dyDescent="0.2">
      <c r="B61" s="55">
        <v>50</v>
      </c>
      <c r="C61" s="56">
        <f t="shared" si="7"/>
        <v>0.96406369999999997</v>
      </c>
      <c r="D61" s="57">
        <f t="shared" si="8"/>
        <v>0.21990975533830542</v>
      </c>
      <c r="E61" s="57">
        <f>SUM(D61:$D$122)</f>
        <v>4.6437715539251583</v>
      </c>
      <c r="F61" s="57">
        <f>SUM($E61:E$122)</f>
        <v>70.146342257099988</v>
      </c>
      <c r="G61" s="57">
        <f t="shared" si="9"/>
        <v>4.1739166337841343E-4</v>
      </c>
      <c r="H61" s="57">
        <f>SUM($G61:G$122)</f>
        <v>8.4654273185145595E-2</v>
      </c>
      <c r="I61" s="57">
        <f>SUM($H61:H$122)</f>
        <v>2.6006742066309836</v>
      </c>
      <c r="J61" s="58">
        <f t="shared" si="4"/>
        <v>21.116714657707018</v>
      </c>
      <c r="K61" s="58">
        <f t="shared" si="5"/>
        <v>318.97785593544063</v>
      </c>
      <c r="L61" s="58">
        <f t="shared" si="2"/>
        <v>0.38495005851338837</v>
      </c>
      <c r="M61" s="58">
        <f t="shared" si="3"/>
        <v>11.826097494538843</v>
      </c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2:26" x14ac:dyDescent="0.2">
      <c r="B62" s="55">
        <v>51</v>
      </c>
      <c r="C62" s="56">
        <f t="shared" si="7"/>
        <v>0.9621789999999999</v>
      </c>
      <c r="D62" s="57">
        <f t="shared" si="8"/>
        <v>0.21308722516992784</v>
      </c>
      <c r="E62" s="57">
        <f>SUM(D62:$D$122)</f>
        <v>4.4238617985868522</v>
      </c>
      <c r="F62" s="57">
        <f>SUM($E62:E$122)</f>
        <v>65.502570703174825</v>
      </c>
      <c r="G62" s="57">
        <f t="shared" si="9"/>
        <v>4.2761745714566907E-4</v>
      </c>
      <c r="H62" s="57">
        <f>SUM($G62:G$122)</f>
        <v>8.4236881521767198E-2</v>
      </c>
      <c r="I62" s="57">
        <f>SUM($H62:H$122)</f>
        <v>2.516019933445838</v>
      </c>
      <c r="J62" s="58">
        <f t="shared" si="4"/>
        <v>20.760802507325412</v>
      </c>
      <c r="K62" s="58">
        <f t="shared" si="5"/>
        <v>307.39792425819689</v>
      </c>
      <c r="L62" s="58">
        <f t="shared" si="2"/>
        <v>0.39531643182547394</v>
      </c>
      <c r="M62" s="58">
        <f t="shared" si="3"/>
        <v>11.807464907572102</v>
      </c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2:26" x14ac:dyDescent="0.2">
      <c r="B63" s="55">
        <v>52</v>
      </c>
      <c r="C63" s="56">
        <f t="shared" si="7"/>
        <v>0.96019019999999999</v>
      </c>
      <c r="D63" s="57">
        <f t="shared" si="8"/>
        <v>0.2064531836787066</v>
      </c>
      <c r="E63" s="57">
        <f>SUM(D63:$D$122)</f>
        <v>4.2107745734169235</v>
      </c>
      <c r="F63" s="57">
        <f>SUM($E63:E$122)</f>
        <v>61.078708904587963</v>
      </c>
      <c r="G63" s="57">
        <f t="shared" si="9"/>
        <v>4.4077624052126071E-4</v>
      </c>
      <c r="H63" s="57">
        <f>SUM($G63:G$122)</f>
        <v>8.3809264064621525E-2</v>
      </c>
      <c r="I63" s="57">
        <f>SUM($H63:H$122)</f>
        <v>2.4317830519240711</v>
      </c>
      <c r="J63" s="58">
        <f t="shared" si="4"/>
        <v>20.39578415981201</v>
      </c>
      <c r="K63" s="58">
        <f t="shared" si="5"/>
        <v>295.84774531567354</v>
      </c>
      <c r="L63" s="58">
        <f t="shared" si="2"/>
        <v>0.40594803418023306</v>
      </c>
      <c r="M63" s="58">
        <f t="shared" si="3"/>
        <v>11.778859538967152</v>
      </c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2:26" x14ac:dyDescent="0.2">
      <c r="B64" s="55">
        <v>53</v>
      </c>
      <c r="C64" s="56">
        <f t="shared" si="7"/>
        <v>0.95807869999999995</v>
      </c>
      <c r="D64" s="57">
        <f t="shared" si="8"/>
        <v>0.19999920791356285</v>
      </c>
      <c r="E64" s="57">
        <f>SUM(D64:$D$122)</f>
        <v>4.0043213897382168</v>
      </c>
      <c r="F64" s="57">
        <f>SUM($E64:E$122)</f>
        <v>56.867934331171043</v>
      </c>
      <c r="G64" s="57">
        <f t="shared" si="9"/>
        <v>4.5766981386951064E-4</v>
      </c>
      <c r="H64" s="57">
        <f>SUM($G64:G$122)</f>
        <v>8.3368487824100251E-2</v>
      </c>
      <c r="I64" s="57">
        <f>SUM($H64:H$122)</f>
        <v>2.3479737878594493</v>
      </c>
      <c r="J64" s="58">
        <f t="shared" si="4"/>
        <v>20.021686243221694</v>
      </c>
      <c r="K64" s="58">
        <f t="shared" si="5"/>
        <v>284.34079776830242</v>
      </c>
      <c r="L64" s="58">
        <f t="shared" si="2"/>
        <v>0.41684409000325173</v>
      </c>
      <c r="M64" s="58">
        <f t="shared" si="3"/>
        <v>11.739915434436192</v>
      </c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2:26" x14ac:dyDescent="0.2">
      <c r="B65" s="55">
        <v>54</v>
      </c>
      <c r="C65" s="56">
        <f t="shared" si="7"/>
        <v>0.95582050000000007</v>
      </c>
      <c r="D65" s="57">
        <f t="shared" si="8"/>
        <v>0.19371631845172546</v>
      </c>
      <c r="E65" s="57">
        <f>SUM(D65:$D$122)</f>
        <v>3.8043221818246544</v>
      </c>
      <c r="F65" s="57">
        <f>SUM($E65:E$122)</f>
        <v>52.86361294143282</v>
      </c>
      <c r="G65" s="57">
        <f t="shared" si="9"/>
        <v>4.7845905253398121E-4</v>
      </c>
      <c r="H65" s="57">
        <f>SUM($G65:G$122)</f>
        <v>8.2910818010230758E-2</v>
      </c>
      <c r="I65" s="57">
        <f>SUM($H65:H$122)</f>
        <v>2.264605300035349</v>
      </c>
      <c r="J65" s="58">
        <f t="shared" si="4"/>
        <v>19.638625244536122</v>
      </c>
      <c r="K65" s="58">
        <f t="shared" si="5"/>
        <v>272.89189348602321</v>
      </c>
      <c r="L65" s="58">
        <f t="shared" si="2"/>
        <v>0.42800120646982209</v>
      </c>
      <c r="M65" s="58">
        <f t="shared" si="3"/>
        <v>11.690317667273311</v>
      </c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2:26" x14ac:dyDescent="0.2">
      <c r="B66" s="55">
        <v>55</v>
      </c>
      <c r="C66" s="56">
        <f t="shared" si="7"/>
        <v>0.95338889999999998</v>
      </c>
      <c r="D66" s="57">
        <f t="shared" si="8"/>
        <v>0.1875956365316655</v>
      </c>
      <c r="E66" s="57">
        <f>SUM(D66:$D$122)</f>
        <v>3.6106058633729288</v>
      </c>
      <c r="F66" s="57">
        <f>SUM($E66:E$122)</f>
        <v>49.059290759608174</v>
      </c>
      <c r="G66" s="57">
        <f t="shared" si="9"/>
        <v>5.0924490021342405E-4</v>
      </c>
      <c r="H66" s="57">
        <f>SUM($G66:G$122)</f>
        <v>8.2432358957696766E-2</v>
      </c>
      <c r="I66" s="57">
        <f>SUM($H66:H$122)</f>
        <v>2.1816944820251183</v>
      </c>
      <c r="J66" s="58">
        <f t="shared" si="4"/>
        <v>19.246747579672359</v>
      </c>
      <c r="K66" s="58">
        <f t="shared" si="5"/>
        <v>261.51616139177702</v>
      </c>
      <c r="L66" s="58">
        <f t="shared" si="2"/>
        <v>0.43941511903866948</v>
      </c>
      <c r="M66" s="58">
        <f t="shared" si="3"/>
        <v>11.629772005154585</v>
      </c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2:26" x14ac:dyDescent="0.2">
      <c r="B67" s="55">
        <v>56</v>
      </c>
      <c r="C67" s="56">
        <f t="shared" si="7"/>
        <v>0.9507232000000001</v>
      </c>
      <c r="D67" s="57">
        <f t="shared" si="8"/>
        <v>0.18162244105285991</v>
      </c>
      <c r="E67" s="57">
        <f>SUM(D67:$D$122)</f>
        <v>3.4230102268412632</v>
      </c>
      <c r="F67" s="57">
        <f>SUM($E67:E$122)</f>
        <v>45.448684896235243</v>
      </c>
      <c r="G67" s="57">
        <f t="shared" si="9"/>
        <v>5.4556568284325777E-4</v>
      </c>
      <c r="H67" s="57">
        <f>SUM($G67:G$122)</f>
        <v>8.1923114057483343E-2</v>
      </c>
      <c r="I67" s="57">
        <f>SUM($H67:H$122)</f>
        <v>2.0992621230674215</v>
      </c>
      <c r="J67" s="58">
        <f t="shared" si="4"/>
        <v>18.846846276254048</v>
      </c>
      <c r="K67" s="58">
        <f t="shared" si="5"/>
        <v>250.23716580820388</v>
      </c>
      <c r="L67" s="58">
        <f t="shared" si="2"/>
        <v>0.45106272981784346</v>
      </c>
      <c r="M67" s="58">
        <f t="shared" si="3"/>
        <v>11.558385136209276</v>
      </c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2:26" x14ac:dyDescent="0.2">
      <c r="B68" s="55">
        <v>57</v>
      </c>
      <c r="C68" s="56">
        <f t="shared" si="7"/>
        <v>0.94778169999999995</v>
      </c>
      <c r="D68" s="57">
        <f t="shared" si="8"/>
        <v>0.17578690135876829</v>
      </c>
      <c r="E68" s="57">
        <f>SUM(D68:$D$122)</f>
        <v>3.2413877857884033</v>
      </c>
      <c r="F68" s="57">
        <f>SUM($E68:E$122)</f>
        <v>42.025674669393993</v>
      </c>
      <c r="G68" s="57">
        <f t="shared" si="9"/>
        <v>5.8180563752606418E-4</v>
      </c>
      <c r="H68" s="57">
        <f>SUM($G68:G$122)</f>
        <v>8.1377548374640091E-2</v>
      </c>
      <c r="I68" s="57">
        <f>SUM($H68:H$122)</f>
        <v>2.0173390090099379</v>
      </c>
      <c r="J68" s="58">
        <f t="shared" si="4"/>
        <v>18.439302136471287</v>
      </c>
      <c r="K68" s="58">
        <f t="shared" si="5"/>
        <v>239.07170753082818</v>
      </c>
      <c r="L68" s="58">
        <f t="shared" si="2"/>
        <v>0.46293294748141917</v>
      </c>
      <c r="M68" s="58">
        <f t="shared" si="3"/>
        <v>11.476048519068526</v>
      </c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2:26" x14ac:dyDescent="0.2">
      <c r="B69" s="55">
        <v>58</v>
      </c>
      <c r="C69" s="56">
        <f t="shared" si="7"/>
        <v>0.94455070000000008</v>
      </c>
      <c r="D69" s="57">
        <f t="shared" si="8"/>
        <v>0.17008508888554993</v>
      </c>
      <c r="E69" s="57">
        <f>SUM(D69:$D$122)</f>
        <v>3.0656008844296347</v>
      </c>
      <c r="F69" s="57">
        <f>SUM($E69:E$122)</f>
        <v>38.784286883605581</v>
      </c>
      <c r="G69" s="57">
        <f t="shared" si="9"/>
        <v>6.1395072548525666E-4</v>
      </c>
      <c r="H69" s="57">
        <f>SUM($G69:G$122)</f>
        <v>8.0795742737114012E-2</v>
      </c>
      <c r="I69" s="57">
        <f>SUM($H69:H$122)</f>
        <v>1.9359614606352993</v>
      </c>
      <c r="J69" s="58">
        <f t="shared" si="4"/>
        <v>18.023924992581062</v>
      </c>
      <c r="K69" s="58">
        <f t="shared" si="5"/>
        <v>228.02873042976438</v>
      </c>
      <c r="L69" s="58">
        <f t="shared" si="2"/>
        <v>0.4750313108956975</v>
      </c>
      <c r="M69" s="58">
        <f t="shared" si="3"/>
        <v>11.382311484918032</v>
      </c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2:26" x14ac:dyDescent="0.2">
      <c r="B70" s="55">
        <v>59</v>
      </c>
      <c r="C70" s="56">
        <f t="shared" si="7"/>
        <v>0.94103890000000001</v>
      </c>
      <c r="D70" s="57">
        <f t="shared" si="8"/>
        <v>0.16451720353233021</v>
      </c>
      <c r="E70" s="57">
        <f>SUM(D70:$D$122)</f>
        <v>2.8955157955440849</v>
      </c>
      <c r="F70" s="57">
        <f>SUM($E70:E$122)</f>
        <v>35.718685999175953</v>
      </c>
      <c r="G70" s="57">
        <f t="shared" si="9"/>
        <v>6.3682158043260268E-4</v>
      </c>
      <c r="H70" s="57">
        <f>SUM($G70:G$122)</f>
        <v>8.0181792011628755E-2</v>
      </c>
      <c r="I70" s="57">
        <f>SUM($H70:H$122)</f>
        <v>1.8551657178981853</v>
      </c>
      <c r="J70" s="58">
        <f t="shared" si="4"/>
        <v>17.60007910039068</v>
      </c>
      <c r="K70" s="58">
        <f t="shared" si="5"/>
        <v>217.1121635443838</v>
      </c>
      <c r="L70" s="58">
        <f t="shared" si="2"/>
        <v>0.48737633688182513</v>
      </c>
      <c r="M70" s="58">
        <f t="shared" si="3"/>
        <v>11.276423851525145</v>
      </c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2:26" x14ac:dyDescent="0.2">
      <c r="B71" s="55">
        <v>60</v>
      </c>
      <c r="C71" s="56">
        <f t="shared" si="7"/>
        <v>0.93728699999999998</v>
      </c>
      <c r="D71" s="57">
        <f t="shared" si="8"/>
        <v>0.15908861874221811</v>
      </c>
      <c r="E71" s="57">
        <f>SUM(D71:$D$122)</f>
        <v>2.7309985920117548</v>
      </c>
      <c r="F71" s="57">
        <f>SUM($E71:E$122)</f>
        <v>32.823170203631861</v>
      </c>
      <c r="G71" s="57">
        <f t="shared" si="9"/>
        <v>6.7234078375434918E-4</v>
      </c>
      <c r="H71" s="57">
        <f>SUM($G71:G$122)</f>
        <v>7.9544970431196155E-2</v>
      </c>
      <c r="I71" s="57">
        <f>SUM($H71:H$122)</f>
        <v>1.7749839258865565</v>
      </c>
      <c r="J71" s="58">
        <f t="shared" si="4"/>
        <v>17.16652400155019</v>
      </c>
      <c r="K71" s="58">
        <f t="shared" si="5"/>
        <v>206.32004013321298</v>
      </c>
      <c r="L71" s="58">
        <f t="shared" si="2"/>
        <v>0.50000415529465481</v>
      </c>
      <c r="M71" s="58">
        <f t="shared" si="3"/>
        <v>11.157202444272153</v>
      </c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2:26" x14ac:dyDescent="0.2">
      <c r="B72" s="55">
        <v>61</v>
      </c>
      <c r="C72" s="56">
        <f t="shared" si="7"/>
        <v>0.93320700000000001</v>
      </c>
      <c r="D72" s="57">
        <f t="shared" si="8"/>
        <v>0.15378262886888461</v>
      </c>
      <c r="E72" s="57">
        <f>SUM(D72:$D$122)</f>
        <v>2.5719099732695372</v>
      </c>
      <c r="F72" s="57">
        <f>SUM($E72:E$122)</f>
        <v>30.092171611620117</v>
      </c>
      <c r="G72" s="57">
        <f t="shared" si="9"/>
        <v>7.1620996396220616E-4</v>
      </c>
      <c r="H72" s="57">
        <f>SUM($G72:G$122)</f>
        <v>7.8872629647441822E-2</v>
      </c>
      <c r="I72" s="57">
        <f>SUM($H72:H$122)</f>
        <v>1.6954389554553604</v>
      </c>
      <c r="J72" s="58">
        <f t="shared" si="4"/>
        <v>16.724320504771402</v>
      </c>
      <c r="K72" s="58">
        <f t="shared" si="5"/>
        <v>195.67991412916192</v>
      </c>
      <c r="L72" s="58">
        <f t="shared" si="2"/>
        <v>0.51288386879306624</v>
      </c>
      <c r="M72" s="58">
        <f t="shared" si="3"/>
        <v>11.024905530135625</v>
      </c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2:26" x14ac:dyDescent="0.2">
      <c r="B73" s="55">
        <v>62</v>
      </c>
      <c r="C73" s="56">
        <f t="shared" si="7"/>
        <v>0.92873039999999996</v>
      </c>
      <c r="D73" s="57">
        <f t="shared" si="8"/>
        <v>0.14858731320971216</v>
      </c>
      <c r="E73" s="57">
        <f>SUM(D73:$D$122)</f>
        <v>2.4181273444006526</v>
      </c>
      <c r="F73" s="57">
        <f>SUM($E73:E$122)</f>
        <v>27.520261638350579</v>
      </c>
      <c r="G73" s="57">
        <f t="shared" si="9"/>
        <v>7.6515470142210376E-4</v>
      </c>
      <c r="H73" s="57">
        <f>SUM($G73:G$122)</f>
        <v>7.8156419683479611E-2</v>
      </c>
      <c r="I73" s="57">
        <f>SUM($H73:H$122)</f>
        <v>1.6165663258079186</v>
      </c>
      <c r="J73" s="58">
        <f t="shared" si="4"/>
        <v>16.274117164954536</v>
      </c>
      <c r="K73" s="58">
        <f t="shared" si="5"/>
        <v>185.21272808472696</v>
      </c>
      <c r="L73" s="58">
        <f t="shared" si="2"/>
        <v>0.52599658742850897</v>
      </c>
      <c r="M73" s="58">
        <f t="shared" si="3"/>
        <v>10.879571686758613</v>
      </c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2:26" x14ac:dyDescent="0.2">
      <c r="B74" s="55">
        <v>63</v>
      </c>
      <c r="C74" s="56">
        <f t="shared" si="7"/>
        <v>0.92380439999999997</v>
      </c>
      <c r="D74" s="57">
        <f t="shared" si="8"/>
        <v>0.14349437268664794</v>
      </c>
      <c r="E74" s="57">
        <f>SUM(D74:$D$122)</f>
        <v>2.2695400311909406</v>
      </c>
      <c r="F74" s="57">
        <f>SUM($E74:E$122)</f>
        <v>25.102134293949927</v>
      </c>
      <c r="G74" s="57">
        <f t="shared" si="9"/>
        <v>8.2069943919705777E-4</v>
      </c>
      <c r="H74" s="57">
        <f>SUM($G74:G$122)</f>
        <v>7.7391264982057506E-2</v>
      </c>
      <c r="I74" s="57">
        <f>SUM($H74:H$122)</f>
        <v>1.538409906124439</v>
      </c>
      <c r="J74" s="58">
        <f t="shared" si="4"/>
        <v>15.816230202608635</v>
      </c>
      <c r="K74" s="58">
        <f t="shared" si="5"/>
        <v>174.93462512823447</v>
      </c>
      <c r="L74" s="58">
        <f t="shared" si="2"/>
        <v>0.53933310089489461</v>
      </c>
      <c r="M74" s="58">
        <f t="shared" si="3"/>
        <v>10.721046946446473</v>
      </c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2:26" x14ac:dyDescent="0.2">
      <c r="B75" s="55">
        <v>64</v>
      </c>
      <c r="C75" s="56">
        <f t="shared" ref="C75:C106" si="10">INDEX(CHOOSE(Opz_Bdem,Tavola71,Tavola81,Tavola91,Tavola98,TavolaRG48),1+B75,Opz_S)/100000</f>
        <v>0.91836229999999996</v>
      </c>
      <c r="D75" s="57">
        <f t="shared" ref="D75:D106" si="11">(1+Opz_Bfin)^(-$B75)*$C75</f>
        <v>0.1384942254992961</v>
      </c>
      <c r="E75" s="57">
        <f>SUM(D75:$D$122)</f>
        <v>2.1260456585042919</v>
      </c>
      <c r="F75" s="57">
        <f>SUM($E75:E$122)</f>
        <v>22.832594262758985</v>
      </c>
      <c r="G75" s="57">
        <f t="shared" ref="G75:G106" si="12">(1+Opz_Bfin)^(-$B75-1)*($C75-$C76)</f>
        <v>8.8206665142697457E-4</v>
      </c>
      <c r="H75" s="57">
        <f>SUM($G75:G$122)</f>
        <v>7.6570565542860458E-2</v>
      </c>
      <c r="I75" s="57">
        <f>SUM($H75:H$122)</f>
        <v>1.4610186411423816</v>
      </c>
      <c r="J75" s="58">
        <f t="shared" si="4"/>
        <v>15.351150207451051</v>
      </c>
      <c r="K75" s="58">
        <f t="shared" si="5"/>
        <v>164.86314992876748</v>
      </c>
      <c r="L75" s="58">
        <f t="shared" si="2"/>
        <v>0.5528791201713289</v>
      </c>
      <c r="M75" s="58">
        <f t="shared" si="3"/>
        <v>10.549310889137448</v>
      </c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2:26" x14ac:dyDescent="0.2">
      <c r="B76" s="55">
        <v>65</v>
      </c>
      <c r="C76" s="56">
        <f t="shared" si="10"/>
        <v>0.91233779999999998</v>
      </c>
      <c r="D76" s="57">
        <f t="shared" si="11"/>
        <v>0.13357834645468578</v>
      </c>
      <c r="E76" s="57">
        <f>SUM(D76:$D$122)</f>
        <v>1.9875514330049973</v>
      </c>
      <c r="F76" s="57">
        <f>SUM($E76:E$122)</f>
        <v>20.706548604254692</v>
      </c>
      <c r="G76" s="57">
        <f t="shared" si="12"/>
        <v>9.4956813693555765E-4</v>
      </c>
      <c r="H76" s="57">
        <f>SUM($G76:G$122)</f>
        <v>7.5688498891433489E-2</v>
      </c>
      <c r="I76" s="57">
        <f>SUM($H76:H$122)</f>
        <v>1.384448075599521</v>
      </c>
      <c r="J76" s="58">
        <f t="shared" si="4"/>
        <v>14.879293581308412</v>
      </c>
      <c r="K76" s="58">
        <f t="shared" si="5"/>
        <v>155.01426057313145</v>
      </c>
      <c r="L76" s="58">
        <f t="shared" ref="L76:L122" si="13">IF(D76&gt;0,H76/D76,0)</f>
        <v>0.56662251704927002</v>
      </c>
      <c r="M76" s="58">
        <f t="shared" ref="M76:M122" si="14">IF(D76&gt;0,I76/D76,0)</f>
        <v>10.364315118013321</v>
      </c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2:26" x14ac:dyDescent="0.2">
      <c r="B77" s="55">
        <v>66</v>
      </c>
      <c r="C77" s="56">
        <f t="shared" si="10"/>
        <v>0.90565770000000001</v>
      </c>
      <c r="D77" s="57">
        <f t="shared" si="11"/>
        <v>0.12873814686761373</v>
      </c>
      <c r="E77" s="57">
        <f>SUM(D77:$D$122)</f>
        <v>1.8539730865503115</v>
      </c>
      <c r="F77" s="57">
        <f>SUM($E77:E$122)</f>
        <v>18.718997171249697</v>
      </c>
      <c r="G77" s="57">
        <f t="shared" si="12"/>
        <v>1.0236507043296418E-3</v>
      </c>
      <c r="H77" s="57">
        <f>SUM($G77:G$122)</f>
        <v>7.4738930754497931E-2</v>
      </c>
      <c r="I77" s="57">
        <f>SUM($H77:H$122)</f>
        <v>1.3087595767080875</v>
      </c>
      <c r="J77" s="58">
        <f t="shared" ref="J77:J122" si="15">IF(D77&gt;0,E77/D77,0)</f>
        <v>14.401116775875465</v>
      </c>
      <c r="K77" s="58">
        <f t="shared" ref="K77:K122" si="16">IF(D77&gt;0,F77/D77,0)</f>
        <v>145.40365561187659</v>
      </c>
      <c r="L77" s="58">
        <f t="shared" si="13"/>
        <v>0.58054999681916175</v>
      </c>
      <c r="M77" s="58">
        <f t="shared" si="14"/>
        <v>10.166058845432458</v>
      </c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2:26" x14ac:dyDescent="0.2">
      <c r="B78" s="55">
        <v>67</v>
      </c>
      <c r="C78" s="56">
        <f t="shared" si="10"/>
        <v>0.89824039999999994</v>
      </c>
      <c r="D78" s="57">
        <f t="shared" si="11"/>
        <v>0.1239648414001497</v>
      </c>
      <c r="E78" s="57">
        <f>SUM(D78:$D$122)</f>
        <v>1.7252349396826976</v>
      </c>
      <c r="F78" s="57">
        <f>SUM($E78:E$122)</f>
        <v>16.865024084699382</v>
      </c>
      <c r="G78" s="57">
        <f t="shared" si="12"/>
        <v>1.1060513127471021E-3</v>
      </c>
      <c r="H78" s="57">
        <f>SUM($G78:G$122)</f>
        <v>7.371528005016828E-2</v>
      </c>
      <c r="I78" s="57">
        <f>SUM($H78:H$122)</f>
        <v>1.2340206459535894</v>
      </c>
      <c r="J78" s="58">
        <f t="shared" si="15"/>
        <v>13.917131020349244</v>
      </c>
      <c r="K78" s="58">
        <f t="shared" si="16"/>
        <v>136.04683307148582</v>
      </c>
      <c r="L78" s="58">
        <f t="shared" si="13"/>
        <v>0.5946466693102167</v>
      </c>
      <c r="M78" s="58">
        <f t="shared" si="14"/>
        <v>9.9546019017622775</v>
      </c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2:26" x14ac:dyDescent="0.2">
      <c r="B79" s="55">
        <v>68</v>
      </c>
      <c r="C79" s="56">
        <f t="shared" si="10"/>
        <v>0.88998559999999993</v>
      </c>
      <c r="D79" s="57">
        <f t="shared" si="11"/>
        <v>0.11924816363885456</v>
      </c>
      <c r="E79" s="57">
        <f>SUM(D79:$D$122)</f>
        <v>1.6012700982825476</v>
      </c>
      <c r="F79" s="57">
        <f>SUM($E79:E$122)</f>
        <v>15.139789145016687</v>
      </c>
      <c r="G79" s="57">
        <f t="shared" si="12"/>
        <v>1.1986149859560065E-3</v>
      </c>
      <c r="H79" s="57">
        <f>SUM($G79:G$122)</f>
        <v>7.2609228737421178E-2</v>
      </c>
      <c r="I79" s="57">
        <f>SUM($H79:H$122)</f>
        <v>1.160305365903421</v>
      </c>
      <c r="J79" s="58">
        <f t="shared" si="15"/>
        <v>13.428048276969918</v>
      </c>
      <c r="K79" s="58">
        <f t="shared" si="16"/>
        <v>126.96035463378573</v>
      </c>
      <c r="L79" s="58">
        <f t="shared" si="13"/>
        <v>0.60889179775815816</v>
      </c>
      <c r="M79" s="58">
        <f t="shared" si="14"/>
        <v>9.7301738701606251</v>
      </c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2:26" x14ac:dyDescent="0.2">
      <c r="B80" s="55">
        <v>69</v>
      </c>
      <c r="C80" s="56">
        <f t="shared" si="10"/>
        <v>0.88077159999999999</v>
      </c>
      <c r="D80" s="57">
        <f t="shared" si="11"/>
        <v>0.11457630116827172</v>
      </c>
      <c r="E80" s="57">
        <f>SUM(D80:$D$122)</f>
        <v>1.4820219346436934</v>
      </c>
      <c r="F80" s="57">
        <f>SUM($E80:E$122)</f>
        <v>13.538519046734139</v>
      </c>
      <c r="G80" s="57">
        <f t="shared" si="12"/>
        <v>1.3018352918773711E-3</v>
      </c>
      <c r="H80" s="57">
        <f>SUM($G80:G$122)</f>
        <v>7.1410613751465166E-2</v>
      </c>
      <c r="I80" s="57">
        <f>SUM($H80:H$122)</f>
        <v>1.0876961371659999</v>
      </c>
      <c r="J80" s="58">
        <f t="shared" si="15"/>
        <v>12.934803441307917</v>
      </c>
      <c r="K80" s="58">
        <f t="shared" si="16"/>
        <v>118.16159981330593</v>
      </c>
      <c r="L80" s="58">
        <f t="shared" si="13"/>
        <v>0.62325815219491543</v>
      </c>
      <c r="M80" s="58">
        <f t="shared" si="14"/>
        <v>9.493203446745607</v>
      </c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2:26" x14ac:dyDescent="0.2">
      <c r="B81" s="55">
        <v>70</v>
      </c>
      <c r="C81" s="56">
        <f t="shared" si="10"/>
        <v>0.87046389999999996</v>
      </c>
      <c r="D81" s="57">
        <f t="shared" si="11"/>
        <v>0.10993729205595926</v>
      </c>
      <c r="E81" s="57">
        <f>SUM(D81:$D$122)</f>
        <v>1.3674456334754217</v>
      </c>
      <c r="F81" s="57">
        <f>SUM($E81:E$122)</f>
        <v>12.056497112090446</v>
      </c>
      <c r="G81" s="57">
        <f t="shared" si="12"/>
        <v>1.4163819695168552E-3</v>
      </c>
      <c r="H81" s="57">
        <f>SUM($G81:G$122)</f>
        <v>7.0108778459587795E-2</v>
      </c>
      <c r="I81" s="57">
        <f>SUM($H81:H$122)</f>
        <v>1.0162855234145349</v>
      </c>
      <c r="J81" s="58">
        <f t="shared" si="15"/>
        <v>12.438414735369117</v>
      </c>
      <c r="K81" s="58">
        <f t="shared" si="16"/>
        <v>109.66703733209619</v>
      </c>
      <c r="L81" s="58">
        <f t="shared" si="13"/>
        <v>0.63771607566886113</v>
      </c>
      <c r="M81" s="58">
        <f t="shared" si="14"/>
        <v>9.244229182007091</v>
      </c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2:26" x14ac:dyDescent="0.2">
      <c r="B82" s="55">
        <v>71</v>
      </c>
      <c r="C82" s="56">
        <f t="shared" si="10"/>
        <v>0.85891280000000003</v>
      </c>
      <c r="D82" s="57">
        <f t="shared" si="11"/>
        <v>0.10531885303626881</v>
      </c>
      <c r="E82" s="57">
        <f>SUM(D82:$D$122)</f>
        <v>1.2575083414194625</v>
      </c>
      <c r="F82" s="57">
        <f>SUM($E82:E$122)</f>
        <v>10.689051478615026</v>
      </c>
      <c r="G82" s="57">
        <f t="shared" si="12"/>
        <v>1.542770638290819E-3</v>
      </c>
      <c r="H82" s="57">
        <f>SUM($G82:G$122)</f>
        <v>6.8692396490070931E-2</v>
      </c>
      <c r="I82" s="57">
        <f>SUM($H82:H$122)</f>
        <v>0.94617674495494675</v>
      </c>
      <c r="J82" s="58">
        <f t="shared" si="15"/>
        <v>11.940011737370636</v>
      </c>
      <c r="K82" s="58">
        <f t="shared" si="16"/>
        <v>101.49228908649452</v>
      </c>
      <c r="L82" s="58">
        <f t="shared" si="13"/>
        <v>0.65223266784357425</v>
      </c>
      <c r="M82" s="58">
        <f t="shared" si="14"/>
        <v>8.9839256474727325</v>
      </c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2:26" x14ac:dyDescent="0.2">
      <c r="B83" s="55">
        <v>72</v>
      </c>
      <c r="C83" s="56">
        <f t="shared" si="10"/>
        <v>0.84595350000000002</v>
      </c>
      <c r="D83" s="57">
        <f t="shared" si="11"/>
        <v>0.10070854298915465</v>
      </c>
      <c r="E83" s="57">
        <f>SUM(D83:$D$122)</f>
        <v>1.1521894883831938</v>
      </c>
      <c r="F83" s="57">
        <f>SUM($E83:E$122)</f>
        <v>9.4315431371955629</v>
      </c>
      <c r="G83" s="57">
        <f t="shared" si="12"/>
        <v>1.6822203054138107E-3</v>
      </c>
      <c r="H83" s="57">
        <f>SUM($G83:G$122)</f>
        <v>6.7149625851780109E-2</v>
      </c>
      <c r="I83" s="57">
        <f>SUM($H83:H$122)</f>
        <v>0.87748434846487577</v>
      </c>
      <c r="J83" s="58">
        <f t="shared" si="15"/>
        <v>11.440831673111125</v>
      </c>
      <c r="K83" s="58">
        <f t="shared" si="16"/>
        <v>93.651867629653339</v>
      </c>
      <c r="L83" s="58">
        <f t="shared" si="13"/>
        <v>0.66677189301618123</v>
      </c>
      <c r="M83" s="58">
        <f t="shared" si="14"/>
        <v>8.7131073732183033</v>
      </c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2:26" x14ac:dyDescent="0.2">
      <c r="B84" s="55">
        <v>73</v>
      </c>
      <c r="C84" s="56">
        <f t="shared" si="10"/>
        <v>0.83139889999999994</v>
      </c>
      <c r="D84" s="57">
        <f t="shared" si="11"/>
        <v>9.6093064150076124E-2</v>
      </c>
      <c r="E84" s="57">
        <f>SUM(D84:$D$122)</f>
        <v>1.0514809453940388</v>
      </c>
      <c r="F84" s="57">
        <f>SUM($E84:E$122)</f>
        <v>8.2793536488123678</v>
      </c>
      <c r="G84" s="57">
        <f t="shared" si="12"/>
        <v>1.8350060355502805E-3</v>
      </c>
      <c r="H84" s="57">
        <f>SUM($G84:G$122)</f>
        <v>6.5467405546366292E-2</v>
      </c>
      <c r="I84" s="57">
        <f>SUM($H84:H$122)</f>
        <v>0.81033472261309569</v>
      </c>
      <c r="J84" s="58">
        <f t="shared" si="15"/>
        <v>10.942318831168272</v>
      </c>
      <c r="K84" s="58">
        <f t="shared" si="16"/>
        <v>86.159742350205917</v>
      </c>
      <c r="L84" s="58">
        <f t="shared" si="13"/>
        <v>0.68129168452907984</v>
      </c>
      <c r="M84" s="58">
        <f t="shared" si="14"/>
        <v>8.4328117724244063</v>
      </c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2:26" x14ac:dyDescent="0.2">
      <c r="B85" s="55">
        <v>74</v>
      </c>
      <c r="C85" s="56">
        <f t="shared" si="10"/>
        <v>0.8150461</v>
      </c>
      <c r="D85" s="57">
        <f t="shared" si="11"/>
        <v>9.1459231003358593E-2</v>
      </c>
      <c r="E85" s="57">
        <f>SUM(D85:$D$122)</f>
        <v>0.95538788124396212</v>
      </c>
      <c r="F85" s="57">
        <f>SUM($E85:E$122)</f>
        <v>7.2278727034183321</v>
      </c>
      <c r="G85" s="57">
        <f t="shared" si="12"/>
        <v>2.0007352347050276E-3</v>
      </c>
      <c r="H85" s="57">
        <f>SUM($G85:G$122)</f>
        <v>6.3632399510816021E-2</v>
      </c>
      <c r="I85" s="57">
        <f>SUM($H85:H$122)</f>
        <v>0.74486731706672948</v>
      </c>
      <c r="J85" s="58">
        <f t="shared" si="15"/>
        <v>10.446051981443821</v>
      </c>
      <c r="K85" s="58">
        <f t="shared" si="16"/>
        <v>79.028356395790254</v>
      </c>
      <c r="L85" s="58">
        <f t="shared" si="13"/>
        <v>0.69574605879289864</v>
      </c>
      <c r="M85" s="58">
        <f t="shared" si="14"/>
        <v>8.1442551932169227</v>
      </c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2:26" x14ac:dyDescent="0.2">
      <c r="B86" s="55">
        <v>75</v>
      </c>
      <c r="C86" s="56">
        <f t="shared" si="10"/>
        <v>0.79668149999999993</v>
      </c>
      <c r="D86" s="57">
        <f t="shared" si="11"/>
        <v>8.6794634671468349E-2</v>
      </c>
      <c r="E86" s="57">
        <f>SUM(D86:$D$122)</f>
        <v>0.8639286502406035</v>
      </c>
      <c r="F86" s="57">
        <f>SUM($E86:E$122)</f>
        <v>6.2724848221743699</v>
      </c>
      <c r="G86" s="57">
        <f t="shared" si="12"/>
        <v>2.1835158953002836E-3</v>
      </c>
      <c r="H86" s="57">
        <f>SUM($G86:G$122)</f>
        <v>6.1631664276110977E-2</v>
      </c>
      <c r="I86" s="57">
        <f>SUM($H86:H$122)</f>
        <v>0.68123491755591337</v>
      </c>
      <c r="J86" s="58">
        <f t="shared" si="15"/>
        <v>9.9537103129785898</v>
      </c>
      <c r="K86" s="58">
        <f t="shared" si="16"/>
        <v>72.26811710097904</v>
      </c>
      <c r="L86" s="58">
        <f t="shared" si="13"/>
        <v>0.71008610738897326</v>
      </c>
      <c r="M86" s="58">
        <f t="shared" si="14"/>
        <v>7.8488136983869694</v>
      </c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2:26" x14ac:dyDescent="0.2">
      <c r="B87" s="55">
        <v>76</v>
      </c>
      <c r="C87" s="56">
        <f t="shared" si="10"/>
        <v>0.77603789999999995</v>
      </c>
      <c r="D87" s="57">
        <f t="shared" si="11"/>
        <v>8.2083119708067059E-2</v>
      </c>
      <c r="E87" s="57">
        <f>SUM(D87:$D$122)</f>
        <v>0.77713401556913508</v>
      </c>
      <c r="F87" s="57">
        <f>SUM($E87:E$122)</f>
        <v>5.4085561719337649</v>
      </c>
      <c r="G87" s="57">
        <f t="shared" si="12"/>
        <v>2.376030474246507E-3</v>
      </c>
      <c r="H87" s="57">
        <f>SUM($G87:G$122)</f>
        <v>5.9448148380810688E-2</v>
      </c>
      <c r="I87" s="57">
        <f>SUM($H87:H$122)</f>
        <v>0.61960325327980259</v>
      </c>
      <c r="J87" s="58">
        <f t="shared" si="15"/>
        <v>9.467647164643024</v>
      </c>
      <c r="K87" s="58">
        <f t="shared" si="16"/>
        <v>65.891211142675616</v>
      </c>
      <c r="L87" s="58">
        <f t="shared" si="13"/>
        <v>0.72424328646670788</v>
      </c>
      <c r="M87" s="58">
        <f t="shared" si="14"/>
        <v>7.5484856750505367</v>
      </c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2:26" x14ac:dyDescent="0.2">
      <c r="B88" s="55">
        <v>77</v>
      </c>
      <c r="C88" s="56">
        <f t="shared" si="10"/>
        <v>0.75290029999999997</v>
      </c>
      <c r="D88" s="57">
        <f t="shared" si="11"/>
        <v>7.7316318756886576E-2</v>
      </c>
      <c r="E88" s="57">
        <f>SUM(D88:$D$122)</f>
        <v>0.69505089586106816</v>
      </c>
      <c r="F88" s="57">
        <f>SUM($E88:E$122)</f>
        <v>4.6314221563646312</v>
      </c>
      <c r="G88" s="57">
        <f t="shared" si="12"/>
        <v>2.5672030113581355E-3</v>
      </c>
      <c r="H88" s="57">
        <f>SUM($G88:G$122)</f>
        <v>5.7072117906564183E-2</v>
      </c>
      <c r="I88" s="57">
        <f>SUM($H88:H$122)</f>
        <v>0.5601551048989919</v>
      </c>
      <c r="J88" s="58">
        <f t="shared" si="15"/>
        <v>8.9897049812548122</v>
      </c>
      <c r="K88" s="58">
        <f t="shared" si="16"/>
        <v>59.9022590680717</v>
      </c>
      <c r="L88" s="58">
        <f t="shared" si="13"/>
        <v>0.73816393258481106</v>
      </c>
      <c r="M88" s="58">
        <f t="shared" si="14"/>
        <v>7.2449789889808844</v>
      </c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2:26" x14ac:dyDescent="0.2">
      <c r="B89" s="55">
        <v>78</v>
      </c>
      <c r="C89" s="56">
        <f t="shared" si="10"/>
        <v>0.72715110000000005</v>
      </c>
      <c r="D89" s="57">
        <f t="shared" si="11"/>
        <v>7.249718413125017E-2</v>
      </c>
      <c r="E89" s="57">
        <f>SUM(D89:$D$122)</f>
        <v>0.61773457710418156</v>
      </c>
      <c r="F89" s="57">
        <f>SUM($E89:E$122)</f>
        <v>3.9363712605035612</v>
      </c>
      <c r="G89" s="57">
        <f t="shared" si="12"/>
        <v>2.7510217161580059E-3</v>
      </c>
      <c r="H89" s="57">
        <f>SUM($G89:G$122)</f>
        <v>5.4504914895206043E-2</v>
      </c>
      <c r="I89" s="57">
        <f>SUM($H89:H$122)</f>
        <v>0.50308298699242748</v>
      </c>
      <c r="J89" s="58">
        <f t="shared" si="15"/>
        <v>8.5208078700798104</v>
      </c>
      <c r="K89" s="58">
        <f t="shared" si="16"/>
        <v>54.296884874550244</v>
      </c>
      <c r="L89" s="58">
        <f t="shared" si="13"/>
        <v>0.75182112999767536</v>
      </c>
      <c r="M89" s="58">
        <f t="shared" si="14"/>
        <v>6.9393452038307757</v>
      </c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2:26" x14ac:dyDescent="0.2">
      <c r="B90" s="55">
        <v>79</v>
      </c>
      <c r="C90" s="56">
        <f t="shared" si="10"/>
        <v>0.69873039999999997</v>
      </c>
      <c r="D90" s="57">
        <f t="shared" si="11"/>
        <v>6.7634593945249927E-2</v>
      </c>
      <c r="E90" s="57">
        <f>SUM(D90:$D$122)</f>
        <v>0.5452373929729315</v>
      </c>
      <c r="F90" s="57">
        <f>SUM($E90:E$122)</f>
        <v>3.3186366833993799</v>
      </c>
      <c r="G90" s="57">
        <f t="shared" si="12"/>
        <v>2.9206953905957958E-3</v>
      </c>
      <c r="H90" s="57">
        <f>SUM($G90:G$122)</f>
        <v>5.1753893179048042E-2</v>
      </c>
      <c r="I90" s="57">
        <f>SUM($H90:H$122)</f>
        <v>0.44857807209722145</v>
      </c>
      <c r="J90" s="58">
        <f t="shared" si="15"/>
        <v>8.0615164691356043</v>
      </c>
      <c r="K90" s="58">
        <f t="shared" si="16"/>
        <v>49.067148774276816</v>
      </c>
      <c r="L90" s="58">
        <f t="shared" si="13"/>
        <v>0.76519854944265242</v>
      </c>
      <c r="M90" s="58">
        <f t="shared" si="14"/>
        <v>6.632376213574144</v>
      </c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2:26" x14ac:dyDescent="0.2">
      <c r="B91" s="55">
        <v>80</v>
      </c>
      <c r="C91" s="56">
        <f t="shared" si="10"/>
        <v>0.66765160000000001</v>
      </c>
      <c r="D91" s="57">
        <f t="shared" si="11"/>
        <v>6.2743958925180837E-2</v>
      </c>
      <c r="E91" s="57">
        <f>SUM(D91:$D$122)</f>
        <v>0.4776027990276816</v>
      </c>
      <c r="F91" s="57">
        <f>SUM($E91:E$122)</f>
        <v>2.7733992904264482</v>
      </c>
      <c r="G91" s="57">
        <f t="shared" si="12"/>
        <v>3.0826130011264662E-3</v>
      </c>
      <c r="H91" s="57">
        <f>SUM($G91:G$122)</f>
        <v>4.8833197788452236E-2</v>
      </c>
      <c r="I91" s="57">
        <f>SUM($H91:H$122)</f>
        <v>0.3968241789181734</v>
      </c>
      <c r="J91" s="58">
        <f t="shared" si="15"/>
        <v>7.6119328013267387</v>
      </c>
      <c r="K91" s="58">
        <f t="shared" si="16"/>
        <v>44.201853659466941</v>
      </c>
      <c r="L91" s="58">
        <f t="shared" si="13"/>
        <v>0.77829321937883267</v>
      </c>
      <c r="M91" s="58">
        <f t="shared" si="14"/>
        <v>6.324500170468478</v>
      </c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2:26" x14ac:dyDescent="0.2">
      <c r="B92" s="55">
        <v>81</v>
      </c>
      <c r="C92" s="56">
        <f t="shared" si="10"/>
        <v>0.63386580000000003</v>
      </c>
      <c r="D92" s="57">
        <f t="shared" si="11"/>
        <v>5.7833851974777264E-2</v>
      </c>
      <c r="E92" s="57">
        <f>SUM(D92:$D$122)</f>
        <v>0.41485884010250068</v>
      </c>
      <c r="F92" s="57">
        <f>SUM($E92:E$122)</f>
        <v>2.2957964913987663</v>
      </c>
      <c r="G92" s="57">
        <f t="shared" si="12"/>
        <v>3.2395390734010375E-3</v>
      </c>
      <c r="H92" s="57">
        <f>SUM($G92:G$122)</f>
        <v>4.5750584787325778E-2</v>
      </c>
      <c r="I92" s="57">
        <f>SUM($H92:H$122)</f>
        <v>0.34799098112972116</v>
      </c>
      <c r="J92" s="58">
        <f t="shared" si="15"/>
        <v>7.1732873729979216</v>
      </c>
      <c r="K92" s="58">
        <f t="shared" si="16"/>
        <v>39.696413311705719</v>
      </c>
      <c r="L92" s="58">
        <f t="shared" si="13"/>
        <v>0.79106929981559437</v>
      </c>
      <c r="M92" s="58">
        <f t="shared" si="14"/>
        <v>6.0170811600356204</v>
      </c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2:26" x14ac:dyDescent="0.2">
      <c r="B93" s="55">
        <v>82</v>
      </c>
      <c r="C93" s="56">
        <f t="shared" si="10"/>
        <v>0.59729489999999996</v>
      </c>
      <c r="D93" s="57">
        <f t="shared" si="11"/>
        <v>5.2909831775897267E-2</v>
      </c>
      <c r="E93" s="57">
        <f>SUM(D93:$D$122)</f>
        <v>0.35702498812772343</v>
      </c>
      <c r="F93" s="57">
        <f>SUM($E93:E$122)</f>
        <v>1.8809376512962654</v>
      </c>
      <c r="G93" s="57">
        <f t="shared" si="12"/>
        <v>3.3775447322461701E-3</v>
      </c>
      <c r="H93" s="57">
        <f>SUM($G93:G$122)</f>
        <v>4.2511045713924743E-2</v>
      </c>
      <c r="I93" s="57">
        <f>SUM($H93:H$122)</f>
        <v>0.30224039634239536</v>
      </c>
      <c r="J93" s="58">
        <f t="shared" si="15"/>
        <v>6.7478004776111167</v>
      </c>
      <c r="K93" s="58">
        <f t="shared" si="16"/>
        <v>35.549870187890384</v>
      </c>
      <c r="L93" s="58">
        <f t="shared" si="13"/>
        <v>0.80346212201132672</v>
      </c>
      <c r="M93" s="58">
        <f t="shared" si="14"/>
        <v>5.712367365342466</v>
      </c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2:26" x14ac:dyDescent="0.2">
      <c r="B94" s="55">
        <v>83</v>
      </c>
      <c r="C94" s="56">
        <f t="shared" si="10"/>
        <v>0.55802220000000002</v>
      </c>
      <c r="D94" s="57">
        <f t="shared" si="11"/>
        <v>4.799122398221721E-2</v>
      </c>
      <c r="E94" s="57">
        <f>SUM(D94:$D$122)</f>
        <v>0.30411515635182623</v>
      </c>
      <c r="F94" s="57">
        <f>SUM($E94:E$122)</f>
        <v>1.523912663168542</v>
      </c>
      <c r="G94" s="57">
        <f t="shared" si="12"/>
        <v>3.4895247262978603E-3</v>
      </c>
      <c r="H94" s="57">
        <f>SUM($G94:G$122)</f>
        <v>3.9133500981678566E-2</v>
      </c>
      <c r="I94" s="57">
        <f>SUM($H94:H$122)</f>
        <v>0.25972935062847058</v>
      </c>
      <c r="J94" s="58">
        <f t="shared" si="15"/>
        <v>6.3368910212524243</v>
      </c>
      <c r="K94" s="58">
        <f t="shared" si="16"/>
        <v>31.75398618158221</v>
      </c>
      <c r="L94" s="58">
        <f t="shared" si="13"/>
        <v>0.81543035860429802</v>
      </c>
      <c r="M94" s="58">
        <f t="shared" si="14"/>
        <v>5.4120176373228439</v>
      </c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2:26" x14ac:dyDescent="0.2">
      <c r="B95" s="55">
        <v>84</v>
      </c>
      <c r="C95" s="56">
        <f t="shared" si="10"/>
        <v>0.51623019999999997</v>
      </c>
      <c r="D95" s="57">
        <f t="shared" si="11"/>
        <v>4.3103896615660588E-2</v>
      </c>
      <c r="E95" s="57">
        <f>SUM(D95:$D$122)</f>
        <v>0.25612393236960901</v>
      </c>
      <c r="F95" s="57">
        <f>SUM($E95:E$122)</f>
        <v>1.2197975068167159</v>
      </c>
      <c r="G95" s="57">
        <f t="shared" si="12"/>
        <v>3.5683317114091197E-3</v>
      </c>
      <c r="H95" s="57">
        <f>SUM($G95:G$122)</f>
        <v>3.5643976255380704E-2</v>
      </c>
      <c r="I95" s="57">
        <f>SUM($H95:H$122)</f>
        <v>0.2205958496467921</v>
      </c>
      <c r="J95" s="58">
        <f t="shared" si="15"/>
        <v>5.9420134252213659</v>
      </c>
      <c r="K95" s="58">
        <f t="shared" si="16"/>
        <v>28.299007806489978</v>
      </c>
      <c r="L95" s="58">
        <f t="shared" si="13"/>
        <v>0.82693164780908623</v>
      </c>
      <c r="M95" s="58">
        <f t="shared" si="14"/>
        <v>5.1177704794012708</v>
      </c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2:26" x14ac:dyDescent="0.2">
      <c r="B96" s="55">
        <v>85</v>
      </c>
      <c r="C96" s="56">
        <f t="shared" si="10"/>
        <v>0.47221230000000003</v>
      </c>
      <c r="D96" s="57">
        <f t="shared" si="11"/>
        <v>3.8280111604766222E-2</v>
      </c>
      <c r="E96" s="57">
        <f>SUM(D96:$D$122)</f>
        <v>0.21302003575394848</v>
      </c>
      <c r="F96" s="57">
        <f>SUM($E96:E$122)</f>
        <v>0.96367357444710744</v>
      </c>
      <c r="G96" s="57">
        <f t="shared" si="12"/>
        <v>3.6115217405437426E-3</v>
      </c>
      <c r="H96" s="57">
        <f>SUM($G96:G$122)</f>
        <v>3.2075644543971583E-2</v>
      </c>
      <c r="I96" s="57">
        <f>SUM($H96:H$122)</f>
        <v>0.18495187339141139</v>
      </c>
      <c r="J96" s="58">
        <f t="shared" si="15"/>
        <v>5.564770498929934</v>
      </c>
      <c r="K96" s="58">
        <f t="shared" si="16"/>
        <v>25.174262405418936</v>
      </c>
      <c r="L96" s="58">
        <f t="shared" si="13"/>
        <v>0.83791930585640906</v>
      </c>
      <c r="M96" s="58">
        <f t="shared" si="14"/>
        <v>4.8315395550827809</v>
      </c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2:26" x14ac:dyDescent="0.2">
      <c r="B97" s="55">
        <v>86</v>
      </c>
      <c r="C97" s="56">
        <f t="shared" si="10"/>
        <v>0.42632510000000001</v>
      </c>
      <c r="D97" s="57">
        <f t="shared" si="11"/>
        <v>3.3553635157287535E-2</v>
      </c>
      <c r="E97" s="57">
        <f>SUM(D97:$D$122)</f>
        <v>0.17473992414918224</v>
      </c>
      <c r="F97" s="57">
        <f>SUM($E97:E$122)</f>
        <v>0.75065353869315876</v>
      </c>
      <c r="G97" s="57">
        <f t="shared" si="12"/>
        <v>3.6080896200713221E-3</v>
      </c>
      <c r="H97" s="57">
        <f>SUM($G97:G$122)</f>
        <v>2.8464122803427857E-2</v>
      </c>
      <c r="I97" s="57">
        <f>SUM($H97:H$122)</f>
        <v>0.15287622884743982</v>
      </c>
      <c r="J97" s="58">
        <f t="shared" si="15"/>
        <v>5.2077792266043152</v>
      </c>
      <c r="K97" s="58">
        <f t="shared" si="16"/>
        <v>22.37175004062485</v>
      </c>
      <c r="L97" s="58">
        <f t="shared" si="13"/>
        <v>0.84831710990472864</v>
      </c>
      <c r="M97" s="58">
        <f t="shared" si="14"/>
        <v>4.5561748564890303</v>
      </c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2:26" x14ac:dyDescent="0.2">
      <c r="B98" s="55">
        <v>87</v>
      </c>
      <c r="C98" s="56">
        <f t="shared" si="10"/>
        <v>0.3791062</v>
      </c>
      <c r="D98" s="57">
        <f t="shared" si="11"/>
        <v>2.8968255192829192E-2</v>
      </c>
      <c r="E98" s="57">
        <f>SUM(D98:$D$122)</f>
        <v>0.14118628899189475</v>
      </c>
      <c r="F98" s="57">
        <f>SUM($E98:E$122)</f>
        <v>0.57591361454397649</v>
      </c>
      <c r="G98" s="57">
        <f t="shared" si="12"/>
        <v>3.5399741268615633E-3</v>
      </c>
      <c r="H98" s="57">
        <f>SUM($G98:G$122)</f>
        <v>2.4856033183356538E-2</v>
      </c>
      <c r="I98" s="57">
        <f>SUM($H98:H$122)</f>
        <v>0.12441210604401196</v>
      </c>
      <c r="J98" s="58">
        <f t="shared" si="15"/>
        <v>4.8738278523189766</v>
      </c>
      <c r="K98" s="58">
        <f t="shared" si="16"/>
        <v>19.880852702738487</v>
      </c>
      <c r="L98" s="58">
        <f t="shared" si="13"/>
        <v>0.85804384896158348</v>
      </c>
      <c r="M98" s="58">
        <f t="shared" si="14"/>
        <v>4.2947738901032935</v>
      </c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2:26" x14ac:dyDescent="0.2">
      <c r="B99" s="55">
        <v>88</v>
      </c>
      <c r="C99" s="56">
        <f t="shared" si="10"/>
        <v>0.33138889999999999</v>
      </c>
      <c r="D99" s="57">
        <f t="shared" si="11"/>
        <v>2.4584545477826982E-2</v>
      </c>
      <c r="E99" s="57">
        <f>SUM(D99:$D$122)</f>
        <v>0.11221803379906556</v>
      </c>
      <c r="F99" s="57">
        <f>SUM($E99:E$122)</f>
        <v>0.43472732555208166</v>
      </c>
      <c r="G99" s="57">
        <f t="shared" si="12"/>
        <v>3.3936239024975022E-3</v>
      </c>
      <c r="H99" s="57">
        <f>SUM($G99:G$122)</f>
        <v>2.1316059056494974E-2</v>
      </c>
      <c r="I99" s="57">
        <f>SUM($H99:H$122)</f>
        <v>9.9556072860655431E-2</v>
      </c>
      <c r="J99" s="58">
        <f t="shared" si="15"/>
        <v>4.5645763066995073</v>
      </c>
      <c r="K99" s="58">
        <f t="shared" si="16"/>
        <v>17.682951508872353</v>
      </c>
      <c r="L99" s="58">
        <f t="shared" si="13"/>
        <v>0.86705117553302402</v>
      </c>
      <c r="M99" s="58">
        <f t="shared" si="14"/>
        <v>4.0495388841109925</v>
      </c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2:26" x14ac:dyDescent="0.2">
      <c r="B100" s="55">
        <v>89</v>
      </c>
      <c r="C100" s="56">
        <f t="shared" si="10"/>
        <v>0.28427200000000002</v>
      </c>
      <c r="D100" s="57">
        <f t="shared" si="11"/>
        <v>2.0474866852674321E-2</v>
      </c>
      <c r="E100" s="57">
        <f>SUM(D100:$D$122)</f>
        <v>8.7633488321238573E-2</v>
      </c>
      <c r="F100" s="57">
        <f>SUM($E100:E$122)</f>
        <v>0.32250929175301613</v>
      </c>
      <c r="G100" s="57">
        <f t="shared" si="12"/>
        <v>3.16416237688074E-3</v>
      </c>
      <c r="H100" s="57">
        <f>SUM($G100:G$122)</f>
        <v>1.7922435153997471E-2</v>
      </c>
      <c r="I100" s="57">
        <f>SUM($H100:H$122)</f>
        <v>7.8240013804160458E-2</v>
      </c>
      <c r="J100" s="58">
        <f t="shared" si="15"/>
        <v>4.2800516824749142</v>
      </c>
      <c r="K100" s="58">
        <f t="shared" si="16"/>
        <v>15.751471991178864</v>
      </c>
      <c r="L100" s="58">
        <f t="shared" si="13"/>
        <v>0.87533830051043948</v>
      </c>
      <c r="M100" s="58">
        <f t="shared" si="14"/>
        <v>3.8212709448677638</v>
      </c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2:26" x14ac:dyDescent="0.2">
      <c r="B101" s="55">
        <v>90</v>
      </c>
      <c r="C101" s="56">
        <f t="shared" si="10"/>
        <v>0.23902299999999999</v>
      </c>
      <c r="D101" s="57">
        <f t="shared" si="11"/>
        <v>1.6714349130570055E-2</v>
      </c>
      <c r="E101" s="57">
        <f>SUM(D101:$D$122)</f>
        <v>6.7158621468564245E-2</v>
      </c>
      <c r="F101" s="57">
        <f>SUM($E101:E$122)</f>
        <v>0.23487580343177747</v>
      </c>
      <c r="G101" s="57">
        <f t="shared" si="12"/>
        <v>2.8516143677829748E-3</v>
      </c>
      <c r="H101" s="57">
        <f>SUM($G101:G$122)</f>
        <v>1.4758272777116731E-2</v>
      </c>
      <c r="I101" s="57">
        <f>SUM($H101:H$122)</f>
        <v>6.0317578650162969E-2</v>
      </c>
      <c r="J101" s="58">
        <f t="shared" si="15"/>
        <v>4.0180219369555408</v>
      </c>
      <c r="K101" s="58">
        <f t="shared" si="16"/>
        <v>14.052345179400167</v>
      </c>
      <c r="L101" s="58">
        <f t="shared" si="13"/>
        <v>0.88297023484595538</v>
      </c>
      <c r="M101" s="58">
        <f t="shared" si="14"/>
        <v>3.6087303297885458</v>
      </c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2:26" x14ac:dyDescent="0.2">
      <c r="B102" s="55">
        <v>91</v>
      </c>
      <c r="C102" s="56">
        <f t="shared" si="10"/>
        <v>0.19702020000000001</v>
      </c>
      <c r="D102" s="57">
        <f t="shared" si="11"/>
        <v>1.3375909059954946E-2</v>
      </c>
      <c r="E102" s="57">
        <f>SUM(D102:$D$122)</f>
        <v>5.0444272337994214E-2</v>
      </c>
      <c r="F102" s="57">
        <f>SUM($E102:E$122)</f>
        <v>0.16771718196321322</v>
      </c>
      <c r="G102" s="57">
        <f t="shared" si="12"/>
        <v>2.5368382204287109E-3</v>
      </c>
      <c r="H102" s="57">
        <f>SUM($G102:G$122)</f>
        <v>1.1906658409333755E-2</v>
      </c>
      <c r="I102" s="57">
        <f>SUM($H102:H$122)</f>
        <v>4.5559305873046241E-2</v>
      </c>
      <c r="J102" s="58">
        <f t="shared" si="15"/>
        <v>3.7712780575800453</v>
      </c>
      <c r="K102" s="58">
        <f t="shared" si="16"/>
        <v>12.538750167293538</v>
      </c>
      <c r="L102" s="58">
        <f t="shared" si="13"/>
        <v>0.890156949779222</v>
      </c>
      <c r="M102" s="58">
        <f t="shared" si="14"/>
        <v>3.4060717420278048</v>
      </c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2:26" x14ac:dyDescent="0.2">
      <c r="B103" s="55">
        <v>92</v>
      </c>
      <c r="C103" s="56">
        <f t="shared" si="10"/>
        <v>0.1585329</v>
      </c>
      <c r="D103" s="57">
        <f t="shared" si="11"/>
        <v>1.0449481255255702E-2</v>
      </c>
      <c r="E103" s="57">
        <f>SUM(D103:$D$122)</f>
        <v>3.7068363278039272E-2</v>
      </c>
      <c r="F103" s="57">
        <f>SUM($E103:E$122)</f>
        <v>0.11727290962521907</v>
      </c>
      <c r="G103" s="57">
        <f t="shared" si="12"/>
        <v>2.1838598377180544E-3</v>
      </c>
      <c r="H103" s="57">
        <f>SUM($G103:G$122)</f>
        <v>9.3698201889050436E-3</v>
      </c>
      <c r="I103" s="57">
        <f>SUM($H103:H$122)</f>
        <v>3.3652647463712493E-2</v>
      </c>
      <c r="J103" s="58">
        <f t="shared" si="15"/>
        <v>3.5473878915659336</v>
      </c>
      <c r="K103" s="58">
        <f t="shared" si="16"/>
        <v>11.222845111687734</v>
      </c>
      <c r="L103" s="58">
        <f t="shared" si="13"/>
        <v>0.89667802257574947</v>
      </c>
      <c r="M103" s="58">
        <f t="shared" si="14"/>
        <v>3.2205089077303679</v>
      </c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2:26" x14ac:dyDescent="0.2">
      <c r="B104" s="55">
        <v>93</v>
      </c>
      <c r="C104" s="56">
        <f t="shared" si="10"/>
        <v>0.1244068</v>
      </c>
      <c r="D104" s="57">
        <f t="shared" si="11"/>
        <v>7.9612675945690374E-3</v>
      </c>
      <c r="E104" s="57">
        <f>SUM(D104:$D$122)</f>
        <v>2.6618882022783563E-2</v>
      </c>
      <c r="F104" s="57">
        <f>SUM($E104:E$122)</f>
        <v>8.0204546347179786E-2</v>
      </c>
      <c r="G104" s="57">
        <f t="shared" si="12"/>
        <v>1.8204070051993902E-3</v>
      </c>
      <c r="H104" s="57">
        <f>SUM($G104:G$122)</f>
        <v>7.1859603511869909E-3</v>
      </c>
      <c r="I104" s="57">
        <f>SUM($H104:H$122)</f>
        <v>2.4282827274807448E-2</v>
      </c>
      <c r="J104" s="58">
        <f t="shared" si="15"/>
        <v>3.3435482109585473</v>
      </c>
      <c r="K104" s="58">
        <f t="shared" si="16"/>
        <v>10.074343739167011</v>
      </c>
      <c r="L104" s="58">
        <f t="shared" si="13"/>
        <v>0.9026151006516927</v>
      </c>
      <c r="M104" s="58">
        <f t="shared" si="14"/>
        <v>3.050120723409993</v>
      </c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2:26" x14ac:dyDescent="0.2">
      <c r="B105" s="55">
        <v>94</v>
      </c>
      <c r="C105" s="56">
        <f t="shared" si="10"/>
        <v>9.5106800000000005E-2</v>
      </c>
      <c r="D105" s="57">
        <f t="shared" si="11"/>
        <v>5.9089790089453045E-3</v>
      </c>
      <c r="E105" s="57">
        <f>SUM(D105:$D$122)</f>
        <v>1.8657614428214519E-2</v>
      </c>
      <c r="F105" s="57">
        <f>SUM($E105:E$122)</f>
        <v>5.358566432439623E-2</v>
      </c>
      <c r="G105" s="57">
        <f t="shared" si="12"/>
        <v>1.4691798648311049E-3</v>
      </c>
      <c r="H105" s="57">
        <f>SUM($G105:G$122)</f>
        <v>5.3655533459876009E-3</v>
      </c>
      <c r="I105" s="57">
        <f>SUM($H105:H$122)</f>
        <v>1.7096866923620457E-2</v>
      </c>
      <c r="J105" s="58">
        <f t="shared" si="15"/>
        <v>3.1575022351525872</v>
      </c>
      <c r="K105" s="58">
        <f t="shared" si="16"/>
        <v>9.0685149233523425</v>
      </c>
      <c r="L105" s="58">
        <f t="shared" si="13"/>
        <v>0.90803391548099277</v>
      </c>
      <c r="M105" s="58">
        <f t="shared" si="14"/>
        <v>2.8933707325306748</v>
      </c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2:26" x14ac:dyDescent="0.2">
      <c r="B106" s="55">
        <v>95</v>
      </c>
      <c r="C106" s="56">
        <f t="shared" si="10"/>
        <v>7.0750500000000008E-2</v>
      </c>
      <c r="D106" s="57">
        <f t="shared" si="11"/>
        <v>4.2676929593876371E-3</v>
      </c>
      <c r="E106" s="57">
        <f>SUM(D106:$D$122)</f>
        <v>1.2748635419269216E-2</v>
      </c>
      <c r="F106" s="57">
        <f>SUM($E106:E$122)</f>
        <v>3.4928049896181715E-2</v>
      </c>
      <c r="G106" s="57">
        <f t="shared" si="12"/>
        <v>1.1475560645939616E-3</v>
      </c>
      <c r="H106" s="57">
        <f>SUM($G106:G$122)</f>
        <v>3.8963734811564964E-3</v>
      </c>
      <c r="I106" s="57">
        <f>SUM($H106:H$122)</f>
        <v>1.1731313577632858E-2</v>
      </c>
      <c r="J106" s="58">
        <f t="shared" si="15"/>
        <v>2.9872428828850173</v>
      </c>
      <c r="K106" s="58">
        <f t="shared" si="16"/>
        <v>8.1842930661988085</v>
      </c>
      <c r="L106" s="58">
        <f t="shared" si="13"/>
        <v>0.91299292574121349</v>
      </c>
      <c r="M106" s="58">
        <f t="shared" si="14"/>
        <v>2.7488654149374798</v>
      </c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2:26" x14ac:dyDescent="0.2">
      <c r="B107" s="55">
        <v>96</v>
      </c>
      <c r="C107" s="56">
        <f t="shared" ref="C107:C122" si="17">INDEX(CHOOSE(Opz_Bdem,Tavola71,Tavola81,Tavola91,Tavola98,TavolaRG48),1+B107,Opz_S)/100000</f>
        <v>5.1155399999999997E-2</v>
      </c>
      <c r="D107" s="57">
        <f t="shared" ref="D107:D122" si="18">(1+Opz_Bfin)^(-$B107)*$C107</f>
        <v>2.9958351581124828E-3</v>
      </c>
      <c r="E107" s="57">
        <f>SUM(D107:$D$122)</f>
        <v>8.4809424598815773E-3</v>
      </c>
      <c r="F107" s="57">
        <f>SUM($E107:E$122)</f>
        <v>2.2179414476912497E-2</v>
      </c>
      <c r="G107" s="57">
        <f t="shared" ref="G107:G122" si="19">(1+Opz_Bfin)^(-$B107-1)*($C107-$C108)</f>
        <v>8.672617017175141E-4</v>
      </c>
      <c r="H107" s="57">
        <f>SUM($G107:G$122)</f>
        <v>2.7488174165625342E-3</v>
      </c>
      <c r="I107" s="57">
        <f>SUM($H107:H$122)</f>
        <v>7.8349400964763602E-3</v>
      </c>
      <c r="J107" s="58">
        <f t="shared" si="15"/>
        <v>2.8309109187519419</v>
      </c>
      <c r="K107" s="58">
        <f t="shared" si="16"/>
        <v>7.4034161782407857</v>
      </c>
      <c r="L107" s="58">
        <f t="shared" si="13"/>
        <v>0.91754628391984649</v>
      </c>
      <c r="M107" s="58">
        <f t="shared" si="14"/>
        <v>2.6152774378323076</v>
      </c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2:26" x14ac:dyDescent="0.2">
      <c r="B108" s="55">
        <v>97</v>
      </c>
      <c r="C108" s="56">
        <f t="shared" si="17"/>
        <v>3.5902199999999995E-2</v>
      </c>
      <c r="D108" s="57">
        <f t="shared" si="18"/>
        <v>2.0413161216926629E-3</v>
      </c>
      <c r="E108" s="57">
        <f>SUM(D108:$D$122)</f>
        <v>5.4851073017690953E-3</v>
      </c>
      <c r="F108" s="57">
        <f>SUM($E108:E$122)</f>
        <v>1.3698472017030918E-2</v>
      </c>
      <c r="G108" s="57">
        <f t="shared" si="19"/>
        <v>6.3354369978718672E-4</v>
      </c>
      <c r="H108" s="57">
        <f>SUM($G108:G$122)</f>
        <v>1.8815557148450198E-3</v>
      </c>
      <c r="I108" s="57">
        <f>SUM($H108:H$122)</f>
        <v>5.086122679913826E-3</v>
      </c>
      <c r="J108" s="58">
        <f t="shared" si="15"/>
        <v>2.687044521659308</v>
      </c>
      <c r="K108" s="58">
        <f t="shared" si="16"/>
        <v>6.7106078629664285</v>
      </c>
      <c r="L108" s="58">
        <f t="shared" si="13"/>
        <v>0.92173656733031162</v>
      </c>
      <c r="M108" s="58">
        <f t="shared" si="14"/>
        <v>2.4915899237088297</v>
      </c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2:26" x14ac:dyDescent="0.2">
      <c r="B109" s="55">
        <v>98</v>
      </c>
      <c r="C109" s="56">
        <f t="shared" si="17"/>
        <v>2.44253E-2</v>
      </c>
      <c r="D109" s="57">
        <f t="shared" si="18"/>
        <v>1.3483166125357875E-3</v>
      </c>
      <c r="E109" s="57">
        <f>SUM(D109:$D$122)</f>
        <v>3.4437911800764324E-3</v>
      </c>
      <c r="F109" s="57">
        <f>SUM($E109:E$122)</f>
        <v>8.2133647152618228E-3</v>
      </c>
      <c r="G109" s="57">
        <f t="shared" si="19"/>
        <v>4.4706896976634921E-4</v>
      </c>
      <c r="H109" s="57">
        <f>SUM($G109:G$122)</f>
        <v>1.248012015057833E-3</v>
      </c>
      <c r="I109" s="57">
        <f>SUM($H109:H$122)</f>
        <v>3.204566965068806E-3</v>
      </c>
      <c r="J109" s="58">
        <f t="shared" si="15"/>
        <v>2.5541413256042826</v>
      </c>
      <c r="K109" s="58">
        <f t="shared" si="16"/>
        <v>6.091569768479598</v>
      </c>
      <c r="L109" s="58">
        <f t="shared" si="13"/>
        <v>0.9256075342057003</v>
      </c>
      <c r="M109" s="58">
        <f t="shared" si="14"/>
        <v>2.3767169634155563</v>
      </c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2:26" x14ac:dyDescent="0.2">
      <c r="B110" s="55">
        <v>99</v>
      </c>
      <c r="C110" s="56">
        <f t="shared" si="17"/>
        <v>1.6083500000000001E-2</v>
      </c>
      <c r="D110" s="57">
        <f t="shared" si="18"/>
        <v>8.6197628512276457E-4</v>
      </c>
      <c r="E110" s="57">
        <f>SUM(D110:$D$122)</f>
        <v>2.0954745675406446E-3</v>
      </c>
      <c r="F110" s="57">
        <f>SUM($E110:E$122)</f>
        <v>4.7695735351853908E-3</v>
      </c>
      <c r="G110" s="57">
        <f t="shared" si="19"/>
        <v>3.0432967371590348E-4</v>
      </c>
      <c r="H110" s="57">
        <f>SUM($G110:G$122)</f>
        <v>8.0094304529148381E-4</v>
      </c>
      <c r="I110" s="57">
        <f>SUM($H110:H$122)</f>
        <v>1.9565549500109736E-3</v>
      </c>
      <c r="J110" s="58">
        <f t="shared" si="15"/>
        <v>2.4310118546268389</v>
      </c>
      <c r="K110" s="58">
        <f t="shared" si="16"/>
        <v>5.5333001818096399</v>
      </c>
      <c r="L110" s="58">
        <f t="shared" si="13"/>
        <v>0.92919382947688833</v>
      </c>
      <c r="M110" s="58">
        <f t="shared" si="14"/>
        <v>2.2698477716615102</v>
      </c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2:26" x14ac:dyDescent="0.2">
      <c r="B111" s="55">
        <v>100</v>
      </c>
      <c r="C111" s="56">
        <f t="shared" si="17"/>
        <v>1.0234700000000001E-2</v>
      </c>
      <c r="D111" s="57">
        <f t="shared" si="18"/>
        <v>5.3254050601493597E-4</v>
      </c>
      <c r="E111" s="57">
        <f>SUM(D111:$D$122)</f>
        <v>1.2334982824178801E-3</v>
      </c>
      <c r="F111" s="57">
        <f>SUM($E111:E$122)</f>
        <v>2.6740989676447471E-3</v>
      </c>
      <c r="G111" s="57">
        <f t="shared" si="19"/>
        <v>1.9964444960002603E-4</v>
      </c>
      <c r="H111" s="57">
        <f>SUM($G111:G$122)</f>
        <v>4.9661337157558033E-4</v>
      </c>
      <c r="I111" s="57">
        <f>SUM($H111:H$122)</f>
        <v>1.1556119047194896E-3</v>
      </c>
      <c r="J111" s="58">
        <f t="shared" si="15"/>
        <v>2.3162525075290414</v>
      </c>
      <c r="K111" s="58">
        <f t="shared" si="16"/>
        <v>5.0214001328374964</v>
      </c>
      <c r="L111" s="58">
        <f t="shared" si="13"/>
        <v>0.93253633473216402</v>
      </c>
      <c r="M111" s="58">
        <f t="shared" si="14"/>
        <v>2.1699981347279498</v>
      </c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2:26" x14ac:dyDescent="0.2">
      <c r="B112" s="55">
        <v>101</v>
      </c>
      <c r="C112" s="56">
        <f t="shared" si="17"/>
        <v>6.2826999999999996E-3</v>
      </c>
      <c r="D112" s="57">
        <f t="shared" si="18"/>
        <v>3.173851678902032E-4</v>
      </c>
      <c r="E112" s="57">
        <f>SUM(D112:$D$122)</f>
        <v>7.0095777640294421E-4</v>
      </c>
      <c r="F112" s="57">
        <f>SUM($E112:E$122)</f>
        <v>1.4406006852268668E-3</v>
      </c>
      <c r="G112" s="57">
        <f t="shared" si="19"/>
        <v>1.2498867855054491E-4</v>
      </c>
      <c r="H112" s="57">
        <f>SUM($G112:G$122)</f>
        <v>2.9696892197555433E-4</v>
      </c>
      <c r="I112" s="57">
        <f>SUM($H112:H$122)</f>
        <v>6.5899853314390906E-4</v>
      </c>
      <c r="J112" s="58">
        <f t="shared" si="15"/>
        <v>2.2085398037422932</v>
      </c>
      <c r="K112" s="58">
        <f t="shared" si="16"/>
        <v>4.5389666278457943</v>
      </c>
      <c r="L112" s="58">
        <f t="shared" si="13"/>
        <v>0.93567359794925353</v>
      </c>
      <c r="M112" s="58">
        <f t="shared" si="14"/>
        <v>2.0763368922516388</v>
      </c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2:26" x14ac:dyDescent="0.2">
      <c r="B113" s="55">
        <v>102</v>
      </c>
      <c r="C113" s="56">
        <f t="shared" si="17"/>
        <v>3.7342999999999999E-3</v>
      </c>
      <c r="D113" s="57">
        <f t="shared" si="18"/>
        <v>1.8315226114868149E-4</v>
      </c>
      <c r="E113" s="57">
        <f>SUM(D113:$D$122)</f>
        <v>3.8357260851274089E-4</v>
      </c>
      <c r="F113" s="57">
        <f>SUM($E113:E$122)</f>
        <v>7.3964290882392268E-4</v>
      </c>
      <c r="G113" s="57">
        <f t="shared" si="19"/>
        <v>7.5592653299687003E-5</v>
      </c>
      <c r="H113" s="57">
        <f>SUM($G113:G$122)</f>
        <v>1.7198024342500939E-4</v>
      </c>
      <c r="I113" s="57">
        <f>SUM($H113:H$122)</f>
        <v>3.6202961116835473E-4</v>
      </c>
      <c r="J113" s="58">
        <f t="shared" si="15"/>
        <v>2.0942826810167516</v>
      </c>
      <c r="K113" s="58">
        <f t="shared" si="16"/>
        <v>4.038404462959301</v>
      </c>
      <c r="L113" s="58">
        <f t="shared" si="13"/>
        <v>0.93900147531019151</v>
      </c>
      <c r="M113" s="58">
        <f t="shared" si="14"/>
        <v>1.9766592500567715</v>
      </c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2:26" x14ac:dyDescent="0.2">
      <c r="B114" s="55">
        <v>103</v>
      </c>
      <c r="C114" s="56">
        <f t="shared" si="17"/>
        <v>2.1467999999999999E-3</v>
      </c>
      <c r="D114" s="57">
        <f t="shared" si="18"/>
        <v>1.0222507597087752E-4</v>
      </c>
      <c r="E114" s="57">
        <f>SUM(D114:$D$122)</f>
        <v>2.0042034736405943E-4</v>
      </c>
      <c r="F114" s="57">
        <f>SUM($E114:E$122)</f>
        <v>3.5607030031118163E-4</v>
      </c>
      <c r="G114" s="57">
        <f t="shared" si="19"/>
        <v>4.4122393278325083E-5</v>
      </c>
      <c r="H114" s="57">
        <f>SUM($G114:G$122)</f>
        <v>9.6387590125322398E-5</v>
      </c>
      <c r="I114" s="57">
        <f>SUM($H114:H$122)</f>
        <v>1.9004936774334535E-4</v>
      </c>
      <c r="J114" s="58">
        <f t="shared" si="15"/>
        <v>1.960579099213938</v>
      </c>
      <c r="K114" s="58">
        <f t="shared" si="16"/>
        <v>3.4831991752456219</v>
      </c>
      <c r="L114" s="58">
        <f t="shared" si="13"/>
        <v>0.94289575439182716</v>
      </c>
      <c r="M114" s="58">
        <f t="shared" si="14"/>
        <v>1.8591266960514437</v>
      </c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2:26" x14ac:dyDescent="0.2">
      <c r="B115" s="55">
        <v>104</v>
      </c>
      <c r="C115" s="56">
        <f t="shared" si="17"/>
        <v>1.1923999999999999E-3</v>
      </c>
      <c r="D115" s="57">
        <f t="shared" si="18"/>
        <v>5.5125253295342442E-5</v>
      </c>
      <c r="E115" s="57">
        <f>SUM(D115:$D$122)</f>
        <v>9.8195271393181912E-5</v>
      </c>
      <c r="F115" s="57">
        <f>SUM($E115:E$122)</f>
        <v>1.5564995294712228E-4</v>
      </c>
      <c r="G115" s="57">
        <f t="shared" si="19"/>
        <v>2.4834308751797766E-5</v>
      </c>
      <c r="H115" s="57">
        <f>SUM($G115:G$122)</f>
        <v>5.2265196846997316E-5</v>
      </c>
      <c r="I115" s="57">
        <f>SUM($H115:H$122)</f>
        <v>9.3661777618022976E-5</v>
      </c>
      <c r="J115" s="58">
        <f t="shared" si="15"/>
        <v>1.7813119309780745</v>
      </c>
      <c r="K115" s="58">
        <f t="shared" si="16"/>
        <v>2.8235689387802454</v>
      </c>
      <c r="L115" s="58">
        <f t="shared" si="13"/>
        <v>0.94811712822393912</v>
      </c>
      <c r="M115" s="58">
        <f t="shared" si="14"/>
        <v>1.6990720589747659</v>
      </c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2:26" x14ac:dyDescent="0.2">
      <c r="B116" s="55">
        <v>105</v>
      </c>
      <c r="C116" s="56">
        <f t="shared" si="17"/>
        <v>6.3909999999999998E-4</v>
      </c>
      <c r="D116" s="57">
        <f t="shared" si="18"/>
        <v>2.8685354641738574E-5</v>
      </c>
      <c r="E116" s="57">
        <f>SUM(D116:$D$122)</f>
        <v>4.3070018097839463E-5</v>
      </c>
      <c r="F116" s="57">
        <f>SUM($E116:E$122)</f>
        <v>5.7454681553940356E-5</v>
      </c>
      <c r="G116" s="57">
        <f t="shared" si="19"/>
        <v>1.3465195419373447E-5</v>
      </c>
      <c r="H116" s="57">
        <f>SUM($G116:G$122)</f>
        <v>2.7430888095199553E-5</v>
      </c>
      <c r="I116" s="57">
        <f>SUM($H116:H$122)</f>
        <v>4.139658077102566E-5</v>
      </c>
      <c r="J116" s="58">
        <f t="shared" si="15"/>
        <v>1.5014636784434421</v>
      </c>
      <c r="K116" s="58">
        <f t="shared" si="16"/>
        <v>2.0029273568868842</v>
      </c>
      <c r="L116" s="58">
        <f t="shared" si="13"/>
        <v>0.95626804820067624</v>
      </c>
      <c r="M116" s="58">
        <f t="shared" si="14"/>
        <v>1.4431259884370278</v>
      </c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2:26" x14ac:dyDescent="0.2">
      <c r="B117" s="55">
        <v>106</v>
      </c>
      <c r="C117" s="56">
        <f t="shared" si="17"/>
        <v>3.301E-4</v>
      </c>
      <c r="D117" s="57">
        <f t="shared" si="18"/>
        <v>1.4384663456100891E-5</v>
      </c>
      <c r="E117" s="57">
        <f>SUM(D117:$D$122)</f>
        <v>1.4384663456100891E-5</v>
      </c>
      <c r="F117" s="57">
        <f>SUM($E117:E$122)</f>
        <v>1.4384663456100891E-5</v>
      </c>
      <c r="G117" s="57">
        <f t="shared" si="19"/>
        <v>1.3965692675826108E-5</v>
      </c>
      <c r="H117" s="57">
        <f>SUM($G117:G$122)</f>
        <v>1.3965692675826108E-5</v>
      </c>
      <c r="I117" s="57">
        <f>SUM($H117:H$122)</f>
        <v>1.3965692675826108E-5</v>
      </c>
      <c r="J117" s="58">
        <f t="shared" si="15"/>
        <v>1</v>
      </c>
      <c r="K117" s="58">
        <f t="shared" si="16"/>
        <v>1</v>
      </c>
      <c r="L117" s="58">
        <f t="shared" si="13"/>
        <v>0.970873786407767</v>
      </c>
      <c r="M117" s="58">
        <f t="shared" si="14"/>
        <v>0.970873786407767</v>
      </c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2:26" x14ac:dyDescent="0.2">
      <c r="B118" s="55">
        <v>107</v>
      </c>
      <c r="C118" s="56">
        <f t="shared" si="17"/>
        <v>0</v>
      </c>
      <c r="D118" s="57">
        <f t="shared" si="18"/>
        <v>0</v>
      </c>
      <c r="E118" s="57">
        <f>SUM(D118:$D$122)</f>
        <v>0</v>
      </c>
      <c r="F118" s="57">
        <f>SUM($E118:E$122)</f>
        <v>0</v>
      </c>
      <c r="G118" s="57">
        <f t="shared" si="19"/>
        <v>0</v>
      </c>
      <c r="H118" s="57">
        <f>SUM($G118:G$122)</f>
        <v>0</v>
      </c>
      <c r="I118" s="57">
        <f>SUM($H118:H$122)</f>
        <v>0</v>
      </c>
      <c r="J118" s="58">
        <f t="shared" si="15"/>
        <v>0</v>
      </c>
      <c r="K118" s="58">
        <f t="shared" si="16"/>
        <v>0</v>
      </c>
      <c r="L118" s="58">
        <f t="shared" si="13"/>
        <v>0</v>
      </c>
      <c r="M118" s="58">
        <f t="shared" si="14"/>
        <v>0</v>
      </c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2:26" x14ac:dyDescent="0.2">
      <c r="B119" s="55">
        <v>108</v>
      </c>
      <c r="C119" s="56">
        <f t="shared" si="17"/>
        <v>0</v>
      </c>
      <c r="D119" s="57">
        <f t="shared" si="18"/>
        <v>0</v>
      </c>
      <c r="E119" s="57">
        <f>SUM(D119:$D$122)</f>
        <v>0</v>
      </c>
      <c r="F119" s="57">
        <f>SUM($E119:E$122)</f>
        <v>0</v>
      </c>
      <c r="G119" s="57">
        <f t="shared" si="19"/>
        <v>0</v>
      </c>
      <c r="H119" s="57">
        <f>SUM($G119:G$122)</f>
        <v>0</v>
      </c>
      <c r="I119" s="57">
        <f>SUM($H119:H$122)</f>
        <v>0</v>
      </c>
      <c r="J119" s="58">
        <f t="shared" si="15"/>
        <v>0</v>
      </c>
      <c r="K119" s="58">
        <f t="shared" si="16"/>
        <v>0</v>
      </c>
      <c r="L119" s="58">
        <f t="shared" si="13"/>
        <v>0</v>
      </c>
      <c r="M119" s="58">
        <f t="shared" si="14"/>
        <v>0</v>
      </c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2:26" x14ac:dyDescent="0.2">
      <c r="B120" s="55">
        <v>109</v>
      </c>
      <c r="C120" s="56">
        <f t="shared" si="17"/>
        <v>0</v>
      </c>
      <c r="D120" s="57">
        <f t="shared" si="18"/>
        <v>0</v>
      </c>
      <c r="E120" s="57">
        <f>SUM(D120:$D$122)</f>
        <v>0</v>
      </c>
      <c r="F120" s="57">
        <f>SUM($E120:E$122)</f>
        <v>0</v>
      </c>
      <c r="G120" s="57">
        <f t="shared" si="19"/>
        <v>0</v>
      </c>
      <c r="H120" s="57">
        <f>SUM($G120:G$122)</f>
        <v>0</v>
      </c>
      <c r="I120" s="57">
        <f>SUM($H120:H$122)</f>
        <v>0</v>
      </c>
      <c r="J120" s="58">
        <f t="shared" si="15"/>
        <v>0</v>
      </c>
      <c r="K120" s="58">
        <f t="shared" si="16"/>
        <v>0</v>
      </c>
      <c r="L120" s="58">
        <f t="shared" si="13"/>
        <v>0</v>
      </c>
      <c r="M120" s="58">
        <f t="shared" si="14"/>
        <v>0</v>
      </c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2:26" x14ac:dyDescent="0.2">
      <c r="B121" s="55">
        <v>110</v>
      </c>
      <c r="C121" s="56">
        <f t="shared" si="17"/>
        <v>0</v>
      </c>
      <c r="D121" s="57">
        <f t="shared" si="18"/>
        <v>0</v>
      </c>
      <c r="E121" s="57">
        <f>SUM(D121:$D$122)</f>
        <v>0</v>
      </c>
      <c r="F121" s="57">
        <f>SUM($E121:E$122)</f>
        <v>0</v>
      </c>
      <c r="G121" s="57">
        <f t="shared" si="19"/>
        <v>0</v>
      </c>
      <c r="H121" s="57">
        <f>SUM($G121:G$122)</f>
        <v>0</v>
      </c>
      <c r="I121" s="57">
        <f>SUM($H121:H$122)</f>
        <v>0</v>
      </c>
      <c r="J121" s="58">
        <f t="shared" si="15"/>
        <v>0</v>
      </c>
      <c r="K121" s="58">
        <f t="shared" si="16"/>
        <v>0</v>
      </c>
      <c r="L121" s="58">
        <f t="shared" si="13"/>
        <v>0</v>
      </c>
      <c r="M121" s="58">
        <f t="shared" si="14"/>
        <v>0</v>
      </c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2:26" x14ac:dyDescent="0.2">
      <c r="B122" s="55">
        <v>111</v>
      </c>
      <c r="C122" s="56">
        <f t="shared" si="17"/>
        <v>0</v>
      </c>
      <c r="D122" s="57">
        <f t="shared" si="18"/>
        <v>0</v>
      </c>
      <c r="E122" s="57">
        <f>SUM(D122:$D$122)</f>
        <v>0</v>
      </c>
      <c r="F122" s="57">
        <f>SUM($E122:E$122)</f>
        <v>0</v>
      </c>
      <c r="G122" s="57">
        <f t="shared" si="19"/>
        <v>0</v>
      </c>
      <c r="H122" s="57">
        <f>SUM($G122:G$122)</f>
        <v>0</v>
      </c>
      <c r="I122" s="57">
        <f>SUM($H122:H$122)</f>
        <v>0</v>
      </c>
      <c r="J122" s="58">
        <f t="shared" si="15"/>
        <v>0</v>
      </c>
      <c r="K122" s="58">
        <f t="shared" si="16"/>
        <v>0</v>
      </c>
      <c r="L122" s="58">
        <f t="shared" si="13"/>
        <v>0</v>
      </c>
      <c r="M122" s="58">
        <f t="shared" si="14"/>
        <v>0</v>
      </c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7"/>
  <dimension ref="A1:K35"/>
  <sheetViews>
    <sheetView topLeftCell="A3" zoomScaleNormal="100" workbookViewId="0">
      <selection activeCell="C20" sqref="C20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56</v>
      </c>
      <c r="B2" s="61"/>
      <c r="C2" s="61"/>
      <c r="D2" s="61"/>
      <c r="E2" s="61"/>
      <c r="F2" s="61"/>
      <c r="G2" s="61"/>
    </row>
    <row r="5" spans="1:11" x14ac:dyDescent="0.2">
      <c r="B5" s="74"/>
      <c r="C5" s="74"/>
      <c r="D5" s="74"/>
      <c r="E5" s="74"/>
      <c r="F5" s="74"/>
      <c r="G5" s="74"/>
      <c r="I5" s="76" t="s">
        <v>50</v>
      </c>
      <c r="J5" s="76"/>
      <c r="K5" s="76"/>
    </row>
    <row r="6" spans="1:11" x14ac:dyDescent="0.2">
      <c r="A6" t="s">
        <v>0</v>
      </c>
      <c r="I6" s="65" t="s">
        <v>61</v>
      </c>
      <c r="J6" s="66"/>
      <c r="K6" s="66"/>
    </row>
    <row r="7" spans="1:11" x14ac:dyDescent="0.2">
      <c r="A7" t="s">
        <v>6</v>
      </c>
      <c r="B7" s="64">
        <f>Opz_S</f>
        <v>1</v>
      </c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6">
        <v>15</v>
      </c>
      <c r="C9" s="62" t="s">
        <v>79</v>
      </c>
    </row>
    <row r="10" spans="1:11" x14ac:dyDescent="0.2">
      <c r="A10" t="s">
        <v>4</v>
      </c>
      <c r="B10" s="66">
        <v>15</v>
      </c>
      <c r="C10" s="62" t="s">
        <v>80</v>
      </c>
      <c r="F10" s="62" t="s">
        <v>90</v>
      </c>
      <c r="I10" s="79" t="s">
        <v>54</v>
      </c>
      <c r="J10" s="78"/>
      <c r="K10" s="75"/>
    </row>
    <row r="11" spans="1:11" x14ac:dyDescent="0.2">
      <c r="A11" t="s">
        <v>3</v>
      </c>
      <c r="B11" s="66">
        <v>1000</v>
      </c>
      <c r="F11" s="62" t="s">
        <v>89</v>
      </c>
      <c r="I11" s="73" t="s">
        <v>55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0.03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68">
        <f>B11*'Tavole Attuariali'!D76/'Tavole Attuariali'!D61</f>
        <v>607.42346900068674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68">
        <f>B15/('Tavole Attuariali'!E61-'Tavole Attuariali'!E76)*'Tavole Attuariali'!D61</f>
        <v>50.288884344574534</v>
      </c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8">
        <f>$B$11*'Tavole Attuariali'!$D$76/'Tavole Attuariali'!D61</f>
        <v>607.42346900068674</v>
      </c>
      <c r="C20" s="72">
        <f>IF(A20&lt;$B$10,$B$16*('Tavole Attuariali'!E61-'Tavole Attuariali'!$E$76)/'Tavole Attuariali'!D61,0)</f>
        <v>607.42346900068674</v>
      </c>
      <c r="D20" s="87">
        <f>B20-C20</f>
        <v>0</v>
      </c>
    </row>
    <row r="21" spans="1:6" x14ac:dyDescent="0.2">
      <c r="A21" s="70">
        <f t="shared" ref="A21:A35" si="0">A20+1</f>
        <v>1</v>
      </c>
      <c r="B21" s="80">
        <f>$B$11*'Tavole Attuariali'!$D$76/'Tavole Attuariali'!D62</f>
        <v>626.87167824426274</v>
      </c>
      <c r="C21" s="72">
        <f>IF(A21&lt;$B$10,$B$16*('Tavole Attuariali'!E62-'Tavole Attuariali'!$E$76)/'Tavole Attuariali'!D62,0)</f>
        <v>574.97266720015784</v>
      </c>
      <c r="D21" s="71">
        <f t="shared" ref="D21:D35" si="1">B21-C21</f>
        <v>51.899011044104896</v>
      </c>
    </row>
    <row r="22" spans="1:6" x14ac:dyDescent="0.2">
      <c r="A22" s="70">
        <f t="shared" si="0"/>
        <v>2</v>
      </c>
      <c r="B22" s="80">
        <f>$B$11*'Tavole Attuariali'!$D$76/'Tavole Attuariali'!D63</f>
        <v>647.01519286119355</v>
      </c>
      <c r="C22" s="72">
        <f>IF(A22&lt;$B$10,$B$16*('Tavole Attuariali'!E63-'Tavole Attuariali'!$E$76)/'Tavole Attuariali'!D63,0)</f>
        <v>541.54365356918674</v>
      </c>
      <c r="D22" s="71">
        <f t="shared" si="1"/>
        <v>105.47153929200681</v>
      </c>
    </row>
    <row r="23" spans="1:6" x14ac:dyDescent="0.2">
      <c r="A23" s="70">
        <f t="shared" si="0"/>
        <v>3</v>
      </c>
      <c r="B23" s="80">
        <f>$B$11*'Tavole Attuariali'!$D$76/'Tavole Attuariali'!D64</f>
        <v>667.8943774238179</v>
      </c>
      <c r="C23" s="72">
        <f>IF(A23&lt;$B$10,$B$16*('Tavole Attuariali'!E64-'Tavole Attuariali'!$E$76)/'Tavole Attuariali'!D64,0)</f>
        <v>507.10756388396504</v>
      </c>
      <c r="D23" s="71">
        <f t="shared" si="1"/>
        <v>160.78681353985286</v>
      </c>
    </row>
    <row r="24" spans="1:6" x14ac:dyDescent="0.2">
      <c r="A24" s="70">
        <f t="shared" si="0"/>
        <v>4</v>
      </c>
      <c r="B24" s="80">
        <f>$B$11*'Tavole Attuariali'!$D$76/'Tavole Attuariali'!D65</f>
        <v>689.55649953658292</v>
      </c>
      <c r="C24" s="72">
        <f>IF(A24&lt;$B$10,$B$16*('Tavole Attuariali'!E65-'Tavole Attuariali'!$E$76)/'Tavole Attuariali'!D65,0)</f>
        <v>471.63488754183487</v>
      </c>
      <c r="D24" s="71">
        <f t="shared" si="1"/>
        <v>217.92161199474805</v>
      </c>
    </row>
    <row r="25" spans="1:6" x14ac:dyDescent="0.2">
      <c r="A25" s="70">
        <f t="shared" si="0"/>
        <v>5</v>
      </c>
      <c r="B25" s="80">
        <f>$B$11*'Tavole Attuariali'!$D$76/'Tavole Attuariali'!D66</f>
        <v>712.05465609077851</v>
      </c>
      <c r="C25" s="72">
        <f>IF(A25&lt;$B$10,$B$16*('Tavole Attuariali'!E66-'Tavole Attuariali'!$E$76)/'Tavole Attuariali'!D66,0)</f>
        <v>435.0932571928173</v>
      </c>
      <c r="D25" s="71">
        <f t="shared" si="1"/>
        <v>276.9613988979612</v>
      </c>
    </row>
    <row r="26" spans="1:6" x14ac:dyDescent="0.2">
      <c r="A26" s="70">
        <f t="shared" si="0"/>
        <v>6</v>
      </c>
      <c r="B26" s="80">
        <f>$B$11*'Tavole Attuariali'!$D$76/'Tavole Attuariali'!D67</f>
        <v>735.47269643737889</v>
      </c>
      <c r="C26" s="72">
        <f>IF(A26&lt;$B$10,$B$16*('Tavole Attuariali'!E67-'Tavole Attuariali'!$E$76)/'Tavole Attuariali'!D67,0)</f>
        <v>397.45981193824366</v>
      </c>
      <c r="D26" s="71">
        <f t="shared" si="1"/>
        <v>338.01288449913523</v>
      </c>
    </row>
    <row r="27" spans="1:6" x14ac:dyDescent="0.2">
      <c r="A27" s="70">
        <f t="shared" si="0"/>
        <v>7</v>
      </c>
      <c r="B27" s="80">
        <f>$B$11*'Tavole Attuariali'!$D$76/'Tavole Attuariali'!D68</f>
        <v>759.88794058131828</v>
      </c>
      <c r="C27" s="72">
        <f>IF(A27&lt;$B$10,$B$16*('Tavole Attuariali'!E68-'Tavole Attuariali'!$E$76)/'Tavole Attuariali'!D68,0)</f>
        <v>358.69584619083287</v>
      </c>
      <c r="D27" s="71">
        <f t="shared" si="1"/>
        <v>401.19209439048541</v>
      </c>
    </row>
    <row r="28" spans="1:6" x14ac:dyDescent="0.2">
      <c r="A28" s="70">
        <f t="shared" si="0"/>
        <v>8</v>
      </c>
      <c r="B28" s="80">
        <f>$B$11*'Tavole Attuariali'!$D$76/'Tavole Attuariali'!D69</f>
        <v>785.361887570112</v>
      </c>
      <c r="C28" s="72">
        <f>IF(A28&lt;$B$10,$B$16*('Tavole Attuariali'!E69-'Tavole Attuariali'!$E$76)/'Tavole Attuariali'!D69,0)</f>
        <v>318.74577916060645</v>
      </c>
      <c r="D28" s="71">
        <f t="shared" si="1"/>
        <v>466.61610840950556</v>
      </c>
    </row>
    <row r="29" spans="1:6" x14ac:dyDescent="0.2">
      <c r="A29" s="70">
        <f t="shared" si="0"/>
        <v>9</v>
      </c>
      <c r="B29" s="80">
        <f>$B$11*'Tavole Attuariali'!$D$76/'Tavole Attuariali'!D70</f>
        <v>811.9415087701484</v>
      </c>
      <c r="C29" s="72">
        <f>IF(A29&lt;$B$10,$B$16*('Tavole Attuariali'!E70-'Tavole Attuariali'!$E$76)/'Tavole Attuariali'!D70,0)</f>
        <v>277.5424930423797</v>
      </c>
      <c r="D29" s="71">
        <f t="shared" si="1"/>
        <v>534.39901572776876</v>
      </c>
    </row>
    <row r="30" spans="1:6" x14ac:dyDescent="0.2">
      <c r="A30" s="70">
        <f t="shared" si="0"/>
        <v>10</v>
      </c>
      <c r="B30" s="80">
        <f>$B$11*'Tavole Attuariali'!$D$76/'Tavole Attuariali'!D71</f>
        <v>839.64740853732394</v>
      </c>
      <c r="C30" s="72">
        <f>IF(A30&lt;$B$10,$B$16*('Tavole Attuariali'!E71-'Tavole Attuariali'!$E$76)/'Tavole Attuariali'!D71,0)</f>
        <v>235.00818909097575</v>
      </c>
      <c r="D30" s="71">
        <f t="shared" si="1"/>
        <v>604.63921944634819</v>
      </c>
    </row>
    <row r="31" spans="1:6" x14ac:dyDescent="0.2">
      <c r="A31" s="70">
        <f t="shared" si="0"/>
        <v>11</v>
      </c>
      <c r="B31" s="80">
        <f>$B$11*'Tavole Attuariali'!$D$76/'Tavole Attuariali'!D72</f>
        <v>868.61791502195581</v>
      </c>
      <c r="C31" s="72">
        <f>IF(A31&lt;$B$10,$B$16*('Tavole Attuariali'!E72-'Tavole Attuariali'!$E$76)/'Tavole Attuariali'!D72,0)</f>
        <v>191.09270834603203</v>
      </c>
      <c r="D31" s="71">
        <f t="shared" si="1"/>
        <v>677.52520667592376</v>
      </c>
    </row>
    <row r="32" spans="1:6" x14ac:dyDescent="0.2">
      <c r="A32" s="70">
        <f t="shared" si="0"/>
        <v>12</v>
      </c>
      <c r="B32" s="80">
        <f>$B$11*'Tavole Attuariali'!$D$76/'Tavole Attuariali'!D73</f>
        <v>898.98890806482825</v>
      </c>
      <c r="C32" s="72">
        <f>IF(A32&lt;$B$10,$B$16*('Tavole Attuariali'!E73-'Tavole Attuariali'!$E$76)/'Tavole Attuariali'!D73,0)</f>
        <v>145.72699204255184</v>
      </c>
      <c r="D32" s="71">
        <f t="shared" si="1"/>
        <v>753.26191602227641</v>
      </c>
    </row>
    <row r="33" spans="1:4" x14ac:dyDescent="0.2">
      <c r="A33" s="70">
        <f t="shared" si="0"/>
        <v>13</v>
      </c>
      <c r="B33" s="80">
        <f>$B$11*'Tavole Attuariali'!$D$76/'Tavole Attuariali'!D74</f>
        <v>930.89606201062645</v>
      </c>
      <c r="C33" s="72">
        <f>IF(A33&lt;$B$10,$B$16*('Tavole Attuariali'!E74-'Tavole Attuariali'!$E$76)/'Tavole Attuariali'!D74,0)</f>
        <v>98.825422454919234</v>
      </c>
      <c r="D33" s="71">
        <f t="shared" si="1"/>
        <v>832.0706395557072</v>
      </c>
    </row>
    <row r="34" spans="1:4" x14ac:dyDescent="0.2">
      <c r="A34" s="70">
        <f t="shared" si="0"/>
        <v>14</v>
      </c>
      <c r="B34" s="80">
        <f>$B$11*'Tavole Attuariali'!$D$76/'Tavole Attuariali'!D75</f>
        <v>964.50480858037417</v>
      </c>
      <c r="C34" s="72">
        <f>IF(A34&lt;$B$10,$B$16*('Tavole Attuariali'!E75-'Tavole Attuariali'!$E$76)/'Tavole Attuariali'!D75,0)</f>
        <v>50.288884344574022</v>
      </c>
      <c r="D34" s="71">
        <f t="shared" si="1"/>
        <v>914.21592423580012</v>
      </c>
    </row>
    <row r="35" spans="1:4" x14ac:dyDescent="0.2">
      <c r="A35" s="70">
        <f t="shared" si="0"/>
        <v>15</v>
      </c>
      <c r="B35" s="88">
        <f>$B$11*'Tavole Attuariali'!$D$76/'Tavole Attuariali'!D76</f>
        <v>1000</v>
      </c>
      <c r="C35" s="72">
        <f>IF(A35&lt;$B$10,$B$16*('Tavole Attuariali'!E76-'Tavole Attuariali'!$E$76)/'Tavole Attuariali'!D76,0)</f>
        <v>0</v>
      </c>
      <c r="D35" s="87">
        <f t="shared" si="1"/>
        <v>1000</v>
      </c>
    </row>
  </sheetData>
  <phoneticPr fontId="2" type="noConversion"/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6" zoomScale="110" zoomScaleNormal="110" workbookViewId="0">
      <selection activeCell="C21" sqref="C21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62</v>
      </c>
      <c r="B2" s="61"/>
      <c r="C2" s="61"/>
      <c r="D2" s="61"/>
      <c r="E2" s="61"/>
      <c r="F2" s="61"/>
      <c r="G2" s="61"/>
    </row>
    <row r="3" spans="1:11" x14ac:dyDescent="0.2">
      <c r="A3" s="62"/>
    </row>
    <row r="5" spans="1:11" x14ac:dyDescent="0.2">
      <c r="B5" s="74"/>
      <c r="C5" s="74"/>
      <c r="D5" s="74"/>
      <c r="E5" s="74"/>
      <c r="F5" s="74"/>
      <c r="G5" s="74"/>
      <c r="I5" s="76" t="s">
        <v>50</v>
      </c>
      <c r="J5" s="76"/>
      <c r="K5" s="76"/>
    </row>
    <row r="6" spans="1:11" x14ac:dyDescent="0.2">
      <c r="A6" t="s">
        <v>0</v>
      </c>
      <c r="I6" s="65" t="s">
        <v>61</v>
      </c>
      <c r="J6" s="66"/>
      <c r="K6" s="66"/>
    </row>
    <row r="7" spans="1:11" x14ac:dyDescent="0.2">
      <c r="A7" t="s">
        <v>6</v>
      </c>
      <c r="B7" s="64">
        <f>Opz_S</f>
        <v>1</v>
      </c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6">
        <v>15</v>
      </c>
      <c r="C9" s="62" t="s">
        <v>79</v>
      </c>
    </row>
    <row r="10" spans="1:11" x14ac:dyDescent="0.2">
      <c r="A10" t="s">
        <v>4</v>
      </c>
      <c r="B10" s="66">
        <v>5</v>
      </c>
      <c r="C10" s="62" t="s">
        <v>80</v>
      </c>
      <c r="I10" s="79" t="s">
        <v>54</v>
      </c>
      <c r="J10" s="78"/>
      <c r="K10" s="75"/>
    </row>
    <row r="11" spans="1:11" x14ac:dyDescent="0.2">
      <c r="A11" t="s">
        <v>3</v>
      </c>
      <c r="B11" s="66">
        <v>1000</v>
      </c>
      <c r="I11" s="73" t="s">
        <v>55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0.03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89">
        <f>B11*('Tavole Attuariali'!H61-'Tavole Attuariali'!H76)/'Tavole Attuariali'!D61</f>
        <v>40.770243593420005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89">
        <f>B15/('Tavole Attuariali'!E61-'Tavole Attuariali'!E66)*'Tavole Attuariali'!D61</f>
        <v>8.6779636371005306</v>
      </c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8">
        <f>$B$11*('Tavole Attuariali'!H61-'Tavole Attuariali'!$H$76)/'Tavole Attuariali'!D61</f>
        <v>40.770243593420005</v>
      </c>
      <c r="C20" s="72">
        <f>IF(A20&lt;$B$10,$B$16*('Tavole Attuariali'!E61-'Tavole Attuariali'!$E$66)/'Tavole Attuariali'!D61,0)</f>
        <v>40.770243593420005</v>
      </c>
      <c r="D20" s="87">
        <f>B20-C20</f>
        <v>0</v>
      </c>
    </row>
    <row r="21" spans="1:6" x14ac:dyDescent="0.2">
      <c r="A21" s="70">
        <f t="shared" ref="A21:A35" si="0">A20+1</f>
        <v>1</v>
      </c>
      <c r="B21" s="80">
        <f>$B$11*('Tavole Attuariali'!H62-'Tavole Attuariali'!$H$76)/'Tavole Attuariali'!D62</f>
        <v>40.116823631809666</v>
      </c>
      <c r="C21" s="72">
        <f>IF(A21&lt;$B$10,$B$16*('Tavole Attuariali'!E62-'Tavole Attuariali'!$E$66)/'Tavole Attuariali'!D62,0)</f>
        <v>33.11979602632038</v>
      </c>
      <c r="D21" s="71">
        <f t="shared" ref="D21:D35" si="1">B21-C21</f>
        <v>6.9970276054892864</v>
      </c>
    </row>
    <row r="22" spans="1:6" x14ac:dyDescent="0.2">
      <c r="A22" s="70">
        <f t="shared" si="0"/>
        <v>2</v>
      </c>
      <c r="B22" s="80">
        <f>$B$11*('Tavole Attuariali'!H63-'Tavole Attuariali'!$H$76)/'Tavole Attuariali'!D63</f>
        <v>39.334657032104673</v>
      </c>
      <c r="C22" s="72">
        <f>IF(A22&lt;$B$10,$B$16*('Tavole Attuariali'!E63-'Tavole Attuariali'!$E$66)/'Tavole Attuariali'!D63,0)</f>
        <v>25.227231419170852</v>
      </c>
      <c r="D22" s="71">
        <f t="shared" si="1"/>
        <v>14.10742561293382</v>
      </c>
    </row>
    <row r="23" spans="1:6" x14ac:dyDescent="0.2">
      <c r="A23" s="70">
        <f t="shared" si="0"/>
        <v>3</v>
      </c>
      <c r="B23" s="80">
        <f>$B$11*('Tavole Attuariali'!H64-'Tavole Attuariali'!$H$76)/'Tavole Attuariali'!D64</f>
        <v>38.400096744312897</v>
      </c>
      <c r="C23" s="72">
        <f>IF(A23&lt;$B$10,$B$16*('Tavole Attuariali'!E64-'Tavole Attuariali'!$E$66)/'Tavole Attuariali'!D64,0)</f>
        <v>17.083312763101031</v>
      </c>
      <c r="D23" s="71">
        <f t="shared" si="1"/>
        <v>21.316783981211866</v>
      </c>
    </row>
    <row r="24" spans="1:6" x14ac:dyDescent="0.2">
      <c r="A24" s="70">
        <f t="shared" si="0"/>
        <v>4</v>
      </c>
      <c r="B24" s="80">
        <f>$B$11*('Tavole Attuariali'!H65-'Tavole Attuariali'!$H$76)/'Tavole Attuariali'!D65</f>
        <v>37.282967054719691</v>
      </c>
      <c r="C24" s="72">
        <f>IF(A24&lt;$B$10,$B$16*('Tavole Attuariali'!E65-'Tavole Attuariali'!$E$66)/'Tavole Attuariali'!D65,0)</f>
        <v>8.6779636371005395</v>
      </c>
      <c r="D24" s="71">
        <f t="shared" si="1"/>
        <v>28.605003417619152</v>
      </c>
    </row>
    <row r="25" spans="1:6" x14ac:dyDescent="0.2">
      <c r="A25" s="70">
        <f t="shared" si="0"/>
        <v>5</v>
      </c>
      <c r="B25" s="80">
        <f>$B$11*('Tavole Attuariali'!H66-'Tavole Attuariali'!$H$76)/'Tavole Attuariali'!D66</f>
        <v>35.948917527860182</v>
      </c>
      <c r="C25" s="72">
        <f>IF(A25&lt;$B$10,$B$16*('Tavole Attuariali'!E66-'Tavole Attuariali'!$E$66)/'Tavole Attuariali'!D66,0)</f>
        <v>0</v>
      </c>
      <c r="D25" s="71">
        <f t="shared" si="1"/>
        <v>35.948917527860182</v>
      </c>
    </row>
    <row r="26" spans="1:6" x14ac:dyDescent="0.2">
      <c r="A26" s="70">
        <f t="shared" si="0"/>
        <v>6</v>
      </c>
      <c r="B26" s="80">
        <f>$B$11*('Tavole Attuariali'!H67-'Tavole Attuariali'!$H$76)/'Tavole Attuariali'!D67</f>
        <v>34.327339341482109</v>
      </c>
      <c r="C26" s="72">
        <f>IF(A26&lt;$B$10,$B$16*('Tavole Attuariali'!E67-'Tavole Attuariali'!$E$66)/'Tavole Attuariali'!D67,0)</f>
        <v>0</v>
      </c>
      <c r="D26" s="71">
        <f t="shared" si="1"/>
        <v>34.327339341482109</v>
      </c>
    </row>
    <row r="27" spans="1:6" x14ac:dyDescent="0.2">
      <c r="A27" s="70">
        <f t="shared" si="0"/>
        <v>7</v>
      </c>
      <c r="B27" s="80">
        <f>$B$11*('Tavole Attuariali'!H68-'Tavole Attuariali'!$H$76)/'Tavole Attuariali'!D68</f>
        <v>32.363329913846457</v>
      </c>
      <c r="C27" s="72">
        <f>IF(A27&lt;$B$10,$B$16*('Tavole Attuariali'!E68-'Tavole Attuariali'!$E$66)/'Tavole Attuariali'!D68,0)</f>
        <v>0</v>
      </c>
      <c r="D27" s="71">
        <f t="shared" si="1"/>
        <v>32.363329913846457</v>
      </c>
    </row>
    <row r="28" spans="1:6" x14ac:dyDescent="0.2">
      <c r="A28" s="70">
        <f t="shared" si="0"/>
        <v>8</v>
      </c>
      <c r="B28" s="80">
        <f>$B$11*('Tavole Attuariali'!H69-'Tavole Attuariali'!$H$76)/'Tavole Attuariali'!D69</f>
        <v>30.027581366154809</v>
      </c>
      <c r="C28" s="72">
        <f>IF(A28&lt;$B$10,$B$16*('Tavole Attuariali'!E69-'Tavole Attuariali'!$E$66)/'Tavole Attuariali'!D69,0)</f>
        <v>0</v>
      </c>
      <c r="D28" s="71">
        <f t="shared" si="1"/>
        <v>30.027581366154809</v>
      </c>
    </row>
    <row r="29" spans="1:6" x14ac:dyDescent="0.2">
      <c r="A29" s="70">
        <f t="shared" si="0"/>
        <v>9</v>
      </c>
      <c r="B29" s="80">
        <f>$B$11*('Tavole Attuariali'!H70-'Tavole Attuariali'!$H$76)/'Tavole Attuariali'!D70</f>
        <v>27.311995485701672</v>
      </c>
      <c r="C29" s="72">
        <f>IF(A29&lt;$B$10,$B$16*('Tavole Attuariali'!E70-'Tavole Attuariali'!$E$66)/'Tavole Attuariali'!D70,0)</f>
        <v>0</v>
      </c>
      <c r="D29" s="71">
        <f t="shared" si="1"/>
        <v>27.311995485701672</v>
      </c>
    </row>
    <row r="30" spans="1:6" x14ac:dyDescent="0.2">
      <c r="A30" s="70">
        <f t="shared" si="0"/>
        <v>10</v>
      </c>
      <c r="B30" s="80">
        <f>$B$11*('Tavole Attuariali'!H71-'Tavole Attuariali'!$H$76)/'Tavole Attuariali'!D71</f>
        <v>24.241027235339587</v>
      </c>
      <c r="C30" s="72">
        <f>IF(A30&lt;$B$10,$B$16*('Tavole Attuariali'!E71-'Tavole Attuariali'!$E$66)/'Tavole Attuariali'!D71,0)</f>
        <v>0</v>
      </c>
      <c r="D30" s="71">
        <f t="shared" si="1"/>
        <v>24.241027235339587</v>
      </c>
    </row>
    <row r="31" spans="1:6" x14ac:dyDescent="0.2">
      <c r="A31" s="70">
        <f t="shared" si="0"/>
        <v>11</v>
      </c>
      <c r="B31" s="80">
        <f>$B$11*('Tavole Attuariali'!H72-'Tavole Attuariali'!$H$76)/'Tavole Attuariali'!D72</f>
        <v>20.705399429236763</v>
      </c>
      <c r="C31" s="72">
        <f>IF(A31&lt;$B$10,$B$16*('Tavole Attuariali'!E72-'Tavole Attuariali'!$E$66)/'Tavole Attuariali'!D72,0)</f>
        <v>0</v>
      </c>
      <c r="D31" s="71">
        <f t="shared" si="1"/>
        <v>20.705399429236763</v>
      </c>
    </row>
    <row r="32" spans="1:6" x14ac:dyDescent="0.2">
      <c r="A32" s="70">
        <f t="shared" si="0"/>
        <v>12</v>
      </c>
      <c r="B32" s="80">
        <f>$B$11*('Tavole Attuariali'!H73-'Tavole Attuariali'!$H$76)/'Tavole Attuariali'!D73</f>
        <v>16.609229541441159</v>
      </c>
      <c r="C32" s="72">
        <f>IF(A32&lt;$B$10,$B$16*('Tavole Attuariali'!E73-'Tavole Attuariali'!$E$66)/'Tavole Attuariali'!D73,0)</f>
        <v>0</v>
      </c>
      <c r="D32" s="71">
        <f t="shared" si="1"/>
        <v>16.609229541441159</v>
      </c>
    </row>
    <row r="33" spans="1:4" x14ac:dyDescent="0.2">
      <c r="A33" s="70">
        <f t="shared" si="0"/>
        <v>13</v>
      </c>
      <c r="B33" s="80">
        <f>$B$11*('Tavole Attuariali'!H74-'Tavole Attuariali'!$H$76)/'Tavole Attuariali'!D74</f>
        <v>11.86643112718007</v>
      </c>
      <c r="C33" s="72">
        <f>IF(A33&lt;$B$10,$B$16*('Tavole Attuariali'!E74-'Tavole Attuariali'!$E$66)/'Tavole Attuariali'!D74,0)</f>
        <v>0</v>
      </c>
      <c r="D33" s="71">
        <f t="shared" si="1"/>
        <v>11.86643112718007</v>
      </c>
    </row>
    <row r="34" spans="1:4" x14ac:dyDescent="0.2">
      <c r="A34" s="70">
        <f t="shared" si="0"/>
        <v>14</v>
      </c>
      <c r="B34" s="80">
        <f>$B$11*('Tavole Attuariali'!H75-'Tavole Attuariali'!$H$76)/'Tavole Attuariali'!D75</f>
        <v>6.3689778273928956</v>
      </c>
      <c r="C34" s="72">
        <f>IF(A34&lt;$B$10,$B$16*('Tavole Attuariali'!E75-'Tavole Attuariali'!$E$66)/'Tavole Attuariali'!D75,0)</f>
        <v>0</v>
      </c>
      <c r="D34" s="71">
        <f t="shared" si="1"/>
        <v>6.3689778273928956</v>
      </c>
    </row>
    <row r="35" spans="1:4" x14ac:dyDescent="0.2">
      <c r="A35" s="70">
        <f t="shared" si="0"/>
        <v>15</v>
      </c>
      <c r="B35" s="88">
        <f>$B$11*('Tavole Attuariali'!H76-'Tavole Attuariali'!$H$76)/'Tavole Attuariali'!D76</f>
        <v>0</v>
      </c>
      <c r="C35" s="72">
        <f>IF(A35&lt;$B$10,$B$16*('Tavole Attuariali'!E76-'Tavole Attuariali'!$E$66)/'Tavole Attuariali'!D76,0)</f>
        <v>0</v>
      </c>
      <c r="D35" s="87">
        <f t="shared" si="1"/>
        <v>0</v>
      </c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6" zoomScale="110" zoomScaleNormal="110" workbookViewId="0">
      <selection activeCell="C20" sqref="C20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63</v>
      </c>
      <c r="B2" s="61"/>
      <c r="C2" s="61"/>
      <c r="D2" s="61"/>
      <c r="E2" s="61"/>
      <c r="F2" s="61"/>
      <c r="G2" s="61"/>
    </row>
    <row r="5" spans="1:11" x14ac:dyDescent="0.2">
      <c r="I5" s="76" t="s">
        <v>50</v>
      </c>
      <c r="J5" s="76"/>
      <c r="K5" s="76"/>
    </row>
    <row r="6" spans="1:11" x14ac:dyDescent="0.2">
      <c r="A6" t="s">
        <v>0</v>
      </c>
      <c r="I6" s="65" t="s">
        <v>61</v>
      </c>
      <c r="J6" s="66"/>
      <c r="K6" s="66"/>
    </row>
    <row r="7" spans="1:11" x14ac:dyDescent="0.2">
      <c r="A7" t="s">
        <v>6</v>
      </c>
      <c r="B7" s="64">
        <f>Opz_S</f>
        <v>1</v>
      </c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6">
        <v>15</v>
      </c>
      <c r="C9" s="62" t="s">
        <v>79</v>
      </c>
    </row>
    <row r="10" spans="1:11" x14ac:dyDescent="0.2">
      <c r="A10" t="s">
        <v>4</v>
      </c>
      <c r="B10" s="66">
        <v>8</v>
      </c>
      <c r="C10" s="62" t="s">
        <v>80</v>
      </c>
      <c r="I10" s="79" t="s">
        <v>54</v>
      </c>
      <c r="J10" s="78"/>
      <c r="K10" s="75"/>
    </row>
    <row r="11" spans="1:11" x14ac:dyDescent="0.2">
      <c r="A11" t="s">
        <v>3</v>
      </c>
      <c r="B11" s="66">
        <v>1000</v>
      </c>
      <c r="I11" s="73" t="s">
        <v>55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0.03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89">
        <f>B11*('Tavole Attuariali'!D76+'Tavole Attuariali'!H61-'Tavole Attuariali'!H76)/'Tavole Attuariali'!D61</f>
        <v>648.19371259410684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89">
        <f>B15/('Tavole Attuariali'!E61-'Tavole Attuariali'!E69)*'Tavole Attuariali'!D61</f>
        <v>90.322373557964681</v>
      </c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0">
        <f>$B$11*('Tavole Attuariali'!$D$76+'Tavole Attuariali'!H61-'Tavole Attuariali'!$H$76)/'Tavole Attuariali'!D61</f>
        <v>648.19371259410684</v>
      </c>
      <c r="C20" s="72">
        <f>IF(A20&lt;$B$10,$B$16*('Tavole Attuariali'!E61-'Tavole Attuariali'!$E$69)/'Tavole Attuariali'!D61,0)</f>
        <v>648.19371259410684</v>
      </c>
      <c r="D20" s="71">
        <f>B20-C20</f>
        <v>0</v>
      </c>
    </row>
    <row r="21" spans="1:6" x14ac:dyDescent="0.2">
      <c r="A21" s="70">
        <f t="shared" ref="A21:A35" si="0">A20+1</f>
        <v>1</v>
      </c>
      <c r="B21" s="80">
        <f>$B$11*('Tavole Attuariali'!$D$76+'Tavole Attuariali'!H62-'Tavole Attuariali'!$H$76)/'Tavole Attuariali'!D62</f>
        <v>666.98850187607252</v>
      </c>
      <c r="C21" s="72">
        <f>IF(A21&lt;$B$10,$B$16*('Tavole Attuariali'!E62-'Tavole Attuariali'!$E$69)/'Tavole Attuariali'!D62,0)</f>
        <v>575.73301064790599</v>
      </c>
      <c r="D21" s="71">
        <f t="shared" ref="D21:D35" si="1">B21-C21</f>
        <v>91.255491228166534</v>
      </c>
    </row>
    <row r="22" spans="1:6" x14ac:dyDescent="0.2">
      <c r="A22" s="70">
        <f t="shared" si="0"/>
        <v>2</v>
      </c>
      <c r="B22" s="80">
        <f>$B$11*('Tavole Attuariali'!$D$76+'Tavole Attuariali'!H63-'Tavole Attuariali'!$H$76)/'Tavole Attuariali'!D63</f>
        <v>686.34984989329826</v>
      </c>
      <c r="C22" s="72">
        <f>IF(A22&lt;$B$10,$B$16*('Tavole Attuariali'!E63-'Tavole Attuariali'!$E$69)/'Tavole Attuariali'!D63,0)</f>
        <v>501.00852833750969</v>
      </c>
      <c r="D22" s="71">
        <f t="shared" si="1"/>
        <v>185.34132155578857</v>
      </c>
    </row>
    <row r="23" spans="1:6" x14ac:dyDescent="0.2">
      <c r="A23" s="70">
        <f t="shared" si="0"/>
        <v>3</v>
      </c>
      <c r="B23" s="80">
        <f>$B$11*('Tavole Attuariali'!$D$76+'Tavole Attuariali'!H64-'Tavole Attuariali'!$H$76)/'Tavole Attuariali'!D64</f>
        <v>706.29447416813093</v>
      </c>
      <c r="C23" s="72">
        <f>IF(A23&lt;$B$10,$B$16*('Tavole Attuariali'!E64-'Tavole Attuariali'!$E$69)/'Tavole Attuariali'!D64,0)</f>
        <v>423.93899971667486</v>
      </c>
      <c r="D23" s="71">
        <f t="shared" si="1"/>
        <v>282.35547445145608</v>
      </c>
    </row>
    <row r="24" spans="1:6" x14ac:dyDescent="0.2">
      <c r="A24" s="70">
        <f t="shared" si="0"/>
        <v>4</v>
      </c>
      <c r="B24" s="80">
        <f>$B$11*('Tavole Attuariali'!$D$76+'Tavole Attuariali'!H65-'Tavole Attuariali'!$H$76)/'Tavole Attuariali'!D65</f>
        <v>726.83946659130254</v>
      </c>
      <c r="C24" s="72">
        <f>IF(A24&lt;$B$10,$B$16*('Tavole Attuariali'!E65-'Tavole Attuariali'!$E$69)/'Tavole Attuariali'!D65,0)</f>
        <v>344.43696592945952</v>
      </c>
      <c r="D24" s="71">
        <f t="shared" si="1"/>
        <v>382.40250066184302</v>
      </c>
    </row>
    <row r="25" spans="1:6" x14ac:dyDescent="0.2">
      <c r="A25" s="70">
        <f t="shared" si="0"/>
        <v>5</v>
      </c>
      <c r="B25" s="80">
        <f>$B$11*('Tavole Attuariali'!$D$76+'Tavole Attuariali'!H66-'Tavole Attuariali'!$H$76)/'Tavole Attuariali'!D66</f>
        <v>748.00357361863882</v>
      </c>
      <c r="C25" s="72">
        <f>IF(A25&lt;$B$10,$B$16*('Tavole Attuariali'!E66-'Tavole Attuariali'!$E$69)/'Tavole Attuariali'!D66,0)</f>
        <v>262.40558793998213</v>
      </c>
      <c r="D25" s="71">
        <f t="shared" si="1"/>
        <v>485.5979856786567</v>
      </c>
    </row>
    <row r="26" spans="1:6" x14ac:dyDescent="0.2">
      <c r="A26" s="70">
        <f t="shared" si="0"/>
        <v>6</v>
      </c>
      <c r="B26" s="80">
        <f>$B$11*('Tavole Attuariali'!$D$76+'Tavole Attuariali'!H67-'Tavole Attuariali'!$H$76)/'Tavole Attuariali'!D67</f>
        <v>769.80003577886112</v>
      </c>
      <c r="C26" s="72">
        <f>IF(A26&lt;$B$10,$B$16*('Tavole Attuariali'!E67-'Tavole Attuariali'!$E$69)/'Tavole Attuariali'!D67,0)</f>
        <v>177.74268395068074</v>
      </c>
      <c r="D26" s="71">
        <f t="shared" si="1"/>
        <v>592.05735182818034</v>
      </c>
    </row>
    <row r="27" spans="1:6" x14ac:dyDescent="0.2">
      <c r="A27" s="70">
        <f t="shared" si="0"/>
        <v>7</v>
      </c>
      <c r="B27" s="80">
        <f>$B$11*('Tavole Attuariali'!$D$76+'Tavole Attuariali'!H68-'Tavole Attuariali'!$H$76)/'Tavole Attuariali'!D68</f>
        <v>792.25127049516482</v>
      </c>
      <c r="C27" s="72">
        <f>IF(A27&lt;$B$10,$B$16*('Tavole Attuariali'!E68-'Tavole Attuariali'!$E$69)/'Tavole Attuariali'!D68,0)</f>
        <v>90.322373557964795</v>
      </c>
      <c r="D27" s="71">
        <f t="shared" si="1"/>
        <v>701.92889693720008</v>
      </c>
    </row>
    <row r="28" spans="1:6" x14ac:dyDescent="0.2">
      <c r="A28" s="70">
        <f t="shared" si="0"/>
        <v>8</v>
      </c>
      <c r="B28" s="80">
        <f>$B$11*('Tavole Attuariali'!$D$76+'Tavole Attuariali'!H69-'Tavole Attuariali'!$H$76)/'Tavole Attuariali'!D69</f>
        <v>815.38946893626678</v>
      </c>
      <c r="C28" s="72">
        <f>IF(A28&lt;$B$10,$B$16*('Tavole Attuariali'!E69-'Tavole Attuariali'!$E$69)/'Tavole Attuariali'!D69,0)</f>
        <v>0</v>
      </c>
      <c r="D28" s="71">
        <f t="shared" si="1"/>
        <v>815.38946893626678</v>
      </c>
    </row>
    <row r="29" spans="1:6" x14ac:dyDescent="0.2">
      <c r="A29" s="70">
        <f t="shared" si="0"/>
        <v>9</v>
      </c>
      <c r="B29" s="80">
        <f>$B$11*('Tavole Attuariali'!$D$76+'Tavole Attuariali'!H70-'Tavole Attuariali'!$H$76)/'Tavole Attuariali'!D70</f>
        <v>839.2535042558502</v>
      </c>
      <c r="C29" s="72">
        <f>IF(A29&lt;$B$10,$B$16*('Tavole Attuariali'!E70-'Tavole Attuariali'!$E$69)/'Tavole Attuariali'!D70,0)</f>
        <v>0</v>
      </c>
      <c r="D29" s="71">
        <f t="shared" si="1"/>
        <v>839.2535042558502</v>
      </c>
    </row>
    <row r="30" spans="1:6" x14ac:dyDescent="0.2">
      <c r="A30" s="70">
        <f t="shared" si="0"/>
        <v>10</v>
      </c>
      <c r="B30" s="80">
        <f>$B$11*('Tavole Attuariali'!$D$76+'Tavole Attuariali'!H71-'Tavole Attuariali'!$H$76)/'Tavole Attuariali'!D71</f>
        <v>863.88843577266357</v>
      </c>
      <c r="C30" s="72">
        <f>IF(A30&lt;$B$10,$B$16*('Tavole Attuariali'!E71-'Tavole Attuariali'!$E$69)/'Tavole Attuariali'!D71,0)</f>
        <v>0</v>
      </c>
      <c r="D30" s="71">
        <f t="shared" si="1"/>
        <v>863.88843577266357</v>
      </c>
    </row>
    <row r="31" spans="1:6" x14ac:dyDescent="0.2">
      <c r="A31" s="70">
        <f t="shared" si="0"/>
        <v>11</v>
      </c>
      <c r="B31" s="80">
        <f>$B$11*('Tavole Attuariali'!$D$76+'Tavole Attuariali'!H72-'Tavole Attuariali'!$H$76)/'Tavole Attuariali'!D72</f>
        <v>889.32331445119269</v>
      </c>
      <c r="C31" s="72">
        <f>IF(A31&lt;$B$10,$B$16*('Tavole Attuariali'!E72-'Tavole Attuariali'!$E$69)/'Tavole Attuariali'!D72,0)</f>
        <v>0</v>
      </c>
      <c r="D31" s="71">
        <f t="shared" si="1"/>
        <v>889.32331445119269</v>
      </c>
    </row>
    <row r="32" spans="1:6" x14ac:dyDescent="0.2">
      <c r="A32" s="70">
        <f t="shared" si="0"/>
        <v>12</v>
      </c>
      <c r="B32" s="80">
        <f>$B$11*('Tavole Attuariali'!$D$76+'Tavole Attuariali'!H73-'Tavole Attuariali'!$H$76)/'Tavole Attuariali'!D73</f>
        <v>915.59813760626946</v>
      </c>
      <c r="C32" s="72">
        <f>IF(A32&lt;$B$10,$B$16*('Tavole Attuariali'!E73-'Tavole Attuariali'!$E$69)/'Tavole Attuariali'!D73,0)</f>
        <v>0</v>
      </c>
      <c r="D32" s="71">
        <f t="shared" si="1"/>
        <v>915.59813760626946</v>
      </c>
    </row>
    <row r="33" spans="1:4" x14ac:dyDescent="0.2">
      <c r="A33" s="70">
        <f t="shared" si="0"/>
        <v>13</v>
      </c>
      <c r="B33" s="80">
        <f>$B$11*('Tavole Attuariali'!$D$76+'Tavole Attuariali'!H74-'Tavole Attuariali'!$H$76)/'Tavole Attuariali'!D74</f>
        <v>942.76249313780647</v>
      </c>
      <c r="C33" s="72">
        <f>IF(A33&lt;$B$10,$B$16*('Tavole Attuariali'!E74-'Tavole Attuariali'!$E$69)/'Tavole Attuariali'!D74,0)</f>
        <v>0</v>
      </c>
      <c r="D33" s="71">
        <f t="shared" si="1"/>
        <v>942.76249313780647</v>
      </c>
    </row>
    <row r="34" spans="1:4" x14ac:dyDescent="0.2">
      <c r="A34" s="70">
        <f t="shared" si="0"/>
        <v>14</v>
      </c>
      <c r="B34" s="80">
        <f>$B$11*('Tavole Attuariali'!$D$76+'Tavole Attuariali'!H75-'Tavole Attuariali'!$H$76)/'Tavole Attuariali'!D75</f>
        <v>970.87378640776706</v>
      </c>
      <c r="C34" s="72">
        <f>IF(A34&lt;$B$10,$B$16*('Tavole Attuariali'!E75-'Tavole Attuariali'!$E$69)/'Tavole Attuariali'!D75,0)</f>
        <v>0</v>
      </c>
      <c r="D34" s="71">
        <f t="shared" si="1"/>
        <v>970.87378640776706</v>
      </c>
    </row>
    <row r="35" spans="1:4" x14ac:dyDescent="0.2">
      <c r="A35" s="70">
        <f t="shared" si="0"/>
        <v>15</v>
      </c>
      <c r="B35" s="80">
        <f>$B$11*('Tavole Attuariali'!$D$76+'Tavole Attuariali'!H76-'Tavole Attuariali'!$H$76)/'Tavole Attuariali'!D76</f>
        <v>1000.0000000000002</v>
      </c>
      <c r="C35" s="72">
        <f>IF(A35&lt;$B$10,$B$16*('Tavole Attuariali'!E76-'Tavole Attuariali'!$E$69)/'Tavole Attuariali'!D76,0)</f>
        <v>0</v>
      </c>
      <c r="D35" s="71">
        <f t="shared" si="1"/>
        <v>1000.0000000000002</v>
      </c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6" zoomScale="110" zoomScaleNormal="110" workbookViewId="0">
      <selection activeCell="B25" sqref="B25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88</v>
      </c>
      <c r="B2" s="61"/>
      <c r="C2" s="61"/>
      <c r="D2" s="61"/>
      <c r="E2" s="61"/>
      <c r="F2" s="61"/>
      <c r="G2" s="61"/>
    </row>
    <row r="5" spans="1:11" x14ac:dyDescent="0.2">
      <c r="I5" s="76" t="s">
        <v>50</v>
      </c>
      <c r="J5" s="76"/>
      <c r="K5" s="76"/>
    </row>
    <row r="6" spans="1:11" x14ac:dyDescent="0.2">
      <c r="A6" t="s">
        <v>0</v>
      </c>
      <c r="I6" s="65" t="s">
        <v>61</v>
      </c>
      <c r="J6" s="66"/>
      <c r="K6" s="66"/>
    </row>
    <row r="7" spans="1:11" x14ac:dyDescent="0.2">
      <c r="A7" t="s">
        <v>6</v>
      </c>
      <c r="B7" s="64">
        <f>Opz_S</f>
        <v>1</v>
      </c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6">
        <v>15</v>
      </c>
      <c r="C9" s="62" t="s">
        <v>79</v>
      </c>
    </row>
    <row r="10" spans="1:11" x14ac:dyDescent="0.2">
      <c r="A10" t="s">
        <v>4</v>
      </c>
      <c r="B10" s="66">
        <v>7</v>
      </c>
      <c r="C10" s="62" t="s">
        <v>80</v>
      </c>
      <c r="I10" s="79" t="s">
        <v>54</v>
      </c>
      <c r="J10" s="78"/>
      <c r="K10" s="75"/>
    </row>
    <row r="11" spans="1:11" x14ac:dyDescent="0.2">
      <c r="A11" s="62" t="s">
        <v>77</v>
      </c>
      <c r="B11" s="66">
        <v>1000</v>
      </c>
      <c r="I11" s="73" t="s">
        <v>55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0.03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68">
        <f>B11*('Tavole Attuariali'!D76+0.5*('Tavole Attuariali'!H61-'Tavole Attuariali'!H76))/'Tavole Attuariali'!D61</f>
        <v>627.80859079739673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68">
        <f>B15/('Tavole Attuariali'!E61-'Tavole Attuariali'!E68)*'Tavole Attuariali'!D61</f>
        <v>98.447541064293475</v>
      </c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0">
        <f>$B$11*('Tavole Attuariali'!$D$76+0.5*('Tavole Attuariali'!H61-'Tavole Attuariali'!$H$76))/'Tavole Attuariali'!D61</f>
        <v>627.80859079739673</v>
      </c>
      <c r="C20" s="72">
        <f>IF(A20&lt;$B$10,$B$16*('Tavole Attuariali'!E61-'Tavole Attuariali'!$E$68)/'Tavole Attuariali'!D61,0)</f>
        <v>627.80859079739662</v>
      </c>
      <c r="D20" s="87">
        <f>B20-C20</f>
        <v>0</v>
      </c>
    </row>
    <row r="21" spans="1:6" x14ac:dyDescent="0.2">
      <c r="A21" s="70">
        <f t="shared" ref="A21:A35" si="0">A20+1</f>
        <v>1</v>
      </c>
      <c r="B21" s="80">
        <f>$B$11*('Tavole Attuariali'!$D$76+0.5*('Tavole Attuariali'!H62-'Tavole Attuariali'!$H$76))/'Tavole Attuariali'!D62</f>
        <v>646.93009006016757</v>
      </c>
      <c r="C21" s="72">
        <f>IF(A21&lt;$B$10,$B$16*('Tavole Attuariali'!E62-'Tavole Attuariali'!$E$68)/'Tavole Attuariali'!D62,0)</f>
        <v>546.30989182763983</v>
      </c>
      <c r="D21" s="71">
        <f t="shared" ref="D21:D35" si="1">B21-C21</f>
        <v>100.62019823252774</v>
      </c>
    </row>
    <row r="22" spans="1:6" x14ac:dyDescent="0.2">
      <c r="A22" s="70">
        <f t="shared" si="0"/>
        <v>2</v>
      </c>
      <c r="B22" s="80">
        <f>$B$11*('Tavole Attuariali'!$D$76+0.5*('Tavole Attuariali'!H63-'Tavole Attuariali'!$H$76))/'Tavole Attuariali'!D63</f>
        <v>666.68252137724585</v>
      </c>
      <c r="C22" s="72">
        <f>IF(A22&lt;$B$10,$B$16*('Tavole Attuariali'!E63-'Tavole Attuariali'!$E$68)/'Tavole Attuariali'!D63,0)</f>
        <v>462.25368813280852</v>
      </c>
      <c r="D22" s="71">
        <f t="shared" si="1"/>
        <v>204.42883324443733</v>
      </c>
    </row>
    <row r="23" spans="1:6" x14ac:dyDescent="0.2">
      <c r="A23" s="70">
        <f t="shared" si="0"/>
        <v>3</v>
      </c>
      <c r="B23" s="80">
        <f>$B$11*('Tavole Attuariali'!$D$76+0.5*('Tavole Attuariali'!H64-'Tavole Attuariali'!$H$76))/'Tavole Attuariali'!D64</f>
        <v>687.0944257959743</v>
      </c>
      <c r="C23" s="72">
        <f>IF(A23&lt;$B$10,$B$16*('Tavole Attuariali'!E64-'Tavole Attuariali'!$E$68)/'Tavole Attuariali'!D64,0)</f>
        <v>375.54617384604757</v>
      </c>
      <c r="D23" s="71">
        <f t="shared" si="1"/>
        <v>311.54825194992674</v>
      </c>
    </row>
    <row r="24" spans="1:6" x14ac:dyDescent="0.2">
      <c r="A24" s="70">
        <f t="shared" si="0"/>
        <v>4</v>
      </c>
      <c r="B24" s="80">
        <f>$B$11*('Tavole Attuariali'!$D$76+0.5*('Tavole Attuariali'!H65-'Tavole Attuariali'!$H$76))/'Tavole Attuariali'!D65</f>
        <v>708.19798306394284</v>
      </c>
      <c r="C24" s="72">
        <f>IF(A24&lt;$B$10,$B$16*('Tavole Attuariali'!E65-'Tavole Attuariali'!$E$68)/'Tavole Attuariali'!D65,0)</f>
        <v>286.08589876795924</v>
      </c>
      <c r="D24" s="71">
        <f t="shared" si="1"/>
        <v>422.11208429598361</v>
      </c>
    </row>
    <row r="25" spans="1:6" x14ac:dyDescent="0.2">
      <c r="A25" s="70">
        <f t="shared" si="0"/>
        <v>5</v>
      </c>
      <c r="B25" s="80">
        <f>$B$11*('Tavole Attuariali'!$D$76+0.5*('Tavole Attuariali'!H66-'Tavole Attuariali'!$H$76))/'Tavole Attuariali'!D66</f>
        <v>730.02911485470861</v>
      </c>
      <c r="C25" s="72">
        <f>IF(A25&lt;$B$10,$B$16*('Tavole Attuariali'!E66-'Tavole Attuariali'!$E$68)/'Tavole Attuariali'!D66,0)</f>
        <v>193.76043348719654</v>
      </c>
      <c r="D25" s="71">
        <f t="shared" si="1"/>
        <v>536.26868136751204</v>
      </c>
    </row>
    <row r="26" spans="1:6" x14ac:dyDescent="0.2">
      <c r="A26" s="70">
        <f t="shared" si="0"/>
        <v>6</v>
      </c>
      <c r="B26" s="80">
        <f>$B$11*('Tavole Attuariali'!$D$76+0.5*('Tavole Attuariali'!H67-'Tavole Attuariali'!$H$76))/'Tavole Attuariali'!D67</f>
        <v>752.63636610811989</v>
      </c>
      <c r="C26" s="72">
        <f>IF(A26&lt;$B$10,$B$16*('Tavole Attuariali'!E67-'Tavole Attuariali'!$E$68)/'Tavole Attuariali'!D67,0)</f>
        <v>98.447541064293517</v>
      </c>
      <c r="D26" s="71">
        <f t="shared" si="1"/>
        <v>654.18882504382634</v>
      </c>
    </row>
    <row r="27" spans="1:6" x14ac:dyDescent="0.2">
      <c r="A27" s="70">
        <f t="shared" si="0"/>
        <v>7</v>
      </c>
      <c r="B27" s="80">
        <f>$B$11*('Tavole Attuariali'!$D$76+0.5*('Tavole Attuariali'!H68-'Tavole Attuariali'!$H$76))/'Tavole Attuariali'!D68</f>
        <v>776.06960553824149</v>
      </c>
      <c r="C27" s="72">
        <f>IF(A27&lt;$B$10,$B$16*('Tavole Attuariali'!E68-'Tavole Attuariali'!$E$68)/'Tavole Attuariali'!D68,0)</f>
        <v>0</v>
      </c>
      <c r="D27" s="71">
        <f t="shared" si="1"/>
        <v>776.06960553824149</v>
      </c>
    </row>
    <row r="28" spans="1:6" x14ac:dyDescent="0.2">
      <c r="A28" s="70">
        <f t="shared" si="0"/>
        <v>8</v>
      </c>
      <c r="B28" s="80">
        <f>$B$11*('Tavole Attuariali'!$D$76+0.5*('Tavole Attuariali'!H69-'Tavole Attuariali'!$H$76))/'Tavole Attuariali'!D69</f>
        <v>800.37567825318934</v>
      </c>
      <c r="C28" s="72">
        <f>IF(A28&lt;$B$10,$B$16*('Tavole Attuariali'!E69-'Tavole Attuariali'!$E$68)/'Tavole Attuariali'!D69,0)</f>
        <v>0</v>
      </c>
      <c r="D28" s="71">
        <f t="shared" si="1"/>
        <v>800.37567825318934</v>
      </c>
    </row>
    <row r="29" spans="1:6" x14ac:dyDescent="0.2">
      <c r="A29" s="70">
        <f t="shared" si="0"/>
        <v>9</v>
      </c>
      <c r="B29" s="80">
        <f>$B$11*('Tavole Attuariali'!$D$76+0.5*('Tavole Attuariali'!H70-'Tavole Attuariali'!$H$76))/'Tavole Attuariali'!D70</f>
        <v>825.59750651299908</v>
      </c>
      <c r="C29" s="72">
        <f>IF(A29&lt;$B$10,$B$16*('Tavole Attuariali'!E70-'Tavole Attuariali'!$E$68)/'Tavole Attuariali'!D70,0)</f>
        <v>0</v>
      </c>
      <c r="D29" s="71">
        <f t="shared" si="1"/>
        <v>825.59750651299908</v>
      </c>
    </row>
    <row r="30" spans="1:6" x14ac:dyDescent="0.2">
      <c r="A30" s="70">
        <f t="shared" si="0"/>
        <v>10</v>
      </c>
      <c r="B30" s="80">
        <f>$B$11*('Tavole Attuariali'!$D$76+0.5*('Tavole Attuariali'!H71-'Tavole Attuariali'!$H$76))/'Tavole Attuariali'!D71</f>
        <v>851.7679221549937</v>
      </c>
      <c r="C30" s="72">
        <f>IF(A30&lt;$B$10,$B$16*('Tavole Attuariali'!E71-'Tavole Attuariali'!$E$68)/'Tavole Attuariali'!D71,0)</f>
        <v>0</v>
      </c>
      <c r="D30" s="71">
        <f t="shared" si="1"/>
        <v>851.7679221549937</v>
      </c>
    </row>
    <row r="31" spans="1:6" x14ac:dyDescent="0.2">
      <c r="A31" s="70">
        <f t="shared" si="0"/>
        <v>11</v>
      </c>
      <c r="B31" s="80">
        <f>$B$11*('Tavole Attuariali'!$D$76+0.5*('Tavole Attuariali'!H72-'Tavole Attuariali'!$H$76))/'Tavole Attuariali'!D72</f>
        <v>878.97061473657402</v>
      </c>
      <c r="C31" s="72">
        <f>IF(A31&lt;$B$10,$B$16*('Tavole Attuariali'!E72-'Tavole Attuariali'!$E$68)/'Tavole Attuariali'!D72,0)</f>
        <v>0</v>
      </c>
      <c r="D31" s="71">
        <f t="shared" si="1"/>
        <v>878.97061473657402</v>
      </c>
    </row>
    <row r="32" spans="1:6" x14ac:dyDescent="0.2">
      <c r="A32" s="70">
        <f t="shared" si="0"/>
        <v>12</v>
      </c>
      <c r="B32" s="80">
        <f>$B$11*('Tavole Attuariali'!$D$76+0.5*('Tavole Attuariali'!H73-'Tavole Attuariali'!$H$76))/'Tavole Attuariali'!D73</f>
        <v>907.29352283554886</v>
      </c>
      <c r="C32" s="72">
        <f>IF(A32&lt;$B$10,$B$16*('Tavole Attuariali'!E73-'Tavole Attuariali'!$E$68)/'Tavole Attuariali'!D73,0)</f>
        <v>0</v>
      </c>
      <c r="D32" s="71">
        <f t="shared" si="1"/>
        <v>907.29352283554886</v>
      </c>
    </row>
    <row r="33" spans="1:4" x14ac:dyDescent="0.2">
      <c r="A33" s="70">
        <f t="shared" si="0"/>
        <v>13</v>
      </c>
      <c r="B33" s="80">
        <f>$B$11*('Tavole Attuariali'!$D$76+0.5*('Tavole Attuariali'!H74-'Tavole Attuariali'!$H$76))/'Tavole Attuariali'!D74</f>
        <v>936.82927757421658</v>
      </c>
      <c r="C33" s="72">
        <f>IF(A33&lt;$B$10,$B$16*('Tavole Attuariali'!E74-'Tavole Attuariali'!$E$68)/'Tavole Attuariali'!D74,0)</f>
        <v>0</v>
      </c>
      <c r="D33" s="71">
        <f t="shared" si="1"/>
        <v>936.82927757421658</v>
      </c>
    </row>
    <row r="34" spans="1:4" x14ac:dyDescent="0.2">
      <c r="A34" s="70">
        <f t="shared" si="0"/>
        <v>14</v>
      </c>
      <c r="B34" s="80">
        <f>$B$11*('Tavole Attuariali'!$D$76+0.5*('Tavole Attuariali'!H75-'Tavole Attuariali'!$H$76))/'Tavole Attuariali'!D75</f>
        <v>967.68929749407084</v>
      </c>
      <c r="C34" s="72">
        <f>IF(A34&lt;$B$10,$B$16*('Tavole Attuariali'!E75-'Tavole Attuariali'!$E$68)/'Tavole Attuariali'!D75,0)</f>
        <v>0</v>
      </c>
      <c r="D34" s="71">
        <f t="shared" si="1"/>
        <v>967.68929749407084</v>
      </c>
    </row>
    <row r="35" spans="1:4" x14ac:dyDescent="0.2">
      <c r="A35" s="70">
        <f t="shared" si="0"/>
        <v>15</v>
      </c>
      <c r="B35" s="80">
        <f>$B$11*('Tavole Attuariali'!$D$76+0.5*('Tavole Attuariali'!H76-'Tavole Attuariali'!$H$76))/'Tavole Attuariali'!D76</f>
        <v>1000</v>
      </c>
      <c r="C35" s="72">
        <f>IF(A35&lt;$B$10,$B$16*('Tavole Attuariali'!E76-'Tavole Attuariali'!$E$68)/'Tavole Attuariali'!D76,0)</f>
        <v>0</v>
      </c>
      <c r="D35" s="87">
        <f t="shared" si="1"/>
        <v>1000</v>
      </c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5" zoomScale="90" zoomScaleNormal="90" workbookViewId="0">
      <selection activeCell="A77" sqref="A77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6" width="7" customWidth="1"/>
    <col min="7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69</v>
      </c>
      <c r="B2" s="61"/>
      <c r="C2" s="61"/>
      <c r="D2" s="61"/>
      <c r="E2" s="61"/>
      <c r="F2" s="61"/>
      <c r="G2" s="61"/>
    </row>
    <row r="3" spans="1:11" x14ac:dyDescent="0.2">
      <c r="A3" s="62"/>
    </row>
    <row r="5" spans="1:11" x14ac:dyDescent="0.2">
      <c r="B5" s="74"/>
      <c r="C5" s="74"/>
      <c r="D5" s="74"/>
      <c r="E5" s="74"/>
      <c r="F5" s="74"/>
      <c r="G5" s="74"/>
      <c r="I5" s="76" t="s">
        <v>50</v>
      </c>
      <c r="J5" s="76"/>
      <c r="K5" s="76"/>
    </row>
    <row r="6" spans="1:11" x14ac:dyDescent="0.2">
      <c r="A6" t="s">
        <v>0</v>
      </c>
      <c r="I6" s="65" t="s">
        <v>76</v>
      </c>
      <c r="J6" s="66"/>
      <c r="K6" s="66"/>
    </row>
    <row r="7" spans="1:11" x14ac:dyDescent="0.2">
      <c r="A7" t="s">
        <v>6</v>
      </c>
      <c r="B7" s="64">
        <f>Opz_S</f>
        <v>1</v>
      </c>
      <c r="I7" s="65" t="s">
        <v>83</v>
      </c>
      <c r="J7" s="66"/>
      <c r="K7" s="66"/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5" t="s">
        <v>64</v>
      </c>
      <c r="C9" s="62" t="s">
        <v>79</v>
      </c>
    </row>
    <row r="10" spans="1:11" x14ac:dyDescent="0.2">
      <c r="A10" t="s">
        <v>4</v>
      </c>
      <c r="B10" s="66">
        <v>10</v>
      </c>
      <c r="C10" s="62" t="s">
        <v>80</v>
      </c>
    </row>
    <row r="11" spans="1:11" x14ac:dyDescent="0.2">
      <c r="A11" t="s">
        <v>3</v>
      </c>
      <c r="B11" s="66">
        <v>1000</v>
      </c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0.03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68">
        <f>B11*'Tavole Attuariali'!H61/'Tavole Attuariali'!D61</f>
        <v>384.9500585133884</v>
      </c>
      <c r="C15" s="77" t="s">
        <v>51</v>
      </c>
      <c r="D15" s="2"/>
      <c r="F15" s="2"/>
      <c r="G15" s="2"/>
    </row>
    <row r="16" spans="1:11" x14ac:dyDescent="0.2">
      <c r="A16" t="s">
        <v>7</v>
      </c>
      <c r="B16" s="68">
        <f>B15/('Tavole Attuariali'!E61-'Tavole Attuariali'!E71)*'Tavole Attuariali'!D61</f>
        <v>44.257355614470534</v>
      </c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81" t="s">
        <v>1</v>
      </c>
      <c r="B19" s="69" t="s">
        <v>5</v>
      </c>
      <c r="C19" s="69" t="s">
        <v>58</v>
      </c>
      <c r="D19" s="69" t="s">
        <v>59</v>
      </c>
      <c r="E19" s="69" t="s">
        <v>60</v>
      </c>
    </row>
    <row r="20" spans="1:6" x14ac:dyDescent="0.2">
      <c r="A20" s="82">
        <f>B8</f>
        <v>50</v>
      </c>
      <c r="B20" s="70">
        <v>0</v>
      </c>
      <c r="C20" s="80">
        <f>$B$11*'Tavole Attuariali'!H61/'Tavole Attuariali'!D61</f>
        <v>384.9500585133884</v>
      </c>
      <c r="D20" s="72">
        <f>IF(B20&lt;$B$10,$B$16*('Tavole Attuariali'!E61-'Tavole Attuariali'!$E$71)/'Tavole Attuariali'!D61,0)</f>
        <v>384.9500585133884</v>
      </c>
      <c r="E20" s="71">
        <f>C20-D20</f>
        <v>0</v>
      </c>
    </row>
    <row r="21" spans="1:6" x14ac:dyDescent="0.2">
      <c r="A21" s="82">
        <f>A20+1</f>
        <v>51</v>
      </c>
      <c r="B21" s="70">
        <f t="shared" ref="B21:B77" si="0">B20+1</f>
        <v>1</v>
      </c>
      <c r="C21" s="80">
        <f>$B$11*'Tavole Attuariali'!H62/'Tavole Attuariali'!D62</f>
        <v>395.31643182547396</v>
      </c>
      <c r="D21" s="72">
        <f>IF(B21&lt;$B$10,$B$16*('Tavole Attuariali'!E62-'Tavole Attuariali'!$E$71)/'Tavole Attuariali'!D62,0)</f>
        <v>351.60084740087166</v>
      </c>
      <c r="E21" s="71">
        <f t="shared" ref="E21:E77" si="1">C21-D21</f>
        <v>43.715584424602298</v>
      </c>
    </row>
    <row r="22" spans="1:6" x14ac:dyDescent="0.2">
      <c r="A22" s="82">
        <f t="shared" ref="A22:A77" si="2">A21+1</f>
        <v>52</v>
      </c>
      <c r="B22" s="70">
        <f t="shared" si="0"/>
        <v>2</v>
      </c>
      <c r="C22" s="80">
        <f>$B$11*'Tavole Attuariali'!H63/'Tavole Attuariali'!D63</f>
        <v>405.94803418023309</v>
      </c>
      <c r="D22" s="72">
        <f>IF(B22&lt;$B$10,$B$16*('Tavole Attuariali'!E63-'Tavole Attuariali'!$E$71)/'Tavole Attuariali'!D63,0)</f>
        <v>317.21948129761569</v>
      </c>
      <c r="E22" s="71">
        <f t="shared" si="1"/>
        <v>88.728552882617407</v>
      </c>
    </row>
    <row r="23" spans="1:6" x14ac:dyDescent="0.2">
      <c r="A23" s="82">
        <f t="shared" si="2"/>
        <v>53</v>
      </c>
      <c r="B23" s="70">
        <f t="shared" si="0"/>
        <v>3</v>
      </c>
      <c r="C23" s="80">
        <f>$B$11*'Tavole Attuariali'!H64/'Tavole Attuariali'!D64</f>
        <v>416.84409000325178</v>
      </c>
      <c r="D23" s="72">
        <f>IF(B23&lt;$B$10,$B$16*('Tavole Attuariali'!E64-'Tavole Attuariali'!$E$71)/'Tavole Attuariali'!D64,0)</f>
        <v>281.77061528837663</v>
      </c>
      <c r="E23" s="71">
        <f t="shared" si="1"/>
        <v>135.07347471487515</v>
      </c>
    </row>
    <row r="24" spans="1:6" x14ac:dyDescent="0.2">
      <c r="A24" s="82">
        <f t="shared" si="2"/>
        <v>54</v>
      </c>
      <c r="B24" s="70">
        <f t="shared" si="0"/>
        <v>4</v>
      </c>
      <c r="C24" s="80">
        <f>$B$11*'Tavole Attuariali'!H65/'Tavole Attuariali'!D65</f>
        <v>428.00120646982208</v>
      </c>
      <c r="D24" s="72">
        <f>IF(B24&lt;$B$10,$B$16*('Tavole Attuariali'!E65-'Tavole Attuariali'!$E$71)/'Tavole Attuariali'!D65,0)</f>
        <v>245.21663525</v>
      </c>
      <c r="E24" s="71">
        <f t="shared" si="1"/>
        <v>182.78457121982208</v>
      </c>
    </row>
    <row r="25" spans="1:6" x14ac:dyDescent="0.2">
      <c r="A25" s="82">
        <f t="shared" si="2"/>
        <v>55</v>
      </c>
      <c r="B25" s="70">
        <f t="shared" si="0"/>
        <v>5</v>
      </c>
      <c r="C25" s="80">
        <f>$B$11*'Tavole Attuariali'!H66/'Tavole Attuariali'!D66</f>
        <v>439.41511903866945</v>
      </c>
      <c r="D25" s="72">
        <f>IF(B25&lt;$B$10,$B$16*('Tavole Attuariali'!E66-'Tavole Attuariali'!$E$71)/'Tavole Attuariali'!D66,0)</f>
        <v>207.5159770740961</v>
      </c>
      <c r="E25" s="71">
        <f t="shared" si="1"/>
        <v>231.89914196457335</v>
      </c>
    </row>
    <row r="26" spans="1:6" x14ac:dyDescent="0.2">
      <c r="A26" s="82">
        <f t="shared" si="2"/>
        <v>56</v>
      </c>
      <c r="B26" s="70">
        <f t="shared" si="0"/>
        <v>6</v>
      </c>
      <c r="C26" s="80">
        <f>$B$11*'Tavole Attuariali'!H67/'Tavole Attuariali'!D67</f>
        <v>451.06272981784343</v>
      </c>
      <c r="D26" s="72">
        <f>IF(B26&lt;$B$10,$B$16*('Tavole Attuariali'!E67-'Tavole Attuariali'!$E$71)/'Tavole Attuariali'!D67,0)</f>
        <v>168.62786797963489</v>
      </c>
      <c r="E26" s="71">
        <f t="shared" si="1"/>
        <v>282.43486183820858</v>
      </c>
    </row>
    <row r="27" spans="1:6" x14ac:dyDescent="0.2">
      <c r="A27" s="82">
        <f t="shared" si="2"/>
        <v>57</v>
      </c>
      <c r="B27" s="70">
        <f t="shared" si="0"/>
        <v>7</v>
      </c>
      <c r="C27" s="80">
        <f>$B$11*'Tavole Attuariali'!H68/'Tavole Attuariali'!D68</f>
        <v>462.93294748141915</v>
      </c>
      <c r="D27" s="72">
        <f>IF(B27&lt;$B$10,$B$16*('Tavole Attuariali'!E68-'Tavole Attuariali'!$E$71)/'Tavole Attuariali'!D68,0)</f>
        <v>128.49919917897981</v>
      </c>
      <c r="E27" s="71">
        <f t="shared" si="1"/>
        <v>334.43374830243931</v>
      </c>
    </row>
    <row r="28" spans="1:6" x14ac:dyDescent="0.2">
      <c r="A28" s="82">
        <f t="shared" si="2"/>
        <v>58</v>
      </c>
      <c r="B28" s="70">
        <f t="shared" si="0"/>
        <v>8</v>
      </c>
      <c r="C28" s="80">
        <f>$B$11*'Tavole Attuariali'!H69/'Tavole Attuariali'!D69</f>
        <v>475.03131089569746</v>
      </c>
      <c r="D28" s="72">
        <f>IF(B28&lt;$B$10,$B$16*('Tavole Attuariali'!E69-'Tavole Attuariali'!$E$71)/'Tavole Attuariali'!D69,0)</f>
        <v>87.065907670012578</v>
      </c>
      <c r="E28" s="71">
        <f t="shared" si="1"/>
        <v>387.9654032256849</v>
      </c>
    </row>
    <row r="29" spans="1:6" x14ac:dyDescent="0.2">
      <c r="A29" s="82">
        <f t="shared" si="2"/>
        <v>59</v>
      </c>
      <c r="B29" s="70">
        <f t="shared" si="0"/>
        <v>9</v>
      </c>
      <c r="C29" s="80">
        <f>$B$11*'Tavole Attuariali'!H70/'Tavole Attuariali'!D70</f>
        <v>487.37633688182513</v>
      </c>
      <c r="D29" s="72">
        <f>IF(B29&lt;$B$10,$B$16*('Tavole Attuariali'!E70-'Tavole Attuariali'!$E$71)/'Tavole Attuariali'!D70,0)</f>
        <v>44.257355614470512</v>
      </c>
      <c r="E29" s="71">
        <f t="shared" si="1"/>
        <v>443.11898126735463</v>
      </c>
    </row>
    <row r="30" spans="1:6" x14ac:dyDescent="0.2">
      <c r="A30" s="82">
        <f t="shared" si="2"/>
        <v>60</v>
      </c>
      <c r="B30" s="70">
        <f t="shared" si="0"/>
        <v>10</v>
      </c>
      <c r="C30" s="80">
        <f>$B$11*'Tavole Attuariali'!H71/'Tavole Attuariali'!D71</f>
        <v>500.00415529465477</v>
      </c>
      <c r="D30" s="72">
        <f>IF(B30&lt;$B$10,$B$16*('Tavole Attuariali'!E71-'Tavole Attuariali'!$E$71)/'Tavole Attuariali'!D71,0)</f>
        <v>0</v>
      </c>
      <c r="E30" s="71">
        <f t="shared" si="1"/>
        <v>500.00415529465477</v>
      </c>
    </row>
    <row r="31" spans="1:6" x14ac:dyDescent="0.2">
      <c r="A31" s="82">
        <f t="shared" si="2"/>
        <v>61</v>
      </c>
      <c r="B31" s="70">
        <f t="shared" si="0"/>
        <v>11</v>
      </c>
      <c r="C31" s="80">
        <f>$B$11*'Tavole Attuariali'!H72/'Tavole Attuariali'!D72</f>
        <v>512.88386879306631</v>
      </c>
      <c r="D31" s="72">
        <f>IF(B31&lt;$B$10,$B$16*('Tavole Attuariali'!E72-'Tavole Attuariali'!$E$71)/'Tavole Attuariali'!D72,0)</f>
        <v>0</v>
      </c>
      <c r="E31" s="71">
        <f t="shared" si="1"/>
        <v>512.88386879306631</v>
      </c>
    </row>
    <row r="32" spans="1:6" x14ac:dyDescent="0.2">
      <c r="A32" s="82">
        <f t="shared" si="2"/>
        <v>62</v>
      </c>
      <c r="B32" s="70">
        <f t="shared" si="0"/>
        <v>12</v>
      </c>
      <c r="C32" s="80">
        <f>$B$11*'Tavole Attuariali'!H73/'Tavole Attuariali'!D73</f>
        <v>525.99658742850897</v>
      </c>
      <c r="D32" s="72">
        <f>IF(B32&lt;$B$10,$B$16*('Tavole Attuariali'!E73-'Tavole Attuariali'!$E$71)/'Tavole Attuariali'!D73,0)</f>
        <v>0</v>
      </c>
      <c r="E32" s="71">
        <f t="shared" si="1"/>
        <v>525.99658742850897</v>
      </c>
    </row>
    <row r="33" spans="1:5" x14ac:dyDescent="0.2">
      <c r="A33" s="82">
        <f t="shared" si="2"/>
        <v>63</v>
      </c>
      <c r="B33" s="70">
        <f t="shared" si="0"/>
        <v>13</v>
      </c>
      <c r="C33" s="80">
        <f>$B$11*'Tavole Attuariali'!H74/'Tavole Attuariali'!D74</f>
        <v>539.33310089489464</v>
      </c>
      <c r="D33" s="72">
        <f>IF(B33&lt;$B$10,$B$16*('Tavole Attuariali'!E74-'Tavole Attuariali'!$E$71)/'Tavole Attuariali'!D74,0)</f>
        <v>0</v>
      </c>
      <c r="E33" s="71">
        <f t="shared" si="1"/>
        <v>539.33310089489464</v>
      </c>
    </row>
    <row r="34" spans="1:5" x14ac:dyDescent="0.2">
      <c r="A34" s="82">
        <f t="shared" si="2"/>
        <v>64</v>
      </c>
      <c r="B34" s="70">
        <f t="shared" si="0"/>
        <v>14</v>
      </c>
      <c r="C34" s="80">
        <f>$B$11*'Tavole Attuariali'!H75/'Tavole Attuariali'!D75</f>
        <v>552.87912017132896</v>
      </c>
      <c r="D34" s="72">
        <f>IF(B34&lt;$B$10,$B$16*('Tavole Attuariali'!E75-'Tavole Attuariali'!$E$71)/'Tavole Attuariali'!D75,0)</f>
        <v>0</v>
      </c>
      <c r="E34" s="71">
        <f t="shared" si="1"/>
        <v>552.87912017132896</v>
      </c>
    </row>
    <row r="35" spans="1:5" x14ac:dyDescent="0.2">
      <c r="A35" s="82">
        <f t="shared" si="2"/>
        <v>65</v>
      </c>
      <c r="B35" s="70">
        <f t="shared" si="0"/>
        <v>15</v>
      </c>
      <c r="C35" s="80">
        <f>$B$11*'Tavole Attuariali'!H76/'Tavole Attuariali'!D76</f>
        <v>566.62251704926996</v>
      </c>
      <c r="D35" s="72">
        <f>IF(B35&lt;$B$10,$B$16*('Tavole Attuariali'!E76-'Tavole Attuariali'!$E$71)/'Tavole Attuariali'!D76,0)</f>
        <v>0</v>
      </c>
      <c r="E35" s="71">
        <f t="shared" si="1"/>
        <v>566.62251704926996</v>
      </c>
    </row>
    <row r="36" spans="1:5" x14ac:dyDescent="0.2">
      <c r="A36" s="82">
        <f t="shared" si="2"/>
        <v>66</v>
      </c>
      <c r="B36" s="70">
        <f t="shared" si="0"/>
        <v>16</v>
      </c>
      <c r="C36" s="80">
        <f>$B$11*'Tavole Attuariali'!H77/'Tavole Attuariali'!D77</f>
        <v>580.54999681916172</v>
      </c>
      <c r="D36" s="72">
        <f>IF(B36&lt;$B$10,$B$16*('Tavole Attuariali'!E77-'Tavole Attuariali'!$E$71)/'Tavole Attuariali'!D77,0)</f>
        <v>0</v>
      </c>
      <c r="E36" s="71">
        <f t="shared" si="1"/>
        <v>580.54999681916172</v>
      </c>
    </row>
    <row r="37" spans="1:5" x14ac:dyDescent="0.2">
      <c r="A37" s="82">
        <f t="shared" si="2"/>
        <v>67</v>
      </c>
      <c r="B37" s="70">
        <f t="shared" si="0"/>
        <v>17</v>
      </c>
      <c r="C37" s="80">
        <f>$B$11*'Tavole Attuariali'!H78/'Tavole Attuariali'!D78</f>
        <v>594.64666931021668</v>
      </c>
      <c r="D37" s="72">
        <f>IF(B37&lt;$B$10,$B$16*('Tavole Attuariali'!E78-'Tavole Attuariali'!$E$71)/'Tavole Attuariali'!D78,0)</f>
        <v>0</v>
      </c>
      <c r="E37" s="71">
        <f t="shared" si="1"/>
        <v>594.64666931021668</v>
      </c>
    </row>
    <row r="38" spans="1:5" x14ac:dyDescent="0.2">
      <c r="A38" s="82">
        <f t="shared" si="2"/>
        <v>68</v>
      </c>
      <c r="B38" s="70">
        <f t="shared" si="0"/>
        <v>18</v>
      </c>
      <c r="C38" s="80">
        <f>$B$11*'Tavole Attuariali'!H79/'Tavole Attuariali'!D79</f>
        <v>608.89179775815819</v>
      </c>
      <c r="D38" s="72">
        <f>IF(B38&lt;$B$10,$B$16*('Tavole Attuariali'!E79-'Tavole Attuariali'!$E$71)/'Tavole Attuariali'!D79,0)</f>
        <v>0</v>
      </c>
      <c r="E38" s="71">
        <f t="shared" si="1"/>
        <v>608.89179775815819</v>
      </c>
    </row>
    <row r="39" spans="1:5" x14ac:dyDescent="0.2">
      <c r="A39" s="82">
        <f t="shared" si="2"/>
        <v>69</v>
      </c>
      <c r="B39" s="70">
        <f t="shared" si="0"/>
        <v>19</v>
      </c>
      <c r="C39" s="80">
        <f>$B$11*'Tavole Attuariali'!H80/'Tavole Attuariali'!D80</f>
        <v>623.2581521949154</v>
      </c>
      <c r="D39" s="72">
        <f>IF(B39&lt;$B$10,$B$16*('Tavole Attuariali'!E80-'Tavole Attuariali'!$E$71)/'Tavole Attuariali'!D80,0)</f>
        <v>0</v>
      </c>
      <c r="E39" s="71">
        <f t="shared" si="1"/>
        <v>623.2581521949154</v>
      </c>
    </row>
    <row r="40" spans="1:5" x14ac:dyDescent="0.2">
      <c r="A40" s="82">
        <f t="shared" si="2"/>
        <v>70</v>
      </c>
      <c r="B40" s="70">
        <f t="shared" si="0"/>
        <v>20</v>
      </c>
      <c r="C40" s="80">
        <f>$B$11*'Tavole Attuariali'!H81/'Tavole Attuariali'!D81</f>
        <v>637.71607566886109</v>
      </c>
      <c r="D40" s="72">
        <f>IF(B40&lt;$B$10,$B$16*('Tavole Attuariali'!E81-'Tavole Attuariali'!$E$71)/'Tavole Attuariali'!D81,0)</f>
        <v>0</v>
      </c>
      <c r="E40" s="71">
        <f t="shared" si="1"/>
        <v>637.71607566886109</v>
      </c>
    </row>
    <row r="41" spans="1:5" x14ac:dyDescent="0.2">
      <c r="A41" s="82">
        <f t="shared" si="2"/>
        <v>71</v>
      </c>
      <c r="B41" s="70">
        <f t="shared" si="0"/>
        <v>21</v>
      </c>
      <c r="C41" s="80">
        <f>$B$11*'Tavole Attuariali'!H82/'Tavole Attuariali'!D82</f>
        <v>652.23266784357429</v>
      </c>
      <c r="D41" s="72">
        <f>IF(B41&lt;$B$10,$B$16*('Tavole Attuariali'!E82-'Tavole Attuariali'!$E$71)/'Tavole Attuariali'!D82,0)</f>
        <v>0</v>
      </c>
      <c r="E41" s="71">
        <f t="shared" si="1"/>
        <v>652.23266784357429</v>
      </c>
    </row>
    <row r="42" spans="1:5" x14ac:dyDescent="0.2">
      <c r="A42" s="82">
        <f t="shared" si="2"/>
        <v>72</v>
      </c>
      <c r="B42" s="70">
        <f t="shared" si="0"/>
        <v>22</v>
      </c>
      <c r="C42" s="80">
        <f>$B$11*'Tavole Attuariali'!H83/'Tavole Attuariali'!D83</f>
        <v>666.77189301618125</v>
      </c>
      <c r="D42" s="72">
        <f>IF(B42&lt;$B$10,$B$16*('Tavole Attuariali'!E83-'Tavole Attuariali'!$E$71)/'Tavole Attuariali'!D83,0)</f>
        <v>0</v>
      </c>
      <c r="E42" s="71">
        <f t="shared" si="1"/>
        <v>666.77189301618125</v>
      </c>
    </row>
    <row r="43" spans="1:5" x14ac:dyDescent="0.2">
      <c r="A43" s="82">
        <f t="shared" si="2"/>
        <v>73</v>
      </c>
      <c r="B43" s="70">
        <f t="shared" si="0"/>
        <v>23</v>
      </c>
      <c r="C43" s="80">
        <f>$B$11*'Tavole Attuariali'!H84/'Tavole Attuariali'!D84</f>
        <v>681.29168452907982</v>
      </c>
      <c r="D43" s="72">
        <f>IF(B43&lt;$B$10,$B$16*('Tavole Attuariali'!E84-'Tavole Attuariali'!$E$71)/'Tavole Attuariali'!D84,0)</f>
        <v>0</v>
      </c>
      <c r="E43" s="71">
        <f t="shared" si="1"/>
        <v>681.29168452907982</v>
      </c>
    </row>
    <row r="44" spans="1:5" x14ac:dyDescent="0.2">
      <c r="A44" s="82">
        <f t="shared" si="2"/>
        <v>74</v>
      </c>
      <c r="B44" s="70">
        <f t="shared" si="0"/>
        <v>24</v>
      </c>
      <c r="C44" s="80">
        <f>$B$11*'Tavole Attuariali'!H85/'Tavole Attuariali'!D85</f>
        <v>695.74605879289857</v>
      </c>
      <c r="D44" s="72">
        <f>IF(B44&lt;$B$10,$B$16*('Tavole Attuariali'!E85-'Tavole Attuariali'!$E$71)/'Tavole Attuariali'!D85,0)</f>
        <v>0</v>
      </c>
      <c r="E44" s="71">
        <f t="shared" si="1"/>
        <v>695.74605879289857</v>
      </c>
    </row>
    <row r="45" spans="1:5" x14ac:dyDescent="0.2">
      <c r="A45" s="82">
        <f t="shared" si="2"/>
        <v>75</v>
      </c>
      <c r="B45" s="70">
        <f t="shared" si="0"/>
        <v>25</v>
      </c>
      <c r="C45" s="80">
        <f>$B$11*'Tavole Attuariali'!H86/'Tavole Attuariali'!D86</f>
        <v>710.08610738897323</v>
      </c>
      <c r="D45" s="72">
        <f>IF(B45&lt;$B$10,$B$16*('Tavole Attuariali'!E86-'Tavole Attuariali'!$E$71)/'Tavole Attuariali'!D86,0)</f>
        <v>0</v>
      </c>
      <c r="E45" s="71">
        <f t="shared" si="1"/>
        <v>710.08610738897323</v>
      </c>
    </row>
    <row r="46" spans="1:5" x14ac:dyDescent="0.2">
      <c r="A46" s="82">
        <f t="shared" si="2"/>
        <v>76</v>
      </c>
      <c r="B46" s="70">
        <f t="shared" si="0"/>
        <v>26</v>
      </c>
      <c r="C46" s="80">
        <f>$B$11*'Tavole Attuariali'!H87/'Tavole Attuariali'!D87</f>
        <v>724.2432864667079</v>
      </c>
      <c r="D46" s="72">
        <f>IF(B46&lt;$B$10,$B$16*('Tavole Attuariali'!E87-'Tavole Attuariali'!$E$71)/'Tavole Attuariali'!D87,0)</f>
        <v>0</v>
      </c>
      <c r="E46" s="71">
        <f t="shared" si="1"/>
        <v>724.2432864667079</v>
      </c>
    </row>
    <row r="47" spans="1:5" x14ac:dyDescent="0.2">
      <c r="A47" s="82">
        <f t="shared" si="2"/>
        <v>77</v>
      </c>
      <c r="B47" s="70">
        <f t="shared" si="0"/>
        <v>27</v>
      </c>
      <c r="C47" s="80">
        <f>$B$11*'Tavole Attuariali'!H88/'Tavole Attuariali'!D88</f>
        <v>738.16393258481105</v>
      </c>
      <c r="D47" s="72">
        <f>IF(B47&lt;$B$10,$B$16*('Tavole Attuariali'!E88-'Tavole Attuariali'!$E$71)/'Tavole Attuariali'!D88,0)</f>
        <v>0</v>
      </c>
      <c r="E47" s="71">
        <f t="shared" si="1"/>
        <v>738.16393258481105</v>
      </c>
    </row>
    <row r="48" spans="1:5" x14ac:dyDescent="0.2">
      <c r="A48" s="82">
        <f t="shared" si="2"/>
        <v>78</v>
      </c>
      <c r="B48" s="70">
        <f t="shared" si="0"/>
        <v>28</v>
      </c>
      <c r="C48" s="80">
        <f>$B$11*'Tavole Attuariali'!H89/'Tavole Attuariali'!D89</f>
        <v>751.82112999767537</v>
      </c>
      <c r="D48" s="72">
        <f>IF(B48&lt;$B$10,$B$16*('Tavole Attuariali'!E89-'Tavole Attuariali'!$E$71)/'Tavole Attuariali'!D89,0)</f>
        <v>0</v>
      </c>
      <c r="E48" s="71">
        <f t="shared" si="1"/>
        <v>751.82112999767537</v>
      </c>
    </row>
    <row r="49" spans="1:5" x14ac:dyDescent="0.2">
      <c r="A49" s="82">
        <f t="shared" si="2"/>
        <v>79</v>
      </c>
      <c r="B49" s="70">
        <f t="shared" si="0"/>
        <v>29</v>
      </c>
      <c r="C49" s="80">
        <f>$B$11*'Tavole Attuariali'!H90/'Tavole Attuariali'!D90</f>
        <v>765.19854944265239</v>
      </c>
      <c r="D49" s="72">
        <f>IF(B49&lt;$B$10,$B$16*('Tavole Attuariali'!E90-'Tavole Attuariali'!$E$71)/'Tavole Attuariali'!D90,0)</f>
        <v>0</v>
      </c>
      <c r="E49" s="71">
        <f t="shared" si="1"/>
        <v>765.19854944265239</v>
      </c>
    </row>
    <row r="50" spans="1:5" x14ac:dyDescent="0.2">
      <c r="A50" s="82">
        <f t="shared" si="2"/>
        <v>80</v>
      </c>
      <c r="B50" s="70">
        <f t="shared" si="0"/>
        <v>30</v>
      </c>
      <c r="C50" s="80">
        <f>$B$11*'Tavole Attuariali'!H91/'Tavole Attuariali'!D91</f>
        <v>778.29321937883276</v>
      </c>
      <c r="D50" s="72">
        <f>IF(B50&lt;$B$10,$B$16*('Tavole Attuariali'!E91-'Tavole Attuariali'!$E$71)/'Tavole Attuariali'!D91,0)</f>
        <v>0</v>
      </c>
      <c r="E50" s="71">
        <f t="shared" si="1"/>
        <v>778.29321937883276</v>
      </c>
    </row>
    <row r="51" spans="1:5" x14ac:dyDescent="0.2">
      <c r="A51" s="82">
        <f t="shared" si="2"/>
        <v>81</v>
      </c>
      <c r="B51" s="70">
        <f t="shared" si="0"/>
        <v>31</v>
      </c>
      <c r="C51" s="80">
        <f>$B$11*'Tavole Attuariali'!H92/'Tavole Attuariali'!D92</f>
        <v>791.06929981559438</v>
      </c>
      <c r="D51" s="72">
        <f>IF(B51&lt;$B$10,$B$16*('Tavole Attuariali'!E92-'Tavole Attuariali'!$E$71)/'Tavole Attuariali'!D92,0)</f>
        <v>0</v>
      </c>
      <c r="E51" s="71">
        <f t="shared" si="1"/>
        <v>791.06929981559438</v>
      </c>
    </row>
    <row r="52" spans="1:5" x14ac:dyDescent="0.2">
      <c r="A52" s="82">
        <f t="shared" si="2"/>
        <v>82</v>
      </c>
      <c r="B52" s="70">
        <f t="shared" si="0"/>
        <v>32</v>
      </c>
      <c r="C52" s="80">
        <f>$B$11*'Tavole Attuariali'!H93/'Tavole Attuariali'!D93</f>
        <v>803.46212201132676</v>
      </c>
      <c r="D52" s="72">
        <f>IF(B52&lt;$B$10,$B$16*('Tavole Attuariali'!E93-'Tavole Attuariali'!$E$71)/'Tavole Attuariali'!D93,0)</f>
        <v>0</v>
      </c>
      <c r="E52" s="71">
        <f t="shared" si="1"/>
        <v>803.46212201132676</v>
      </c>
    </row>
    <row r="53" spans="1:5" x14ac:dyDescent="0.2">
      <c r="A53" s="82">
        <f t="shared" si="2"/>
        <v>83</v>
      </c>
      <c r="B53" s="70">
        <f t="shared" si="0"/>
        <v>33</v>
      </c>
      <c r="C53" s="80">
        <f>$B$11*'Tavole Attuariali'!H94/'Tavole Attuariali'!D94</f>
        <v>815.43035860429802</v>
      </c>
      <c r="D53" s="72">
        <f>IF(B53&lt;$B$10,$B$16*('Tavole Attuariali'!E94-'Tavole Attuariali'!$E$71)/'Tavole Attuariali'!D94,0)</f>
        <v>0</v>
      </c>
      <c r="E53" s="71">
        <f t="shared" si="1"/>
        <v>815.43035860429802</v>
      </c>
    </row>
    <row r="54" spans="1:5" x14ac:dyDescent="0.2">
      <c r="A54" s="82">
        <f t="shared" si="2"/>
        <v>84</v>
      </c>
      <c r="B54" s="70">
        <f t="shared" si="0"/>
        <v>34</v>
      </c>
      <c r="C54" s="80">
        <f>$B$11*'Tavole Attuariali'!H95/'Tavole Attuariali'!D95</f>
        <v>826.93164780908614</v>
      </c>
      <c r="D54" s="72">
        <f>IF(B54&lt;$B$10,$B$16*('Tavole Attuariali'!E95-'Tavole Attuariali'!$E$71)/'Tavole Attuariali'!D95,0)</f>
        <v>0</v>
      </c>
      <c r="E54" s="71">
        <f t="shared" si="1"/>
        <v>826.93164780908614</v>
      </c>
    </row>
    <row r="55" spans="1:5" x14ac:dyDescent="0.2">
      <c r="A55" s="82">
        <f t="shared" si="2"/>
        <v>85</v>
      </c>
      <c r="B55" s="70">
        <f t="shared" si="0"/>
        <v>35</v>
      </c>
      <c r="C55" s="80">
        <f>$B$11*'Tavole Attuariali'!H96/'Tavole Attuariali'!D96</f>
        <v>837.9193058564091</v>
      </c>
      <c r="D55" s="72">
        <f>IF(B55&lt;$B$10,$B$16*('Tavole Attuariali'!E96-'Tavole Attuariali'!$E$71)/'Tavole Attuariali'!D96,0)</f>
        <v>0</v>
      </c>
      <c r="E55" s="71">
        <f t="shared" si="1"/>
        <v>837.9193058564091</v>
      </c>
    </row>
    <row r="56" spans="1:5" x14ac:dyDescent="0.2">
      <c r="A56" s="82">
        <f t="shared" si="2"/>
        <v>86</v>
      </c>
      <c r="B56" s="70">
        <f t="shared" si="0"/>
        <v>36</v>
      </c>
      <c r="C56" s="80">
        <f>$B$11*'Tavole Attuariali'!H97/'Tavole Attuariali'!D97</f>
        <v>848.31710990472857</v>
      </c>
      <c r="D56" s="72">
        <f>IF(B56&lt;$B$10,$B$16*('Tavole Attuariali'!E97-'Tavole Attuariali'!$E$71)/'Tavole Attuariali'!D97,0)</f>
        <v>0</v>
      </c>
      <c r="E56" s="71">
        <f t="shared" si="1"/>
        <v>848.31710990472857</v>
      </c>
    </row>
    <row r="57" spans="1:5" x14ac:dyDescent="0.2">
      <c r="A57" s="82">
        <f t="shared" si="2"/>
        <v>87</v>
      </c>
      <c r="B57" s="70">
        <f t="shared" si="0"/>
        <v>37</v>
      </c>
      <c r="C57" s="80">
        <f>$B$11*'Tavole Attuariali'!H98/'Tavole Attuariali'!D98</f>
        <v>858.04384896158342</v>
      </c>
      <c r="D57" s="72">
        <f>IF(B57&lt;$B$10,$B$16*('Tavole Attuariali'!E98-'Tavole Attuariali'!$E$71)/'Tavole Attuariali'!D98,0)</f>
        <v>0</v>
      </c>
      <c r="E57" s="71">
        <f t="shared" si="1"/>
        <v>858.04384896158342</v>
      </c>
    </row>
    <row r="58" spans="1:5" x14ac:dyDescent="0.2">
      <c r="A58" s="82">
        <f t="shared" si="2"/>
        <v>88</v>
      </c>
      <c r="B58" s="70">
        <f t="shared" si="0"/>
        <v>38</v>
      </c>
      <c r="C58" s="80">
        <f>$B$11*'Tavole Attuariali'!H99/'Tavole Attuariali'!D99</f>
        <v>867.05117553302409</v>
      </c>
      <c r="D58" s="72">
        <f>IF(B58&lt;$B$10,$B$16*('Tavole Attuariali'!E99-'Tavole Attuariali'!$E$71)/'Tavole Attuariali'!D99,0)</f>
        <v>0</v>
      </c>
      <c r="E58" s="71">
        <f t="shared" si="1"/>
        <v>867.05117553302409</v>
      </c>
    </row>
    <row r="59" spans="1:5" x14ac:dyDescent="0.2">
      <c r="A59" s="82">
        <f t="shared" si="2"/>
        <v>89</v>
      </c>
      <c r="B59" s="70">
        <f t="shared" si="0"/>
        <v>39</v>
      </c>
      <c r="C59" s="80">
        <f>$B$11*'Tavole Attuariali'!H100/'Tavole Attuariali'!D100</f>
        <v>875.33830051043958</v>
      </c>
      <c r="D59" s="72">
        <f>IF(B59&lt;$B$10,$B$16*('Tavole Attuariali'!E100-'Tavole Attuariali'!$E$71)/'Tavole Attuariali'!D100,0)</f>
        <v>0</v>
      </c>
      <c r="E59" s="71">
        <f t="shared" si="1"/>
        <v>875.33830051043958</v>
      </c>
    </row>
    <row r="60" spans="1:5" x14ac:dyDescent="0.2">
      <c r="A60" s="82">
        <f t="shared" si="2"/>
        <v>90</v>
      </c>
      <c r="B60" s="70">
        <f t="shared" si="0"/>
        <v>40</v>
      </c>
      <c r="C60" s="80">
        <f>$B$11*'Tavole Attuariali'!H101/'Tavole Attuariali'!D101</f>
        <v>882.97023484595536</v>
      </c>
      <c r="D60" s="72">
        <f>IF(B60&lt;$B$10,$B$16*('Tavole Attuariali'!E101-'Tavole Attuariali'!$E$71)/'Tavole Attuariali'!D101,0)</f>
        <v>0</v>
      </c>
      <c r="E60" s="71">
        <f t="shared" si="1"/>
        <v>882.97023484595536</v>
      </c>
    </row>
    <row r="61" spans="1:5" x14ac:dyDescent="0.2">
      <c r="A61" s="82">
        <f t="shared" si="2"/>
        <v>91</v>
      </c>
      <c r="B61" s="70">
        <f t="shared" si="0"/>
        <v>41</v>
      </c>
      <c r="C61" s="80">
        <f>$B$11*'Tavole Attuariali'!H102/'Tavole Attuariali'!D102</f>
        <v>890.15694977922192</v>
      </c>
      <c r="D61" s="72">
        <f>IF(B61&lt;$B$10,$B$16*('Tavole Attuariali'!E102-'Tavole Attuariali'!$E$71)/'Tavole Attuariali'!D102,0)</f>
        <v>0</v>
      </c>
      <c r="E61" s="71">
        <f t="shared" si="1"/>
        <v>890.15694977922192</v>
      </c>
    </row>
    <row r="62" spans="1:5" x14ac:dyDescent="0.2">
      <c r="A62" s="82">
        <f t="shared" si="2"/>
        <v>92</v>
      </c>
      <c r="B62" s="70">
        <f t="shared" si="0"/>
        <v>42</v>
      </c>
      <c r="C62" s="80">
        <f>$B$11*'Tavole Attuariali'!H103/'Tavole Attuariali'!D103</f>
        <v>896.67802257574954</v>
      </c>
      <c r="D62" s="72">
        <f>IF(B62&lt;$B$10,$B$16*('Tavole Attuariali'!E103-'Tavole Attuariali'!$E$71)/'Tavole Attuariali'!D103,0)</f>
        <v>0</v>
      </c>
      <c r="E62" s="71">
        <f t="shared" si="1"/>
        <v>896.67802257574954</v>
      </c>
    </row>
    <row r="63" spans="1:5" x14ac:dyDescent="0.2">
      <c r="A63" s="82">
        <f t="shared" si="2"/>
        <v>93</v>
      </c>
      <c r="B63" s="70">
        <f t="shared" si="0"/>
        <v>43</v>
      </c>
      <c r="C63" s="80">
        <f>$B$11*'Tavole Attuariali'!H104/'Tavole Attuariali'!D104</f>
        <v>902.61510065169273</v>
      </c>
      <c r="D63" s="72">
        <f>IF(B63&lt;$B$10,$B$16*('Tavole Attuariali'!E104-'Tavole Attuariali'!$E$71)/'Tavole Attuariali'!D104,0)</f>
        <v>0</v>
      </c>
      <c r="E63" s="71">
        <f t="shared" si="1"/>
        <v>902.61510065169273</v>
      </c>
    </row>
    <row r="64" spans="1:5" x14ac:dyDescent="0.2">
      <c r="A64" s="82">
        <f t="shared" si="2"/>
        <v>94</v>
      </c>
      <c r="B64" s="70">
        <f t="shared" si="0"/>
        <v>44</v>
      </c>
      <c r="C64" s="80">
        <f>$B$11*'Tavole Attuariali'!H105/'Tavole Attuariali'!D105</f>
        <v>908.03391548099273</v>
      </c>
      <c r="D64" s="72">
        <f>IF(B64&lt;$B$10,$B$16*('Tavole Attuariali'!E105-'Tavole Attuariali'!$E$71)/'Tavole Attuariali'!D105,0)</f>
        <v>0</v>
      </c>
      <c r="E64" s="71">
        <f t="shared" si="1"/>
        <v>908.03391548099273</v>
      </c>
    </row>
    <row r="65" spans="1:5" x14ac:dyDescent="0.2">
      <c r="A65" s="82">
        <f t="shared" si="2"/>
        <v>95</v>
      </c>
      <c r="B65" s="70">
        <f t="shared" si="0"/>
        <v>45</v>
      </c>
      <c r="C65" s="80">
        <f>$B$11*'Tavole Attuariali'!H106/'Tavole Attuariali'!D106</f>
        <v>912.99292574121353</v>
      </c>
      <c r="D65" s="72">
        <f>IF(B65&lt;$B$10,$B$16*('Tavole Attuariali'!E106-'Tavole Attuariali'!$E$71)/'Tavole Attuariali'!D106,0)</f>
        <v>0</v>
      </c>
      <c r="E65" s="71">
        <f t="shared" si="1"/>
        <v>912.99292574121353</v>
      </c>
    </row>
    <row r="66" spans="1:5" x14ac:dyDescent="0.2">
      <c r="A66" s="82">
        <f t="shared" si="2"/>
        <v>96</v>
      </c>
      <c r="B66" s="70">
        <f t="shared" si="0"/>
        <v>46</v>
      </c>
      <c r="C66" s="80">
        <f>$B$11*'Tavole Attuariali'!H107/'Tavole Attuariali'!D107</f>
        <v>917.54628391984636</v>
      </c>
      <c r="D66" s="72">
        <f>IF(B66&lt;$B$10,$B$16*('Tavole Attuariali'!E107-'Tavole Attuariali'!$E$71)/'Tavole Attuariali'!D107,0)</f>
        <v>0</v>
      </c>
      <c r="E66" s="71">
        <f t="shared" si="1"/>
        <v>917.54628391984636</v>
      </c>
    </row>
    <row r="67" spans="1:5" x14ac:dyDescent="0.2">
      <c r="A67" s="82">
        <f t="shared" si="2"/>
        <v>97</v>
      </c>
      <c r="B67" s="70">
        <f t="shared" si="0"/>
        <v>47</v>
      </c>
      <c r="C67" s="80">
        <f>$B$11*'Tavole Attuariali'!H108/'Tavole Attuariali'!D108</f>
        <v>921.73656733031157</v>
      </c>
      <c r="D67" s="72">
        <f>IF(B67&lt;$B$10,$B$16*('Tavole Attuariali'!E108-'Tavole Attuariali'!$E$71)/'Tavole Attuariali'!D108,0)</f>
        <v>0</v>
      </c>
      <c r="E67" s="71">
        <f t="shared" si="1"/>
        <v>921.73656733031157</v>
      </c>
    </row>
    <row r="68" spans="1:5" x14ac:dyDescent="0.2">
      <c r="A68" s="82">
        <f t="shared" si="2"/>
        <v>98</v>
      </c>
      <c r="B68" s="70">
        <f t="shared" si="0"/>
        <v>48</v>
      </c>
      <c r="C68" s="80">
        <f>$B$11*'Tavole Attuariali'!H109/'Tavole Attuariali'!D109</f>
        <v>925.60753420570029</v>
      </c>
      <c r="D68" s="72">
        <f>IF(B68&lt;$B$10,$B$16*('Tavole Attuariali'!E109-'Tavole Attuariali'!$E$71)/'Tavole Attuariali'!D109,0)</f>
        <v>0</v>
      </c>
      <c r="E68" s="71">
        <f t="shared" si="1"/>
        <v>925.60753420570029</v>
      </c>
    </row>
    <row r="69" spans="1:5" x14ac:dyDescent="0.2">
      <c r="A69" s="82">
        <f t="shared" si="2"/>
        <v>99</v>
      </c>
      <c r="B69" s="70">
        <f t="shared" si="0"/>
        <v>49</v>
      </c>
      <c r="C69" s="80">
        <f>$B$11*'Tavole Attuariali'!H110/'Tavole Attuariali'!D110</f>
        <v>929.19382947688848</v>
      </c>
      <c r="D69" s="72">
        <f>IF(B69&lt;$B$10,$B$16*('Tavole Attuariali'!E110-'Tavole Attuariali'!$E$71)/'Tavole Attuariali'!D110,0)</f>
        <v>0</v>
      </c>
      <c r="E69" s="71">
        <f t="shared" si="1"/>
        <v>929.19382947688848</v>
      </c>
    </row>
    <row r="70" spans="1:5" x14ac:dyDescent="0.2">
      <c r="A70" s="82">
        <f t="shared" si="2"/>
        <v>100</v>
      </c>
      <c r="B70" s="70">
        <f t="shared" si="0"/>
        <v>50</v>
      </c>
      <c r="C70" s="80">
        <f>$B$11*'Tavole Attuariali'!H111/'Tavole Attuariali'!D111</f>
        <v>932.53633473216405</v>
      </c>
      <c r="D70" s="72">
        <f>IF(B70&lt;$B$10,$B$16*('Tavole Attuariali'!E111-'Tavole Attuariali'!$E$71)/'Tavole Attuariali'!D111,0)</f>
        <v>0</v>
      </c>
      <c r="E70" s="71">
        <f t="shared" si="1"/>
        <v>932.53633473216405</v>
      </c>
    </row>
    <row r="71" spans="1:5" x14ac:dyDescent="0.2">
      <c r="A71" s="82">
        <f t="shared" si="2"/>
        <v>101</v>
      </c>
      <c r="B71" s="70">
        <f t="shared" si="0"/>
        <v>51</v>
      </c>
      <c r="C71" s="80">
        <f>$B$11*'Tavole Attuariali'!H112/'Tavole Attuariali'!D112</f>
        <v>935.67359794925346</v>
      </c>
      <c r="D71" s="72">
        <f>IF(B71&lt;$B$10,$B$16*('Tavole Attuariali'!E112-'Tavole Attuariali'!$E$71)/'Tavole Attuariali'!D112,0)</f>
        <v>0</v>
      </c>
      <c r="E71" s="71">
        <f t="shared" si="1"/>
        <v>935.67359794925346</v>
      </c>
    </row>
    <row r="72" spans="1:5" x14ac:dyDescent="0.2">
      <c r="A72" s="82">
        <f t="shared" si="2"/>
        <v>102</v>
      </c>
      <c r="B72" s="70">
        <f t="shared" si="0"/>
        <v>52</v>
      </c>
      <c r="C72" s="80">
        <f>$B$11*'Tavole Attuariali'!H113/'Tavole Attuariali'!D113</f>
        <v>939.00147531019149</v>
      </c>
      <c r="D72" s="72">
        <f>IF(B72&lt;$B$10,$B$16*('Tavole Attuariali'!E113-'Tavole Attuariali'!$E$71)/'Tavole Attuariali'!D113,0)</f>
        <v>0</v>
      </c>
      <c r="E72" s="71">
        <f t="shared" si="1"/>
        <v>939.00147531019149</v>
      </c>
    </row>
    <row r="73" spans="1:5" x14ac:dyDescent="0.2">
      <c r="A73" s="82">
        <f t="shared" si="2"/>
        <v>103</v>
      </c>
      <c r="B73" s="70">
        <f t="shared" si="0"/>
        <v>53</v>
      </c>
      <c r="C73" s="80">
        <f>$B$11*'Tavole Attuariali'!H114/'Tavole Attuariali'!D114</f>
        <v>942.89575439182715</v>
      </c>
      <c r="D73" s="72">
        <f>IF(B73&lt;$B$10,$B$16*('Tavole Attuariali'!E114-'Tavole Attuariali'!$E$71)/'Tavole Attuariali'!D114,0)</f>
        <v>0</v>
      </c>
      <c r="E73" s="71">
        <f t="shared" si="1"/>
        <v>942.89575439182715</v>
      </c>
    </row>
    <row r="74" spans="1:5" x14ac:dyDescent="0.2">
      <c r="A74" s="82">
        <f t="shared" si="2"/>
        <v>104</v>
      </c>
      <c r="B74" s="70">
        <f t="shared" si="0"/>
        <v>54</v>
      </c>
      <c r="C74" s="80">
        <f>$B$11*'Tavole Attuariali'!H115/'Tavole Attuariali'!D115</f>
        <v>948.11712822393906</v>
      </c>
      <c r="D74" s="72">
        <f>IF(B74&lt;$B$10,$B$16*('Tavole Attuariali'!E115-'Tavole Attuariali'!$E$71)/'Tavole Attuariali'!D115,0)</f>
        <v>0</v>
      </c>
      <c r="E74" s="71">
        <f t="shared" si="1"/>
        <v>948.11712822393906</v>
      </c>
    </row>
    <row r="75" spans="1:5" x14ac:dyDescent="0.2">
      <c r="A75" s="82">
        <f t="shared" si="2"/>
        <v>105</v>
      </c>
      <c r="B75" s="70">
        <f t="shared" si="0"/>
        <v>55</v>
      </c>
      <c r="C75" s="80">
        <f>$B$11*'Tavole Attuariali'!H116/'Tavole Attuariali'!D116</f>
        <v>956.26804820067616</v>
      </c>
      <c r="D75" s="72">
        <f>IF(B75&lt;$B$10,$B$16*('Tavole Attuariali'!E116-'Tavole Attuariali'!$E$71)/'Tavole Attuariali'!D116,0)</f>
        <v>0</v>
      </c>
      <c r="E75" s="71">
        <f t="shared" si="1"/>
        <v>956.26804820067616</v>
      </c>
    </row>
    <row r="76" spans="1:5" x14ac:dyDescent="0.2">
      <c r="A76" s="82">
        <f t="shared" si="2"/>
        <v>106</v>
      </c>
      <c r="B76" s="70">
        <f t="shared" si="0"/>
        <v>56</v>
      </c>
      <c r="C76" s="80">
        <f>$B$11*'Tavole Attuariali'!H117/'Tavole Attuariali'!D117</f>
        <v>970.87378640776706</v>
      </c>
      <c r="D76" s="72">
        <f>IF(B76&lt;$B$10,$B$16*('Tavole Attuariali'!E117-'Tavole Attuariali'!$E$71)/'Tavole Attuariali'!D117,0)</f>
        <v>0</v>
      </c>
      <c r="E76" s="71">
        <f t="shared" si="1"/>
        <v>970.87378640776706</v>
      </c>
    </row>
    <row r="77" spans="1:5" x14ac:dyDescent="0.2">
      <c r="A77" s="82">
        <f t="shared" si="2"/>
        <v>107</v>
      </c>
      <c r="B77" s="70">
        <f t="shared" si="0"/>
        <v>57</v>
      </c>
      <c r="C77" s="80"/>
      <c r="D77" s="72">
        <f>IF(B77&lt;$B$10,$B$16*('Tavole Attuariali'!E118-'Tavole Attuariali'!$E$71)/'Tavole Attuariali'!D118,0)</f>
        <v>0</v>
      </c>
      <c r="E77" s="71">
        <f t="shared" si="1"/>
        <v>0</v>
      </c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zoomScale="90" zoomScaleNormal="90" workbookViewId="0">
      <selection activeCell="A3" sqref="A3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63" t="s">
        <v>57</v>
      </c>
      <c r="B1" s="64"/>
      <c r="C1" s="64"/>
      <c r="D1" s="64"/>
      <c r="E1" s="64"/>
      <c r="F1" s="64"/>
      <c r="G1" s="64"/>
    </row>
    <row r="2" spans="1:11" x14ac:dyDescent="0.2">
      <c r="A2" s="60" t="s">
        <v>87</v>
      </c>
      <c r="B2" s="61"/>
      <c r="C2" s="61"/>
      <c r="D2" s="61"/>
      <c r="E2" s="61"/>
      <c r="F2" s="61"/>
      <c r="G2" s="61"/>
    </row>
    <row r="5" spans="1:11" x14ac:dyDescent="0.2">
      <c r="I5" s="76" t="s">
        <v>50</v>
      </c>
      <c r="J5" s="76"/>
      <c r="K5" s="76"/>
    </row>
    <row r="6" spans="1:11" x14ac:dyDescent="0.2">
      <c r="A6" t="s">
        <v>0</v>
      </c>
      <c r="I6" s="65" t="s">
        <v>71</v>
      </c>
      <c r="J6" s="66"/>
      <c r="K6" s="66"/>
    </row>
    <row r="7" spans="1:11" x14ac:dyDescent="0.2">
      <c r="A7" t="s">
        <v>6</v>
      </c>
      <c r="B7" s="64">
        <f>Opz_S</f>
        <v>1</v>
      </c>
      <c r="I7" s="65" t="s">
        <v>78</v>
      </c>
      <c r="J7" s="66"/>
      <c r="K7" s="66"/>
    </row>
    <row r="8" spans="1:11" x14ac:dyDescent="0.2">
      <c r="A8" t="s">
        <v>1</v>
      </c>
      <c r="B8" s="66">
        <v>50</v>
      </c>
    </row>
    <row r="9" spans="1:11" x14ac:dyDescent="0.2">
      <c r="A9" t="s">
        <v>2</v>
      </c>
      <c r="B9" s="64">
        <v>25</v>
      </c>
      <c r="C9" s="62" t="s">
        <v>84</v>
      </c>
    </row>
    <row r="10" spans="1:11" x14ac:dyDescent="0.2">
      <c r="A10" t="s">
        <v>4</v>
      </c>
      <c r="B10" s="66">
        <v>15</v>
      </c>
      <c r="C10" s="62" t="s">
        <v>80</v>
      </c>
      <c r="I10" s="79" t="s">
        <v>54</v>
      </c>
      <c r="J10" s="78"/>
      <c r="K10" s="75"/>
    </row>
    <row r="11" spans="1:11" x14ac:dyDescent="0.2">
      <c r="A11" s="62" t="s">
        <v>70</v>
      </c>
      <c r="B11" s="66">
        <v>100</v>
      </c>
      <c r="I11" s="73" t="s">
        <v>72</v>
      </c>
      <c r="J11" s="73"/>
      <c r="K11" s="66"/>
    </row>
    <row r="12" spans="1:11" x14ac:dyDescent="0.2">
      <c r="A12" s="4" t="s">
        <v>10</v>
      </c>
      <c r="C12" s="4"/>
    </row>
    <row r="13" spans="1:11" x14ac:dyDescent="0.2">
      <c r="A13" t="s">
        <v>11</v>
      </c>
      <c r="B13" s="67">
        <f>Opz_Bfin</f>
        <v>0.03</v>
      </c>
      <c r="C13" s="1"/>
    </row>
    <row r="14" spans="1:11" x14ac:dyDescent="0.2">
      <c r="A14" t="s">
        <v>9</v>
      </c>
      <c r="B14" s="77" t="s">
        <v>68</v>
      </c>
      <c r="C14" s="1"/>
    </row>
    <row r="15" spans="1:11" x14ac:dyDescent="0.2">
      <c r="A15" t="s">
        <v>8</v>
      </c>
      <c r="B15" s="68"/>
      <c r="C15" s="77" t="s">
        <v>51</v>
      </c>
      <c r="D15" s="2"/>
      <c r="F15" s="2"/>
      <c r="G15" s="2"/>
    </row>
    <row r="16" spans="1:11" x14ac:dyDescent="0.2">
      <c r="A16" t="s">
        <v>7</v>
      </c>
      <c r="B16" s="68"/>
      <c r="C16" s="77" t="s">
        <v>52</v>
      </c>
      <c r="D16" s="2"/>
      <c r="F16" s="2"/>
      <c r="G16" s="2"/>
    </row>
    <row r="17" spans="1:6" x14ac:dyDescent="0.2">
      <c r="F17" s="2"/>
    </row>
    <row r="18" spans="1:6" x14ac:dyDescent="0.2">
      <c r="A18" s="3" t="s">
        <v>53</v>
      </c>
    </row>
    <row r="19" spans="1:6" x14ac:dyDescent="0.2">
      <c r="A19" s="69" t="s">
        <v>5</v>
      </c>
      <c r="B19" s="69" t="s">
        <v>58</v>
      </c>
      <c r="C19" s="69" t="s">
        <v>59</v>
      </c>
      <c r="D19" s="69" t="s">
        <v>60</v>
      </c>
    </row>
    <row r="20" spans="1:6" x14ac:dyDescent="0.2">
      <c r="A20" s="70">
        <v>0</v>
      </c>
      <c r="B20" s="80"/>
      <c r="C20" s="72"/>
      <c r="D20" s="71"/>
      <c r="F20" s="83"/>
    </row>
    <row r="21" spans="1:6" x14ac:dyDescent="0.2">
      <c r="A21" s="70">
        <f t="shared" ref="A21:A70" si="0">A20+1</f>
        <v>1</v>
      </c>
      <c r="B21" s="80"/>
      <c r="C21" s="72"/>
      <c r="D21" s="71"/>
      <c r="F21" s="83"/>
    </row>
    <row r="22" spans="1:6" x14ac:dyDescent="0.2">
      <c r="A22" s="70">
        <f t="shared" si="0"/>
        <v>2</v>
      </c>
      <c r="B22" s="80"/>
      <c r="C22" s="72"/>
      <c r="D22" s="71"/>
      <c r="F22" s="83"/>
    </row>
    <row r="23" spans="1:6" x14ac:dyDescent="0.2">
      <c r="A23" s="70">
        <f t="shared" si="0"/>
        <v>3</v>
      </c>
      <c r="B23" s="80"/>
      <c r="C23" s="72"/>
      <c r="D23" s="71"/>
      <c r="F23" s="83"/>
    </row>
    <row r="24" spans="1:6" x14ac:dyDescent="0.2">
      <c r="A24" s="70">
        <f t="shared" si="0"/>
        <v>4</v>
      </c>
      <c r="B24" s="80"/>
      <c r="C24" s="72"/>
      <c r="D24" s="71"/>
      <c r="F24" s="83"/>
    </row>
    <row r="25" spans="1:6" x14ac:dyDescent="0.2">
      <c r="A25" s="70">
        <f t="shared" si="0"/>
        <v>5</v>
      </c>
      <c r="B25" s="80"/>
      <c r="C25" s="72"/>
      <c r="D25" s="71"/>
      <c r="F25" s="83"/>
    </row>
    <row r="26" spans="1:6" x14ac:dyDescent="0.2">
      <c r="A26" s="70">
        <f t="shared" si="0"/>
        <v>6</v>
      </c>
      <c r="B26" s="80"/>
      <c r="C26" s="72"/>
      <c r="D26" s="71"/>
      <c r="F26" s="83"/>
    </row>
    <row r="27" spans="1:6" x14ac:dyDescent="0.2">
      <c r="A27" s="70">
        <f t="shared" si="0"/>
        <v>7</v>
      </c>
      <c r="B27" s="80"/>
      <c r="C27" s="72"/>
      <c r="D27" s="71"/>
      <c r="F27" s="83"/>
    </row>
    <row r="28" spans="1:6" x14ac:dyDescent="0.2">
      <c r="A28" s="70">
        <f t="shared" si="0"/>
        <v>8</v>
      </c>
      <c r="B28" s="80"/>
      <c r="C28" s="72"/>
      <c r="D28" s="71"/>
      <c r="F28" s="83"/>
    </row>
    <row r="29" spans="1:6" x14ac:dyDescent="0.2">
      <c r="A29" s="70">
        <f t="shared" si="0"/>
        <v>9</v>
      </c>
      <c r="B29" s="80"/>
      <c r="C29" s="72"/>
      <c r="D29" s="71"/>
      <c r="F29" s="83"/>
    </row>
    <row r="30" spans="1:6" x14ac:dyDescent="0.2">
      <c r="A30" s="70">
        <f t="shared" si="0"/>
        <v>10</v>
      </c>
      <c r="B30" s="80"/>
      <c r="C30" s="72"/>
      <c r="D30" s="71"/>
      <c r="F30" s="83"/>
    </row>
    <row r="31" spans="1:6" x14ac:dyDescent="0.2">
      <c r="A31" s="70">
        <f t="shared" si="0"/>
        <v>11</v>
      </c>
      <c r="B31" s="80"/>
      <c r="C31" s="72"/>
      <c r="D31" s="71"/>
      <c r="F31" s="83"/>
    </row>
    <row r="32" spans="1:6" x14ac:dyDescent="0.2">
      <c r="A32" s="70">
        <f t="shared" si="0"/>
        <v>12</v>
      </c>
      <c r="B32" s="80"/>
      <c r="C32" s="72"/>
      <c r="D32" s="71"/>
      <c r="F32" s="83"/>
    </row>
    <row r="33" spans="1:6" x14ac:dyDescent="0.2">
      <c r="A33" s="70">
        <f t="shared" si="0"/>
        <v>13</v>
      </c>
      <c r="B33" s="80"/>
      <c r="C33" s="72"/>
      <c r="D33" s="71"/>
      <c r="F33" s="83"/>
    </row>
    <row r="34" spans="1:6" x14ac:dyDescent="0.2">
      <c r="A34" s="70">
        <f t="shared" si="0"/>
        <v>14</v>
      </c>
      <c r="B34" s="80"/>
      <c r="C34" s="72"/>
      <c r="D34" s="71"/>
      <c r="F34" s="83"/>
    </row>
    <row r="35" spans="1:6" x14ac:dyDescent="0.2">
      <c r="A35" s="70">
        <f t="shared" si="0"/>
        <v>15</v>
      </c>
      <c r="B35" s="80"/>
      <c r="C35" s="72"/>
      <c r="D35" s="71"/>
      <c r="F35" s="83"/>
    </row>
    <row r="36" spans="1:6" x14ac:dyDescent="0.2">
      <c r="A36" s="70">
        <f t="shared" si="0"/>
        <v>16</v>
      </c>
      <c r="B36" s="80"/>
      <c r="C36" s="72"/>
      <c r="D36" s="71"/>
      <c r="F36" s="83"/>
    </row>
    <row r="37" spans="1:6" x14ac:dyDescent="0.2">
      <c r="A37" s="70">
        <f t="shared" si="0"/>
        <v>17</v>
      </c>
      <c r="B37" s="80"/>
      <c r="C37" s="72"/>
      <c r="D37" s="71"/>
      <c r="F37" s="83"/>
    </row>
    <row r="38" spans="1:6" x14ac:dyDescent="0.2">
      <c r="A38" s="70">
        <f t="shared" si="0"/>
        <v>18</v>
      </c>
      <c r="B38" s="80"/>
      <c r="C38" s="72"/>
      <c r="D38" s="71"/>
      <c r="F38" s="83"/>
    </row>
    <row r="39" spans="1:6" x14ac:dyDescent="0.2">
      <c r="A39" s="70">
        <f t="shared" si="0"/>
        <v>19</v>
      </c>
      <c r="B39" s="80"/>
      <c r="C39" s="72"/>
      <c r="D39" s="71"/>
      <c r="F39" s="83"/>
    </row>
    <row r="40" spans="1:6" x14ac:dyDescent="0.2">
      <c r="A40" s="70">
        <f t="shared" si="0"/>
        <v>20</v>
      </c>
      <c r="B40" s="80"/>
      <c r="C40" s="72"/>
      <c r="D40" s="71"/>
      <c r="F40" s="83"/>
    </row>
    <row r="41" spans="1:6" x14ac:dyDescent="0.2">
      <c r="A41" s="70">
        <f t="shared" si="0"/>
        <v>21</v>
      </c>
      <c r="B41" s="80"/>
      <c r="C41" s="72"/>
      <c r="D41" s="71"/>
      <c r="F41" s="83"/>
    </row>
    <row r="42" spans="1:6" x14ac:dyDescent="0.2">
      <c r="A42" s="70">
        <f t="shared" si="0"/>
        <v>22</v>
      </c>
      <c r="B42" s="80"/>
      <c r="C42" s="72"/>
      <c r="D42" s="71"/>
      <c r="F42" s="83"/>
    </row>
    <row r="43" spans="1:6" x14ac:dyDescent="0.2">
      <c r="A43" s="70">
        <f t="shared" si="0"/>
        <v>23</v>
      </c>
      <c r="B43" s="80"/>
      <c r="C43" s="72"/>
      <c r="D43" s="71"/>
    </row>
    <row r="44" spans="1:6" x14ac:dyDescent="0.2">
      <c r="A44" s="70">
        <f t="shared" si="0"/>
        <v>24</v>
      </c>
      <c r="B44" s="80"/>
      <c r="C44" s="72"/>
      <c r="D44" s="71"/>
    </row>
    <row r="45" spans="1:6" x14ac:dyDescent="0.2">
      <c r="A45" s="70">
        <f t="shared" si="0"/>
        <v>25</v>
      </c>
      <c r="B45" s="80"/>
      <c r="C45" s="72"/>
      <c r="D45" s="71"/>
    </row>
    <row r="46" spans="1:6" x14ac:dyDescent="0.2">
      <c r="A46" s="70">
        <f t="shared" si="0"/>
        <v>26</v>
      </c>
      <c r="B46" s="80"/>
      <c r="C46" s="72"/>
      <c r="D46" s="71"/>
    </row>
    <row r="47" spans="1:6" x14ac:dyDescent="0.2">
      <c r="A47" s="70">
        <f t="shared" si="0"/>
        <v>27</v>
      </c>
      <c r="B47" s="80"/>
      <c r="C47" s="72"/>
      <c r="D47" s="71"/>
    </row>
    <row r="48" spans="1:6" x14ac:dyDescent="0.2">
      <c r="A48" s="70">
        <f t="shared" si="0"/>
        <v>28</v>
      </c>
      <c r="B48" s="80"/>
      <c r="C48" s="72"/>
      <c r="D48" s="71"/>
    </row>
    <row r="49" spans="1:4" x14ac:dyDescent="0.2">
      <c r="A49" s="70">
        <f t="shared" si="0"/>
        <v>29</v>
      </c>
      <c r="B49" s="80"/>
      <c r="C49" s="72"/>
      <c r="D49" s="71"/>
    </row>
    <row r="50" spans="1:4" x14ac:dyDescent="0.2">
      <c r="A50" s="70">
        <f t="shared" si="0"/>
        <v>30</v>
      </c>
      <c r="B50" s="80"/>
      <c r="C50" s="72"/>
      <c r="D50" s="71"/>
    </row>
    <row r="51" spans="1:4" x14ac:dyDescent="0.2">
      <c r="A51" s="70">
        <f t="shared" si="0"/>
        <v>31</v>
      </c>
      <c r="B51" s="80"/>
      <c r="C51" s="72"/>
      <c r="D51" s="71"/>
    </row>
    <row r="52" spans="1:4" x14ac:dyDescent="0.2">
      <c r="A52" s="70">
        <f t="shared" si="0"/>
        <v>32</v>
      </c>
      <c r="B52" s="80"/>
      <c r="C52" s="72"/>
      <c r="D52" s="71"/>
    </row>
    <row r="53" spans="1:4" x14ac:dyDescent="0.2">
      <c r="A53" s="70">
        <f t="shared" si="0"/>
        <v>33</v>
      </c>
      <c r="B53" s="80"/>
      <c r="C53" s="72"/>
      <c r="D53" s="71"/>
    </row>
    <row r="54" spans="1:4" x14ac:dyDescent="0.2">
      <c r="A54" s="70">
        <f t="shared" si="0"/>
        <v>34</v>
      </c>
      <c r="B54" s="80"/>
      <c r="C54" s="72"/>
      <c r="D54" s="71"/>
    </row>
    <row r="55" spans="1:4" x14ac:dyDescent="0.2">
      <c r="A55" s="70">
        <f t="shared" si="0"/>
        <v>35</v>
      </c>
      <c r="B55" s="80"/>
      <c r="C55" s="72"/>
      <c r="D55" s="71"/>
    </row>
    <row r="56" spans="1:4" x14ac:dyDescent="0.2">
      <c r="A56" s="70">
        <f t="shared" si="0"/>
        <v>36</v>
      </c>
      <c r="B56" s="80"/>
      <c r="C56" s="72"/>
      <c r="D56" s="71"/>
    </row>
    <row r="57" spans="1:4" x14ac:dyDescent="0.2">
      <c r="A57" s="70">
        <f t="shared" si="0"/>
        <v>37</v>
      </c>
      <c r="B57" s="80"/>
      <c r="C57" s="72"/>
      <c r="D57" s="71"/>
    </row>
    <row r="58" spans="1:4" x14ac:dyDescent="0.2">
      <c r="A58" s="70">
        <f t="shared" si="0"/>
        <v>38</v>
      </c>
      <c r="B58" s="80"/>
      <c r="C58" s="72"/>
      <c r="D58" s="71"/>
    </row>
    <row r="59" spans="1:4" x14ac:dyDescent="0.2">
      <c r="A59" s="70">
        <f t="shared" si="0"/>
        <v>39</v>
      </c>
      <c r="B59" s="80"/>
      <c r="C59" s="72"/>
      <c r="D59" s="71"/>
    </row>
    <row r="60" spans="1:4" x14ac:dyDescent="0.2">
      <c r="A60" s="70">
        <f t="shared" si="0"/>
        <v>40</v>
      </c>
      <c r="B60" s="80"/>
      <c r="C60" s="72"/>
      <c r="D60" s="71"/>
    </row>
    <row r="61" spans="1:4" x14ac:dyDescent="0.2">
      <c r="A61" s="70">
        <f t="shared" si="0"/>
        <v>41</v>
      </c>
      <c r="B61" s="80"/>
      <c r="C61" s="72"/>
      <c r="D61" s="71"/>
    </row>
    <row r="62" spans="1:4" x14ac:dyDescent="0.2">
      <c r="A62" s="70">
        <f t="shared" si="0"/>
        <v>42</v>
      </c>
      <c r="B62" s="80"/>
      <c r="C62" s="72"/>
      <c r="D62" s="71"/>
    </row>
    <row r="63" spans="1:4" x14ac:dyDescent="0.2">
      <c r="A63" s="70">
        <f t="shared" si="0"/>
        <v>43</v>
      </c>
      <c r="B63" s="80"/>
      <c r="C63" s="72"/>
      <c r="D63" s="71"/>
    </row>
    <row r="64" spans="1:4" x14ac:dyDescent="0.2">
      <c r="A64" s="70">
        <f t="shared" si="0"/>
        <v>44</v>
      </c>
      <c r="B64" s="80"/>
      <c r="C64" s="72"/>
      <c r="D64" s="71"/>
    </row>
    <row r="65" spans="1:4" x14ac:dyDescent="0.2">
      <c r="A65" s="70">
        <f t="shared" si="0"/>
        <v>45</v>
      </c>
      <c r="B65" s="80"/>
      <c r="C65" s="72"/>
      <c r="D65" s="71"/>
    </row>
    <row r="66" spans="1:4" x14ac:dyDescent="0.2">
      <c r="A66" s="70">
        <f t="shared" si="0"/>
        <v>46</v>
      </c>
      <c r="B66" s="80"/>
      <c r="C66" s="72"/>
      <c r="D66" s="71"/>
    </row>
    <row r="67" spans="1:4" x14ac:dyDescent="0.2">
      <c r="A67" s="70">
        <f t="shared" si="0"/>
        <v>47</v>
      </c>
      <c r="B67" s="80"/>
      <c r="C67" s="72"/>
      <c r="D67" s="71"/>
    </row>
    <row r="68" spans="1:4" x14ac:dyDescent="0.2">
      <c r="A68" s="70">
        <f t="shared" si="0"/>
        <v>48</v>
      </c>
      <c r="B68" s="80"/>
      <c r="C68" s="72"/>
      <c r="D68" s="71"/>
    </row>
    <row r="69" spans="1:4" x14ac:dyDescent="0.2">
      <c r="A69" s="70">
        <f t="shared" si="0"/>
        <v>49</v>
      </c>
      <c r="B69" s="80"/>
      <c r="C69" s="72"/>
      <c r="D69" s="71"/>
    </row>
    <row r="70" spans="1:4" x14ac:dyDescent="0.2">
      <c r="A70" s="70">
        <f t="shared" si="0"/>
        <v>50</v>
      </c>
      <c r="B70" s="80"/>
      <c r="C70" s="72"/>
      <c r="D70" s="71"/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zoomScale="90" zoomScaleNormal="90" workbookViewId="0">
      <selection activeCell="A3" sqref="A3"/>
    </sheetView>
  </sheetViews>
  <sheetFormatPr defaultRowHeight="12.75" x14ac:dyDescent="0.2"/>
  <cols>
    <col min="1" max="1" width="12.5703125" customWidth="1"/>
    <col min="2" max="2" width="10.85546875" bestFit="1" customWidth="1"/>
    <col min="3" max="5" width="13.42578125" customWidth="1"/>
    <col min="6" max="6" width="9.85546875" customWidth="1"/>
    <col min="7" max="7" width="12.5703125" bestFit="1" customWidth="1"/>
    <col min="8" max="8" width="6.140625" customWidth="1"/>
    <col min="9" max="9" width="12.7109375" customWidth="1"/>
    <col min="16" max="16" width="16.85546875" customWidth="1"/>
  </cols>
  <sheetData>
    <row r="1" spans="1:13" x14ac:dyDescent="0.2">
      <c r="A1" s="63" t="s">
        <v>57</v>
      </c>
      <c r="B1" s="64"/>
      <c r="C1" s="64"/>
      <c r="D1" s="64"/>
      <c r="E1" s="64"/>
      <c r="F1" s="64"/>
      <c r="G1" s="64"/>
      <c r="H1" s="64"/>
      <c r="I1" s="64"/>
    </row>
    <row r="2" spans="1:13" x14ac:dyDescent="0.2">
      <c r="A2" s="60" t="s">
        <v>86</v>
      </c>
      <c r="B2" s="61"/>
      <c r="C2" s="61"/>
      <c r="D2" s="61"/>
      <c r="E2" s="61"/>
      <c r="F2" s="61"/>
      <c r="G2" s="61"/>
      <c r="H2" s="61"/>
      <c r="I2" s="61"/>
    </row>
    <row r="3" spans="1:13" x14ac:dyDescent="0.2">
      <c r="A3" s="62"/>
    </row>
    <row r="5" spans="1:13" x14ac:dyDescent="0.2">
      <c r="B5" s="74"/>
      <c r="C5" s="74"/>
      <c r="D5" s="74"/>
      <c r="E5" s="74"/>
      <c r="F5" s="74"/>
      <c r="G5" s="74"/>
      <c r="H5" s="74"/>
      <c r="I5" s="74"/>
      <c r="K5" s="76" t="s">
        <v>50</v>
      </c>
      <c r="L5" s="76"/>
      <c r="M5" s="76"/>
    </row>
    <row r="6" spans="1:13" x14ac:dyDescent="0.2">
      <c r="A6" t="s">
        <v>0</v>
      </c>
      <c r="K6" s="65" t="s">
        <v>82</v>
      </c>
      <c r="L6" s="66"/>
      <c r="M6" s="66"/>
    </row>
    <row r="7" spans="1:13" x14ac:dyDescent="0.2">
      <c r="A7" t="s">
        <v>6</v>
      </c>
      <c r="B7" s="64">
        <f>Opz_S</f>
        <v>1</v>
      </c>
    </row>
    <row r="8" spans="1:13" x14ac:dyDescent="0.2">
      <c r="A8" t="s">
        <v>1</v>
      </c>
      <c r="B8" s="66">
        <v>50</v>
      </c>
    </row>
    <row r="9" spans="1:13" x14ac:dyDescent="0.2">
      <c r="A9" t="s">
        <v>2</v>
      </c>
      <c r="B9" s="65">
        <v>18</v>
      </c>
      <c r="C9" s="62" t="s">
        <v>81</v>
      </c>
    </row>
    <row r="10" spans="1:13" x14ac:dyDescent="0.2">
      <c r="A10" t="s">
        <v>4</v>
      </c>
      <c r="B10" s="66">
        <v>9</v>
      </c>
      <c r="C10" s="62" t="s">
        <v>80</v>
      </c>
    </row>
    <row r="11" spans="1:13" x14ac:dyDescent="0.2">
      <c r="A11" t="s">
        <v>3</v>
      </c>
      <c r="B11" s="66">
        <v>1000</v>
      </c>
    </row>
    <row r="12" spans="1:13" x14ac:dyDescent="0.2">
      <c r="A12" s="4" t="s">
        <v>10</v>
      </c>
      <c r="C12" s="4"/>
      <c r="D12" s="4"/>
      <c r="E12" s="4"/>
    </row>
    <row r="13" spans="1:13" x14ac:dyDescent="0.2">
      <c r="A13" t="s">
        <v>11</v>
      </c>
      <c r="B13" s="67">
        <f>Opz_Bfin</f>
        <v>0.03</v>
      </c>
      <c r="C13" s="1"/>
      <c r="D13" s="1"/>
      <c r="E13" s="1"/>
    </row>
    <row r="14" spans="1:13" x14ac:dyDescent="0.2">
      <c r="A14" t="s">
        <v>9</v>
      </c>
      <c r="B14" s="77" t="s">
        <v>68</v>
      </c>
      <c r="C14" s="1"/>
      <c r="D14" s="1"/>
      <c r="E14" s="1"/>
    </row>
    <row r="15" spans="1:13" x14ac:dyDescent="0.2">
      <c r="A15" t="s">
        <v>8</v>
      </c>
      <c r="B15" s="68"/>
      <c r="C15" s="77" t="s">
        <v>51</v>
      </c>
      <c r="D15" s="77"/>
      <c r="E15" s="77"/>
      <c r="F15" s="2"/>
      <c r="H15" s="2"/>
      <c r="I15" s="2"/>
    </row>
    <row r="16" spans="1:13" x14ac:dyDescent="0.2">
      <c r="A16" t="s">
        <v>7</v>
      </c>
      <c r="B16" s="68"/>
      <c r="C16" s="77" t="s">
        <v>52</v>
      </c>
      <c r="D16" s="77"/>
      <c r="E16" s="77"/>
      <c r="F16" s="2"/>
      <c r="H16" s="2"/>
      <c r="I16" s="2"/>
    </row>
    <row r="17" spans="1:8" x14ac:dyDescent="0.2">
      <c r="H17" s="2"/>
    </row>
    <row r="18" spans="1:8" x14ac:dyDescent="0.2">
      <c r="A18" s="3" t="s">
        <v>53</v>
      </c>
    </row>
    <row r="19" spans="1:8" x14ac:dyDescent="0.2">
      <c r="A19" s="81" t="s">
        <v>1</v>
      </c>
      <c r="B19" s="69" t="s">
        <v>5</v>
      </c>
      <c r="C19" s="69" t="s">
        <v>75</v>
      </c>
      <c r="D19" s="69" t="s">
        <v>73</v>
      </c>
      <c r="E19" s="69" t="s">
        <v>74</v>
      </c>
      <c r="F19" s="69" t="s">
        <v>59</v>
      </c>
      <c r="G19" s="69" t="s">
        <v>60</v>
      </c>
    </row>
    <row r="20" spans="1:8" x14ac:dyDescent="0.2">
      <c r="A20" s="82">
        <f>B8</f>
        <v>50</v>
      </c>
      <c r="B20" s="70">
        <v>0</v>
      </c>
      <c r="C20" s="80"/>
      <c r="D20" s="84"/>
      <c r="E20" s="84"/>
      <c r="F20" s="72"/>
      <c r="G20" s="71"/>
    </row>
    <row r="21" spans="1:8" x14ac:dyDescent="0.2">
      <c r="A21" s="82">
        <f>A20+1</f>
        <v>51</v>
      </c>
      <c r="B21" s="70">
        <f t="shared" ref="B21:B76" si="0">B20+1</f>
        <v>1</v>
      </c>
      <c r="C21" s="80"/>
      <c r="D21" s="84"/>
      <c r="E21" s="84"/>
      <c r="F21" s="72"/>
      <c r="G21" s="71"/>
    </row>
    <row r="22" spans="1:8" x14ac:dyDescent="0.2">
      <c r="A22" s="82">
        <f t="shared" ref="A22:A76" si="1">A21+1</f>
        <v>52</v>
      </c>
      <c r="B22" s="70">
        <f t="shared" si="0"/>
        <v>2</v>
      </c>
      <c r="C22" s="80"/>
      <c r="D22" s="84"/>
      <c r="E22" s="84"/>
      <c r="F22" s="72"/>
      <c r="G22" s="71"/>
    </row>
    <row r="23" spans="1:8" x14ac:dyDescent="0.2">
      <c r="A23" s="82">
        <f t="shared" si="1"/>
        <v>53</v>
      </c>
      <c r="B23" s="70">
        <f t="shared" si="0"/>
        <v>3</v>
      </c>
      <c r="C23" s="80"/>
      <c r="D23" s="84"/>
      <c r="E23" s="84"/>
      <c r="F23" s="72"/>
      <c r="G23" s="71"/>
    </row>
    <row r="24" spans="1:8" x14ac:dyDescent="0.2">
      <c r="A24" s="82">
        <f t="shared" si="1"/>
        <v>54</v>
      </c>
      <c r="B24" s="70">
        <f t="shared" si="0"/>
        <v>4</v>
      </c>
      <c r="C24" s="80"/>
      <c r="D24" s="84"/>
      <c r="E24" s="84"/>
      <c r="F24" s="72"/>
      <c r="G24" s="71"/>
    </row>
    <row r="25" spans="1:8" x14ac:dyDescent="0.2">
      <c r="A25" s="82">
        <f t="shared" si="1"/>
        <v>55</v>
      </c>
      <c r="B25" s="70">
        <f t="shared" si="0"/>
        <v>5</v>
      </c>
      <c r="C25" s="80"/>
      <c r="D25" s="84"/>
      <c r="E25" s="84"/>
      <c r="F25" s="72"/>
      <c r="G25" s="71"/>
    </row>
    <row r="26" spans="1:8" x14ac:dyDescent="0.2">
      <c r="A26" s="82">
        <f t="shared" si="1"/>
        <v>56</v>
      </c>
      <c r="B26" s="70">
        <f t="shared" si="0"/>
        <v>6</v>
      </c>
      <c r="C26" s="80"/>
      <c r="D26" s="84"/>
      <c r="E26" s="84"/>
      <c r="F26" s="72"/>
      <c r="G26" s="71"/>
    </row>
    <row r="27" spans="1:8" x14ac:dyDescent="0.2">
      <c r="A27" s="82">
        <f t="shared" si="1"/>
        <v>57</v>
      </c>
      <c r="B27" s="70">
        <f t="shared" si="0"/>
        <v>7</v>
      </c>
      <c r="C27" s="80"/>
      <c r="D27" s="84"/>
      <c r="E27" s="84"/>
      <c r="F27" s="72"/>
      <c r="G27" s="71"/>
    </row>
    <row r="28" spans="1:8" x14ac:dyDescent="0.2">
      <c r="A28" s="82">
        <f t="shared" si="1"/>
        <v>58</v>
      </c>
      <c r="B28" s="70">
        <f t="shared" si="0"/>
        <v>8</v>
      </c>
      <c r="C28" s="80"/>
      <c r="D28" s="84"/>
      <c r="E28" s="84"/>
      <c r="F28" s="72"/>
      <c r="G28" s="71"/>
    </row>
    <row r="29" spans="1:8" x14ac:dyDescent="0.2">
      <c r="A29" s="82">
        <f t="shared" si="1"/>
        <v>59</v>
      </c>
      <c r="B29" s="70">
        <f t="shared" si="0"/>
        <v>9</v>
      </c>
      <c r="C29" s="80"/>
      <c r="D29" s="84"/>
      <c r="E29" s="84"/>
      <c r="F29" s="72"/>
      <c r="G29" s="71"/>
    </row>
    <row r="30" spans="1:8" x14ac:dyDescent="0.2">
      <c r="A30" s="82">
        <f t="shared" si="1"/>
        <v>60</v>
      </c>
      <c r="B30" s="70">
        <f t="shared" si="0"/>
        <v>10</v>
      </c>
      <c r="C30" s="80"/>
      <c r="D30" s="84"/>
      <c r="E30" s="84"/>
      <c r="F30" s="72"/>
      <c r="G30" s="71"/>
    </row>
    <row r="31" spans="1:8" x14ac:dyDescent="0.2">
      <c r="A31" s="82">
        <f t="shared" si="1"/>
        <v>61</v>
      </c>
      <c r="B31" s="70">
        <f t="shared" si="0"/>
        <v>11</v>
      </c>
      <c r="C31" s="80"/>
      <c r="D31" s="84"/>
      <c r="E31" s="84"/>
      <c r="F31" s="72"/>
      <c r="G31" s="71"/>
    </row>
    <row r="32" spans="1:8" x14ac:dyDescent="0.2">
      <c r="A32" s="82">
        <f t="shared" si="1"/>
        <v>62</v>
      </c>
      <c r="B32" s="70">
        <f t="shared" si="0"/>
        <v>12</v>
      </c>
      <c r="C32" s="80"/>
      <c r="D32" s="84"/>
      <c r="E32" s="84"/>
      <c r="F32" s="72"/>
      <c r="G32" s="71"/>
    </row>
    <row r="33" spans="1:7" x14ac:dyDescent="0.2">
      <c r="A33" s="82">
        <f t="shared" si="1"/>
        <v>63</v>
      </c>
      <c r="B33" s="70">
        <f t="shared" si="0"/>
        <v>13</v>
      </c>
      <c r="C33" s="80"/>
      <c r="D33" s="84"/>
      <c r="E33" s="84"/>
      <c r="F33" s="72"/>
      <c r="G33" s="71"/>
    </row>
    <row r="34" spans="1:7" x14ac:dyDescent="0.2">
      <c r="A34" s="82">
        <f t="shared" si="1"/>
        <v>64</v>
      </c>
      <c r="B34" s="70">
        <f t="shared" si="0"/>
        <v>14</v>
      </c>
      <c r="C34" s="80"/>
      <c r="D34" s="84"/>
      <c r="E34" s="84"/>
      <c r="F34" s="72"/>
      <c r="G34" s="71"/>
    </row>
    <row r="35" spans="1:7" x14ac:dyDescent="0.2">
      <c r="A35" s="82">
        <f t="shared" si="1"/>
        <v>65</v>
      </c>
      <c r="B35" s="70">
        <f t="shared" si="0"/>
        <v>15</v>
      </c>
      <c r="C35" s="80"/>
      <c r="D35" s="84"/>
      <c r="E35" s="84"/>
      <c r="F35" s="72"/>
      <c r="G35" s="71"/>
    </row>
    <row r="36" spans="1:7" x14ac:dyDescent="0.2">
      <c r="A36" s="82">
        <f t="shared" si="1"/>
        <v>66</v>
      </c>
      <c r="B36" s="70">
        <f t="shared" si="0"/>
        <v>16</v>
      </c>
      <c r="C36" s="80"/>
      <c r="D36" s="84"/>
      <c r="E36" s="84"/>
      <c r="F36" s="72"/>
      <c r="G36" s="71"/>
    </row>
    <row r="37" spans="1:7" x14ac:dyDescent="0.2">
      <c r="A37" s="82">
        <f t="shared" si="1"/>
        <v>67</v>
      </c>
      <c r="B37" s="70">
        <f t="shared" si="0"/>
        <v>17</v>
      </c>
      <c r="C37" s="80"/>
      <c r="D37" s="84"/>
      <c r="E37" s="84"/>
      <c r="F37" s="72"/>
      <c r="G37" s="71"/>
    </row>
    <row r="38" spans="1:7" x14ac:dyDescent="0.2">
      <c r="A38" s="82">
        <f t="shared" si="1"/>
        <v>68</v>
      </c>
      <c r="B38" s="70">
        <f t="shared" si="0"/>
        <v>18</v>
      </c>
      <c r="C38" s="80"/>
      <c r="D38" s="84"/>
      <c r="E38" s="84"/>
      <c r="F38" s="72"/>
      <c r="G38" s="71"/>
    </row>
    <row r="39" spans="1:7" x14ac:dyDescent="0.2">
      <c r="A39" s="82">
        <f t="shared" si="1"/>
        <v>69</v>
      </c>
      <c r="B39" s="70">
        <f t="shared" si="0"/>
        <v>19</v>
      </c>
      <c r="C39" s="80"/>
      <c r="D39" s="84"/>
      <c r="E39" s="84"/>
      <c r="F39" s="72"/>
      <c r="G39" s="71"/>
    </row>
    <row r="40" spans="1:7" x14ac:dyDescent="0.2">
      <c r="A40" s="82">
        <f t="shared" si="1"/>
        <v>70</v>
      </c>
      <c r="B40" s="70">
        <f t="shared" si="0"/>
        <v>20</v>
      </c>
      <c r="C40" s="80"/>
      <c r="D40" s="84"/>
      <c r="E40" s="84"/>
      <c r="F40" s="72"/>
      <c r="G40" s="71"/>
    </row>
    <row r="41" spans="1:7" x14ac:dyDescent="0.2">
      <c r="A41" s="82">
        <f t="shared" si="1"/>
        <v>71</v>
      </c>
      <c r="B41" s="70">
        <f t="shared" si="0"/>
        <v>21</v>
      </c>
      <c r="C41" s="80"/>
      <c r="D41" s="84"/>
      <c r="E41" s="84"/>
      <c r="F41" s="72"/>
      <c r="G41" s="71"/>
    </row>
    <row r="42" spans="1:7" x14ac:dyDescent="0.2">
      <c r="A42" s="82">
        <f t="shared" si="1"/>
        <v>72</v>
      </c>
      <c r="B42" s="70">
        <f t="shared" si="0"/>
        <v>22</v>
      </c>
      <c r="C42" s="80"/>
      <c r="D42" s="84"/>
      <c r="E42" s="84"/>
      <c r="F42" s="72"/>
      <c r="G42" s="71"/>
    </row>
    <row r="43" spans="1:7" x14ac:dyDescent="0.2">
      <c r="A43" s="82">
        <f t="shared" si="1"/>
        <v>73</v>
      </c>
      <c r="B43" s="70">
        <f t="shared" si="0"/>
        <v>23</v>
      </c>
      <c r="C43" s="80"/>
      <c r="D43" s="84"/>
      <c r="E43" s="84"/>
      <c r="F43" s="72"/>
      <c r="G43" s="71"/>
    </row>
    <row r="44" spans="1:7" x14ac:dyDescent="0.2">
      <c r="A44" s="82">
        <f t="shared" si="1"/>
        <v>74</v>
      </c>
      <c r="B44" s="70">
        <f t="shared" si="0"/>
        <v>24</v>
      </c>
      <c r="C44" s="80"/>
      <c r="D44" s="84"/>
      <c r="E44" s="84"/>
      <c r="F44" s="72"/>
      <c r="G44" s="71"/>
    </row>
    <row r="45" spans="1:7" x14ac:dyDescent="0.2">
      <c r="A45" s="82">
        <f t="shared" si="1"/>
        <v>75</v>
      </c>
      <c r="B45" s="70">
        <f t="shared" si="0"/>
        <v>25</v>
      </c>
      <c r="C45" s="80"/>
      <c r="D45" s="84"/>
      <c r="E45" s="84"/>
      <c r="F45" s="72"/>
      <c r="G45" s="71"/>
    </row>
    <row r="46" spans="1:7" x14ac:dyDescent="0.2">
      <c r="A46" s="82">
        <f t="shared" si="1"/>
        <v>76</v>
      </c>
      <c r="B46" s="70">
        <f t="shared" si="0"/>
        <v>26</v>
      </c>
      <c r="C46" s="80"/>
      <c r="D46" s="84"/>
      <c r="E46" s="84"/>
      <c r="F46" s="72"/>
      <c r="G46" s="71"/>
    </row>
    <row r="47" spans="1:7" x14ac:dyDescent="0.2">
      <c r="A47" s="82">
        <f t="shared" si="1"/>
        <v>77</v>
      </c>
      <c r="B47" s="70">
        <f t="shared" si="0"/>
        <v>27</v>
      </c>
      <c r="C47" s="80"/>
      <c r="D47" s="84"/>
      <c r="E47" s="84"/>
      <c r="F47" s="72"/>
      <c r="G47" s="71"/>
    </row>
    <row r="48" spans="1:7" x14ac:dyDescent="0.2">
      <c r="A48" s="82">
        <f t="shared" si="1"/>
        <v>78</v>
      </c>
      <c r="B48" s="70">
        <f t="shared" si="0"/>
        <v>28</v>
      </c>
      <c r="C48" s="80"/>
      <c r="D48" s="84"/>
      <c r="E48" s="84"/>
      <c r="F48" s="72"/>
      <c r="G48" s="71"/>
    </row>
    <row r="49" spans="1:7" x14ac:dyDescent="0.2">
      <c r="A49" s="82">
        <f t="shared" si="1"/>
        <v>79</v>
      </c>
      <c r="B49" s="70">
        <f t="shared" si="0"/>
        <v>29</v>
      </c>
      <c r="C49" s="80"/>
      <c r="D49" s="84"/>
      <c r="E49" s="84"/>
      <c r="F49" s="72"/>
      <c r="G49" s="71"/>
    </row>
    <row r="50" spans="1:7" x14ac:dyDescent="0.2">
      <c r="A50" s="82">
        <f t="shared" si="1"/>
        <v>80</v>
      </c>
      <c r="B50" s="70">
        <f t="shared" si="0"/>
        <v>30</v>
      </c>
      <c r="C50" s="80"/>
      <c r="D50" s="84"/>
      <c r="E50" s="84"/>
      <c r="F50" s="72"/>
      <c r="G50" s="71"/>
    </row>
    <row r="51" spans="1:7" x14ac:dyDescent="0.2">
      <c r="A51" s="82">
        <f t="shared" si="1"/>
        <v>81</v>
      </c>
      <c r="B51" s="70">
        <f t="shared" si="0"/>
        <v>31</v>
      </c>
      <c r="C51" s="80"/>
      <c r="D51" s="84"/>
      <c r="E51" s="84"/>
      <c r="F51" s="72"/>
      <c r="G51" s="71"/>
    </row>
    <row r="52" spans="1:7" x14ac:dyDescent="0.2">
      <c r="A52" s="82">
        <f t="shared" si="1"/>
        <v>82</v>
      </c>
      <c r="B52" s="70">
        <f t="shared" si="0"/>
        <v>32</v>
      </c>
      <c r="C52" s="80"/>
      <c r="D52" s="84"/>
      <c r="E52" s="84"/>
      <c r="F52" s="72"/>
      <c r="G52" s="71"/>
    </row>
    <row r="53" spans="1:7" x14ac:dyDescent="0.2">
      <c r="A53" s="82">
        <f t="shared" si="1"/>
        <v>83</v>
      </c>
      <c r="B53" s="70">
        <f t="shared" si="0"/>
        <v>33</v>
      </c>
      <c r="C53" s="80"/>
      <c r="D53" s="84"/>
      <c r="E53" s="84"/>
      <c r="F53" s="72"/>
      <c r="G53" s="71"/>
    </row>
    <row r="54" spans="1:7" x14ac:dyDescent="0.2">
      <c r="A54" s="82">
        <f t="shared" si="1"/>
        <v>84</v>
      </c>
      <c r="B54" s="70">
        <f t="shared" si="0"/>
        <v>34</v>
      </c>
      <c r="C54" s="80"/>
      <c r="D54" s="84"/>
      <c r="E54" s="84"/>
      <c r="F54" s="72"/>
      <c r="G54" s="71"/>
    </row>
    <row r="55" spans="1:7" x14ac:dyDescent="0.2">
      <c r="A55" s="82">
        <f t="shared" si="1"/>
        <v>85</v>
      </c>
      <c r="B55" s="70">
        <f t="shared" si="0"/>
        <v>35</v>
      </c>
      <c r="C55" s="80"/>
      <c r="D55" s="84"/>
      <c r="E55" s="84"/>
      <c r="F55" s="72"/>
      <c r="G55" s="71"/>
    </row>
    <row r="56" spans="1:7" x14ac:dyDescent="0.2">
      <c r="A56" s="82">
        <f t="shared" si="1"/>
        <v>86</v>
      </c>
      <c r="B56" s="70">
        <f t="shared" si="0"/>
        <v>36</v>
      </c>
      <c r="C56" s="80"/>
      <c r="D56" s="84"/>
      <c r="E56" s="84"/>
      <c r="F56" s="72"/>
      <c r="G56" s="71"/>
    </row>
    <row r="57" spans="1:7" x14ac:dyDescent="0.2">
      <c r="A57" s="82">
        <f t="shared" si="1"/>
        <v>87</v>
      </c>
      <c r="B57" s="70">
        <f t="shared" si="0"/>
        <v>37</v>
      </c>
      <c r="C57" s="80"/>
      <c r="D57" s="84"/>
      <c r="E57" s="84"/>
      <c r="F57" s="72"/>
      <c r="G57" s="71"/>
    </row>
    <row r="58" spans="1:7" x14ac:dyDescent="0.2">
      <c r="A58" s="82">
        <f t="shared" si="1"/>
        <v>88</v>
      </c>
      <c r="B58" s="70">
        <f t="shared" si="0"/>
        <v>38</v>
      </c>
      <c r="C58" s="80"/>
      <c r="D58" s="84"/>
      <c r="E58" s="84"/>
      <c r="F58" s="72"/>
      <c r="G58" s="71"/>
    </row>
    <row r="59" spans="1:7" x14ac:dyDescent="0.2">
      <c r="A59" s="82">
        <f t="shared" si="1"/>
        <v>89</v>
      </c>
      <c r="B59" s="70">
        <f t="shared" si="0"/>
        <v>39</v>
      </c>
      <c r="C59" s="80"/>
      <c r="D59" s="84"/>
      <c r="E59" s="84"/>
      <c r="F59" s="72"/>
      <c r="G59" s="71"/>
    </row>
    <row r="60" spans="1:7" x14ac:dyDescent="0.2">
      <c r="A60" s="82">
        <f t="shared" si="1"/>
        <v>90</v>
      </c>
      <c r="B60" s="70">
        <f t="shared" si="0"/>
        <v>40</v>
      </c>
      <c r="C60" s="80"/>
      <c r="D60" s="84"/>
      <c r="E60" s="84"/>
      <c r="F60" s="72"/>
      <c r="G60" s="71"/>
    </row>
    <row r="61" spans="1:7" x14ac:dyDescent="0.2">
      <c r="A61" s="82">
        <f t="shared" si="1"/>
        <v>91</v>
      </c>
      <c r="B61" s="70">
        <f t="shared" si="0"/>
        <v>41</v>
      </c>
      <c r="C61" s="80"/>
      <c r="D61" s="84"/>
      <c r="E61" s="84"/>
      <c r="F61" s="72"/>
      <c r="G61" s="71"/>
    </row>
    <row r="62" spans="1:7" x14ac:dyDescent="0.2">
      <c r="A62" s="82">
        <f t="shared" si="1"/>
        <v>92</v>
      </c>
      <c r="B62" s="70">
        <f t="shared" si="0"/>
        <v>42</v>
      </c>
      <c r="C62" s="80"/>
      <c r="D62" s="84"/>
      <c r="E62" s="84"/>
      <c r="F62" s="72"/>
      <c r="G62" s="71"/>
    </row>
    <row r="63" spans="1:7" x14ac:dyDescent="0.2">
      <c r="A63" s="82">
        <f t="shared" si="1"/>
        <v>93</v>
      </c>
      <c r="B63" s="70">
        <f t="shared" si="0"/>
        <v>43</v>
      </c>
      <c r="C63" s="80"/>
      <c r="D63" s="84"/>
      <c r="E63" s="84"/>
      <c r="F63" s="72"/>
      <c r="G63" s="71"/>
    </row>
    <row r="64" spans="1:7" x14ac:dyDescent="0.2">
      <c r="A64" s="82">
        <f t="shared" si="1"/>
        <v>94</v>
      </c>
      <c r="B64" s="70">
        <f t="shared" si="0"/>
        <v>44</v>
      </c>
      <c r="C64" s="80"/>
      <c r="D64" s="84"/>
      <c r="E64" s="84"/>
      <c r="F64" s="72"/>
      <c r="G64" s="71"/>
    </row>
    <row r="65" spans="1:7" x14ac:dyDescent="0.2">
      <c r="A65" s="82">
        <f t="shared" si="1"/>
        <v>95</v>
      </c>
      <c r="B65" s="70">
        <f t="shared" si="0"/>
        <v>45</v>
      </c>
      <c r="C65" s="80"/>
      <c r="D65" s="84"/>
      <c r="E65" s="84"/>
      <c r="F65" s="72"/>
      <c r="G65" s="71"/>
    </row>
    <row r="66" spans="1:7" x14ac:dyDescent="0.2">
      <c r="A66" s="82">
        <f t="shared" si="1"/>
        <v>96</v>
      </c>
      <c r="B66" s="70">
        <f t="shared" si="0"/>
        <v>46</v>
      </c>
      <c r="C66" s="80"/>
      <c r="D66" s="84"/>
      <c r="E66" s="84"/>
      <c r="F66" s="72"/>
      <c r="G66" s="71"/>
    </row>
    <row r="67" spans="1:7" x14ac:dyDescent="0.2">
      <c r="A67" s="82">
        <f t="shared" si="1"/>
        <v>97</v>
      </c>
      <c r="B67" s="70">
        <f t="shared" si="0"/>
        <v>47</v>
      </c>
      <c r="C67" s="80"/>
      <c r="D67" s="84"/>
      <c r="E67" s="84"/>
      <c r="F67" s="72"/>
      <c r="G67" s="71"/>
    </row>
    <row r="68" spans="1:7" x14ac:dyDescent="0.2">
      <c r="A68" s="82">
        <f t="shared" si="1"/>
        <v>98</v>
      </c>
      <c r="B68" s="70">
        <f t="shared" si="0"/>
        <v>48</v>
      </c>
      <c r="C68" s="80"/>
      <c r="D68" s="84"/>
      <c r="E68" s="84"/>
      <c r="F68" s="72"/>
      <c r="G68" s="71"/>
    </row>
    <row r="69" spans="1:7" x14ac:dyDescent="0.2">
      <c r="A69" s="82">
        <f t="shared" si="1"/>
        <v>99</v>
      </c>
      <c r="B69" s="70">
        <f t="shared" si="0"/>
        <v>49</v>
      </c>
      <c r="C69" s="80"/>
      <c r="D69" s="84"/>
      <c r="E69" s="84"/>
      <c r="F69" s="72"/>
      <c r="G69" s="71"/>
    </row>
    <row r="70" spans="1:7" x14ac:dyDescent="0.2">
      <c r="A70" s="82">
        <f t="shared" si="1"/>
        <v>100</v>
      </c>
      <c r="B70" s="70">
        <f t="shared" si="0"/>
        <v>50</v>
      </c>
      <c r="C70" s="80"/>
      <c r="D70" s="84"/>
      <c r="E70" s="84"/>
      <c r="F70" s="72"/>
      <c r="G70" s="71"/>
    </row>
    <row r="71" spans="1:7" x14ac:dyDescent="0.2">
      <c r="A71" s="82">
        <f t="shared" si="1"/>
        <v>101</v>
      </c>
      <c r="B71" s="70">
        <f t="shared" si="0"/>
        <v>51</v>
      </c>
      <c r="C71" s="80"/>
      <c r="D71" s="84"/>
      <c r="E71" s="84"/>
      <c r="F71" s="72"/>
      <c r="G71" s="71"/>
    </row>
    <row r="72" spans="1:7" x14ac:dyDescent="0.2">
      <c r="A72" s="82">
        <f t="shared" si="1"/>
        <v>102</v>
      </c>
      <c r="B72" s="70">
        <f t="shared" si="0"/>
        <v>52</v>
      </c>
      <c r="C72" s="80"/>
      <c r="D72" s="84"/>
      <c r="E72" s="84"/>
      <c r="F72" s="72"/>
      <c r="G72" s="71"/>
    </row>
    <row r="73" spans="1:7" x14ac:dyDescent="0.2">
      <c r="A73" s="82">
        <f t="shared" si="1"/>
        <v>103</v>
      </c>
      <c r="B73" s="70">
        <f t="shared" si="0"/>
        <v>53</v>
      </c>
      <c r="C73" s="80"/>
      <c r="D73" s="84"/>
      <c r="E73" s="84"/>
      <c r="F73" s="72"/>
      <c r="G73" s="71"/>
    </row>
    <row r="74" spans="1:7" x14ac:dyDescent="0.2">
      <c r="A74" s="82">
        <f t="shared" si="1"/>
        <v>104</v>
      </c>
      <c r="B74" s="70">
        <f t="shared" si="0"/>
        <v>54</v>
      </c>
      <c r="C74" s="80"/>
      <c r="D74" s="84"/>
      <c r="E74" s="84"/>
      <c r="F74" s="72"/>
      <c r="G74" s="71"/>
    </row>
    <row r="75" spans="1:7" x14ac:dyDescent="0.2">
      <c r="A75" s="82">
        <f t="shared" si="1"/>
        <v>105</v>
      </c>
      <c r="B75" s="70">
        <f t="shared" si="0"/>
        <v>55</v>
      </c>
      <c r="C75" s="80"/>
      <c r="D75" s="84"/>
      <c r="E75" s="84"/>
      <c r="F75" s="72"/>
      <c r="G75" s="71"/>
    </row>
    <row r="76" spans="1:7" x14ac:dyDescent="0.2">
      <c r="A76" s="82">
        <f t="shared" si="1"/>
        <v>106</v>
      </c>
      <c r="B76" s="70">
        <f t="shared" si="0"/>
        <v>56</v>
      </c>
      <c r="C76" s="80"/>
      <c r="D76" s="84"/>
      <c r="E76" s="84"/>
      <c r="F76" s="72"/>
      <c r="G76" s="71"/>
    </row>
  </sheetData>
  <pageMargins left="0.75" right="0.75" top="1" bottom="1" header="0.5" footer="0.5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10</vt:i4>
      </vt:variant>
      <vt:variant>
        <vt:lpstr>Intervalli denominati</vt:lpstr>
      </vt:variant>
      <vt:variant>
        <vt:i4>15</vt:i4>
      </vt:variant>
    </vt:vector>
  </HeadingPairs>
  <TitlesOfParts>
    <vt:vector size="25" baseType="lpstr">
      <vt:lpstr>Tavole Sopravvivenza</vt:lpstr>
      <vt:lpstr>Tavole Attuariali</vt:lpstr>
      <vt:lpstr>Capitale differito</vt:lpstr>
      <vt:lpstr>TCM</vt:lpstr>
      <vt:lpstr>Mista</vt:lpstr>
      <vt:lpstr>Mista Doppia</vt:lpstr>
      <vt:lpstr>Vita intera</vt:lpstr>
      <vt:lpstr>Rendita</vt:lpstr>
      <vt:lpstr>Mista Cap Raddopp</vt:lpstr>
      <vt:lpstr>Annualità</vt:lpstr>
      <vt:lpstr>Cx</vt:lpstr>
      <vt:lpstr>Dx</vt:lpstr>
      <vt:lpstr>lx</vt:lpstr>
      <vt:lpstr>Mx</vt:lpstr>
      <vt:lpstr>Nx</vt:lpstr>
      <vt:lpstr>Opz_Bdem</vt:lpstr>
      <vt:lpstr>Opz_Bfin</vt:lpstr>
      <vt:lpstr>Opz_S</vt:lpstr>
      <vt:lpstr>Rx</vt:lpstr>
      <vt:lpstr>Sx</vt:lpstr>
      <vt:lpstr>Tavola71</vt:lpstr>
      <vt:lpstr>Tavola81</vt:lpstr>
      <vt:lpstr>Tavola91</vt:lpstr>
      <vt:lpstr>Tavola98</vt:lpstr>
      <vt:lpstr>TavolaRG48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2008-04-21T20:56:03Z</cp:lastPrinted>
  <dcterms:created xsi:type="dcterms:W3CDTF">2008-04-21T13:41:25Z</dcterms:created>
  <dcterms:modified xsi:type="dcterms:W3CDTF">2020-04-14T15:58:43Z</dcterms:modified>
</cp:coreProperties>
</file>