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4352" windowHeight="7248"/>
  </bookViews>
  <sheets>
    <sheet name="Foglio1" sheetId="1" r:id="rId1"/>
    <sheet name="CD" sheetId="16" r:id="rId2"/>
    <sheet name="CD_soluz" sheetId="25" state="hidden" r:id="rId3"/>
    <sheet name="TCM" sheetId="23" r:id="rId4"/>
    <sheet name="TCM_soluz" sheetId="26" state="hidden" r:id="rId5"/>
    <sheet name="MS" sheetId="24" r:id="rId6"/>
    <sheet name="MS_soluz" sheetId="27" state="hidden" r:id="rId7"/>
  </sheets>
  <calcPr calcId="145621"/>
</workbook>
</file>

<file path=xl/calcChain.xml><?xml version="1.0" encoding="utf-8"?>
<calcChain xmlns="http://schemas.openxmlformats.org/spreadsheetml/2006/main">
  <c r="G23" i="27" l="1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C9" i="27"/>
  <c r="K21" i="27" s="1"/>
  <c r="L21" i="27" s="1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C9" i="26"/>
  <c r="K20" i="26" s="1"/>
  <c r="L20" i="26" s="1"/>
  <c r="C21" i="25"/>
  <c r="C20" i="25"/>
  <c r="C19" i="25"/>
  <c r="E19" i="25" s="1"/>
  <c r="C18" i="25"/>
  <c r="C17" i="25"/>
  <c r="E17" i="25" s="1"/>
  <c r="C16" i="25"/>
  <c r="E16" i="25" s="1"/>
  <c r="C15" i="25"/>
  <c r="C14" i="25"/>
  <c r="E14" i="25" s="1"/>
  <c r="C13" i="25"/>
  <c r="C12" i="25"/>
  <c r="F13" i="25" s="1"/>
  <c r="J21" i="25"/>
  <c r="I21" i="25"/>
  <c r="J20" i="25"/>
  <c r="I20" i="25"/>
  <c r="E20" i="25"/>
  <c r="J19" i="25"/>
  <c r="I19" i="25"/>
  <c r="J18" i="25"/>
  <c r="I18" i="25"/>
  <c r="E18" i="25"/>
  <c r="J17" i="25"/>
  <c r="I17" i="25"/>
  <c r="J16" i="25"/>
  <c r="I16" i="25"/>
  <c r="J15" i="25"/>
  <c r="I15" i="25"/>
  <c r="E15" i="25"/>
  <c r="K14" i="25"/>
  <c r="L14" i="25" s="1"/>
  <c r="M14" i="25" s="1"/>
  <c r="J14" i="25"/>
  <c r="I14" i="25"/>
  <c r="J13" i="25"/>
  <c r="I13" i="25"/>
  <c r="E13" i="25"/>
  <c r="J12" i="25"/>
  <c r="I12" i="25"/>
  <c r="C9" i="25"/>
  <c r="K13" i="25" s="1"/>
  <c r="L13" i="25" s="1"/>
  <c r="M13" i="25" s="1"/>
  <c r="J21" i="24"/>
  <c r="I21" i="24"/>
  <c r="K20" i="24"/>
  <c r="L20" i="24" s="1"/>
  <c r="J20" i="24"/>
  <c r="I20" i="24"/>
  <c r="J19" i="24"/>
  <c r="I19" i="24"/>
  <c r="J18" i="24"/>
  <c r="I18" i="24"/>
  <c r="J17" i="24"/>
  <c r="I17" i="24"/>
  <c r="K16" i="24"/>
  <c r="L16" i="24" s="1"/>
  <c r="J16" i="24"/>
  <c r="I16" i="24"/>
  <c r="J15" i="24"/>
  <c r="I15" i="24"/>
  <c r="J14" i="24"/>
  <c r="I14" i="24"/>
  <c r="J13" i="24"/>
  <c r="I13" i="24"/>
  <c r="K12" i="24"/>
  <c r="L12" i="24" s="1"/>
  <c r="J12" i="24"/>
  <c r="I12" i="24"/>
  <c r="C9" i="24"/>
  <c r="K14" i="24" s="1"/>
  <c r="L14" i="24" s="1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C9" i="23"/>
  <c r="D12" i="27" l="1"/>
  <c r="D13" i="27"/>
  <c r="M13" i="27" s="1"/>
  <c r="K14" i="27"/>
  <c r="L14" i="27" s="1"/>
  <c r="D17" i="27"/>
  <c r="K18" i="27"/>
  <c r="L18" i="27" s="1"/>
  <c r="D21" i="27"/>
  <c r="M21" i="27" s="1"/>
  <c r="D14" i="27"/>
  <c r="K15" i="27"/>
  <c r="L15" i="27" s="1"/>
  <c r="D18" i="27"/>
  <c r="M18" i="27" s="1"/>
  <c r="K19" i="27"/>
  <c r="L19" i="27" s="1"/>
  <c r="K12" i="27"/>
  <c r="L12" i="27" s="1"/>
  <c r="L23" i="27" s="1"/>
  <c r="D15" i="27"/>
  <c r="K16" i="27"/>
  <c r="L16" i="27" s="1"/>
  <c r="D19" i="27"/>
  <c r="K20" i="27"/>
  <c r="L20" i="27" s="1"/>
  <c r="K13" i="27"/>
  <c r="L13" i="27" s="1"/>
  <c r="D16" i="27"/>
  <c r="M16" i="27" s="1"/>
  <c r="K17" i="27"/>
  <c r="L17" i="27" s="1"/>
  <c r="D20" i="27"/>
  <c r="M20" i="27" s="1"/>
  <c r="K13" i="26"/>
  <c r="L13" i="26" s="1"/>
  <c r="D16" i="26"/>
  <c r="K17" i="26"/>
  <c r="L17" i="26" s="1"/>
  <c r="D20" i="26"/>
  <c r="M20" i="26" s="1"/>
  <c r="K21" i="26"/>
  <c r="L21" i="26" s="1"/>
  <c r="D12" i="26"/>
  <c r="M12" i="26" s="1"/>
  <c r="D13" i="26"/>
  <c r="M13" i="26" s="1"/>
  <c r="K14" i="26"/>
  <c r="L14" i="26" s="1"/>
  <c r="D17" i="26"/>
  <c r="K18" i="26"/>
  <c r="L18" i="26" s="1"/>
  <c r="D21" i="26"/>
  <c r="M21" i="26" s="1"/>
  <c r="D14" i="26"/>
  <c r="K15" i="26"/>
  <c r="L15" i="26" s="1"/>
  <c r="D18" i="26"/>
  <c r="K19" i="26"/>
  <c r="L19" i="26" s="1"/>
  <c r="K12" i="26"/>
  <c r="L12" i="26" s="1"/>
  <c r="D15" i="26"/>
  <c r="M15" i="26" s="1"/>
  <c r="K16" i="26"/>
  <c r="L16" i="26" s="1"/>
  <c r="D19" i="26"/>
  <c r="M19" i="26" s="1"/>
  <c r="F14" i="25"/>
  <c r="F15" i="25" s="1"/>
  <c r="F16" i="25" s="1"/>
  <c r="F17" i="25" s="1"/>
  <c r="F18" i="25" s="1"/>
  <c r="F19" i="25" s="1"/>
  <c r="F20" i="25" s="1"/>
  <c r="F21" i="25" s="1"/>
  <c r="F22" i="25" s="1"/>
  <c r="E21" i="25"/>
  <c r="K21" i="25"/>
  <c r="L21" i="25" s="1"/>
  <c r="K15" i="25"/>
  <c r="L15" i="25" s="1"/>
  <c r="M15" i="25" s="1"/>
  <c r="K16" i="25"/>
  <c r="L16" i="25" s="1"/>
  <c r="M16" i="25" s="1"/>
  <c r="D21" i="25"/>
  <c r="E12" i="25"/>
  <c r="G13" i="25" s="1"/>
  <c r="G14" i="25" s="1"/>
  <c r="G15" i="25" s="1"/>
  <c r="G16" i="25" s="1"/>
  <c r="G17" i="25" s="1"/>
  <c r="G18" i="25" s="1"/>
  <c r="G19" i="25" s="1"/>
  <c r="G20" i="25" s="1"/>
  <c r="G21" i="25" s="1"/>
  <c r="K17" i="25"/>
  <c r="L17" i="25" s="1"/>
  <c r="M17" i="25" s="1"/>
  <c r="K19" i="25"/>
  <c r="L19" i="25" s="1"/>
  <c r="M19" i="25" s="1"/>
  <c r="K12" i="25"/>
  <c r="L12" i="25" s="1"/>
  <c r="K20" i="25"/>
  <c r="L20" i="25" s="1"/>
  <c r="M20" i="25" s="1"/>
  <c r="K18" i="25"/>
  <c r="L18" i="25" s="1"/>
  <c r="M18" i="25" s="1"/>
  <c r="L23" i="24"/>
  <c r="M15" i="24"/>
  <c r="K13" i="24"/>
  <c r="L13" i="24" s="1"/>
  <c r="M16" i="24"/>
  <c r="K17" i="24"/>
  <c r="L17" i="24" s="1"/>
  <c r="M20" i="24"/>
  <c r="K21" i="24"/>
  <c r="L21" i="24" s="1"/>
  <c r="M13" i="24"/>
  <c r="M17" i="24"/>
  <c r="K18" i="24"/>
  <c r="L18" i="24" s="1"/>
  <c r="M14" i="24"/>
  <c r="K15" i="24"/>
  <c r="L15" i="24" s="1"/>
  <c r="M18" i="24"/>
  <c r="K19" i="24"/>
  <c r="L19" i="24" s="1"/>
  <c r="M19" i="24" s="1"/>
  <c r="M12" i="24"/>
  <c r="K13" i="23"/>
  <c r="L13" i="23" s="1"/>
  <c r="K17" i="23"/>
  <c r="L17" i="23" s="1"/>
  <c r="M17" i="23" s="1"/>
  <c r="K21" i="23"/>
  <c r="L21" i="23" s="1"/>
  <c r="K16" i="23"/>
  <c r="L16" i="23" s="1"/>
  <c r="M16" i="23" s="1"/>
  <c r="K20" i="23"/>
  <c r="L20" i="23" s="1"/>
  <c r="M20" i="23" s="1"/>
  <c r="K12" i="23"/>
  <c r="L12" i="23" s="1"/>
  <c r="K15" i="23"/>
  <c r="L15" i="23" s="1"/>
  <c r="M15" i="23" s="1"/>
  <c r="K19" i="23"/>
  <c r="L19" i="23" s="1"/>
  <c r="M19" i="23" s="1"/>
  <c r="K14" i="23"/>
  <c r="L14" i="23" s="1"/>
  <c r="M14" i="23" s="1"/>
  <c r="K18" i="23"/>
  <c r="L18" i="23" s="1"/>
  <c r="M18" i="23" s="1"/>
  <c r="M19" i="27" l="1"/>
  <c r="M14" i="27"/>
  <c r="M15" i="27"/>
  <c r="M17" i="27"/>
  <c r="M12" i="27"/>
  <c r="M16" i="26"/>
  <c r="M17" i="26"/>
  <c r="L23" i="26"/>
  <c r="M18" i="26"/>
  <c r="M14" i="26"/>
  <c r="M23" i="26" s="1"/>
  <c r="L23" i="25"/>
  <c r="M12" i="25"/>
  <c r="M23" i="25" s="1"/>
  <c r="M25" i="25" s="1"/>
  <c r="G22" i="25"/>
  <c r="G23" i="25"/>
  <c r="M21" i="25"/>
  <c r="M21" i="24"/>
  <c r="M23" i="24" s="1"/>
  <c r="M13" i="23"/>
  <c r="M21" i="23"/>
  <c r="M12" i="23"/>
  <c r="L23" i="23"/>
  <c r="M23" i="27" l="1"/>
  <c r="C14" i="26"/>
  <c r="E14" i="26" s="1"/>
  <c r="C19" i="26"/>
  <c r="E19" i="26" s="1"/>
  <c r="C15" i="26"/>
  <c r="E15" i="26" s="1"/>
  <c r="C18" i="26"/>
  <c r="E18" i="26" s="1"/>
  <c r="M25" i="26"/>
  <c r="C20" i="26"/>
  <c r="E20" i="26" s="1"/>
  <c r="C21" i="26"/>
  <c r="E21" i="26" s="1"/>
  <c r="C17" i="26"/>
  <c r="E17" i="26" s="1"/>
  <c r="C13" i="26"/>
  <c r="E13" i="26" s="1"/>
  <c r="C12" i="26"/>
  <c r="C16" i="26"/>
  <c r="E16" i="26" s="1"/>
  <c r="M25" i="24"/>
  <c r="M23" i="23"/>
  <c r="I12" i="16"/>
  <c r="J13" i="16"/>
  <c r="J14" i="16"/>
  <c r="J15" i="16"/>
  <c r="J16" i="16"/>
  <c r="J17" i="16"/>
  <c r="J18" i="16"/>
  <c r="J19" i="16"/>
  <c r="J20" i="16"/>
  <c r="J21" i="16"/>
  <c r="J12" i="16"/>
  <c r="I13" i="16"/>
  <c r="I14" i="16"/>
  <c r="I15" i="16"/>
  <c r="I16" i="16"/>
  <c r="I17" i="16"/>
  <c r="I18" i="16"/>
  <c r="I19" i="16"/>
  <c r="I20" i="16"/>
  <c r="I21" i="16"/>
  <c r="M25" i="27" l="1"/>
  <c r="C20" i="27"/>
  <c r="E20" i="27" s="1"/>
  <c r="C16" i="27"/>
  <c r="E16" i="27" s="1"/>
  <c r="C18" i="27"/>
  <c r="E18" i="27" s="1"/>
  <c r="C19" i="27"/>
  <c r="E19" i="27" s="1"/>
  <c r="C15" i="27"/>
  <c r="E15" i="27" s="1"/>
  <c r="C14" i="27"/>
  <c r="E14" i="27" s="1"/>
  <c r="C21" i="27"/>
  <c r="E21" i="27" s="1"/>
  <c r="C17" i="27"/>
  <c r="E17" i="27" s="1"/>
  <c r="C13" i="27"/>
  <c r="E13" i="27" s="1"/>
  <c r="C12" i="27"/>
  <c r="E12" i="26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F13" i="26"/>
  <c r="F14" i="26" s="1"/>
  <c r="F15" i="26" s="1"/>
  <c r="F16" i="26" s="1"/>
  <c r="F17" i="26" s="1"/>
  <c r="F18" i="26" s="1"/>
  <c r="F19" i="26" s="1"/>
  <c r="F20" i="26" s="1"/>
  <c r="F21" i="26" s="1"/>
  <c r="F22" i="26" s="1"/>
  <c r="M25" i="23"/>
  <c r="E12" i="27" l="1"/>
  <c r="G13" i="27" s="1"/>
  <c r="G14" i="27" s="1"/>
  <c r="G15" i="27" s="1"/>
  <c r="G16" i="27" s="1"/>
  <c r="G17" i="27" s="1"/>
  <c r="G18" i="27" s="1"/>
  <c r="G19" i="27" s="1"/>
  <c r="G20" i="27" s="1"/>
  <c r="G21" i="27" s="1"/>
  <c r="F13" i="27"/>
  <c r="F14" i="27" s="1"/>
  <c r="F15" i="27" s="1"/>
  <c r="F16" i="27" s="1"/>
  <c r="F17" i="27" s="1"/>
  <c r="F18" i="27" s="1"/>
  <c r="F19" i="27" s="1"/>
  <c r="F20" i="27" s="1"/>
  <c r="F21" i="27" s="1"/>
  <c r="F22" i="27" s="1"/>
  <c r="C9" i="16"/>
  <c r="G22" i="27" l="1"/>
  <c r="K15" i="16"/>
  <c r="L15" i="16" s="1"/>
  <c r="K16" i="16"/>
  <c r="L16" i="16" s="1"/>
  <c r="K17" i="16"/>
  <c r="L17" i="16" s="1"/>
  <c r="K18" i="16"/>
  <c r="L18" i="16" s="1"/>
  <c r="K20" i="16"/>
  <c r="L20" i="16" s="1"/>
  <c r="K19" i="16"/>
  <c r="L19" i="16" s="1"/>
  <c r="K12" i="16"/>
  <c r="L12" i="16" s="1"/>
  <c r="K13" i="16"/>
  <c r="L13" i="16" s="1"/>
  <c r="K21" i="16"/>
  <c r="L21" i="16" s="1"/>
  <c r="K14" i="16"/>
  <c r="L14" i="16" s="1"/>
  <c r="M19" i="16" l="1"/>
  <c r="M14" i="16"/>
  <c r="M18" i="16"/>
  <c r="M16" i="16"/>
  <c r="M17" i="16"/>
  <c r="M13" i="16"/>
  <c r="M15" i="16"/>
  <c r="M12" i="16"/>
  <c r="L23" i="16"/>
  <c r="M20" i="16"/>
  <c r="M21" i="16"/>
  <c r="M23" i="16" l="1"/>
  <c r="M25" i="16" s="1"/>
</calcChain>
</file>

<file path=xl/sharedStrings.xml><?xml version="1.0" encoding="utf-8"?>
<sst xmlns="http://schemas.openxmlformats.org/spreadsheetml/2006/main" count="174" uniqueCount="36">
  <si>
    <t>Scomposizione Premio</t>
  </si>
  <si>
    <t>x</t>
  </si>
  <si>
    <t>t</t>
  </si>
  <si>
    <t>S(x)</t>
  </si>
  <si>
    <t>RG48</t>
  </si>
  <si>
    <t>n</t>
  </si>
  <si>
    <t>P</t>
  </si>
  <si>
    <t>PN</t>
  </si>
  <si>
    <t>PR</t>
  </si>
  <si>
    <t>PS</t>
  </si>
  <si>
    <t>Vt</t>
  </si>
  <si>
    <t>m</t>
  </si>
  <si>
    <t>q(x+t)</t>
  </si>
  <si>
    <t>i</t>
  </si>
  <si>
    <t>{qx}</t>
  </si>
  <si>
    <t>tPx</t>
  </si>
  <si>
    <t>tEx</t>
  </si>
  <si>
    <t>vt</t>
  </si>
  <si>
    <t>a(x,m) =</t>
  </si>
  <si>
    <t>v</t>
  </si>
  <si>
    <t>PN * tEx</t>
  </si>
  <si>
    <t>U =</t>
  </si>
  <si>
    <t>P =</t>
  </si>
  <si>
    <t>P-AS</t>
  </si>
  <si>
    <t>Riserva per
ricorrenza</t>
  </si>
  <si>
    <t>CV</t>
  </si>
  <si>
    <t>CD</t>
  </si>
  <si>
    <t>C = 0</t>
  </si>
  <si>
    <t>UR</t>
  </si>
  <si>
    <t>US</t>
  </si>
  <si>
    <t>U</t>
  </si>
  <si>
    <t>Temporanea caso morte</t>
  </si>
  <si>
    <t>Capitale differito</t>
  </si>
  <si>
    <t>Riserva retrospettiva</t>
  </si>
  <si>
    <t>Mista Semplice</t>
  </si>
  <si>
    <t>Laboratorio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</si>
</sst>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0"/>
    <numFmt numFmtId="166" formatCode="_-* #,##0.0000_-;\-* #,##0.0000_-;_-* &quot;-&quot;??_-;_-@_-"/>
    <numFmt numFmtId="167" formatCode="_-* #,##0.00_-;\-* #,##0.00_-;_-* &quot;-&quot;????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0" applyNumberFormat="1"/>
    <xf numFmtId="43" fontId="0" fillId="0" borderId="0" xfId="0" applyNumberFormat="1"/>
    <xf numFmtId="164" fontId="0" fillId="0" borderId="1" xfId="0" applyNumberFormat="1" applyBorder="1"/>
    <xf numFmtId="166" fontId="0" fillId="0" borderId="0" xfId="1" applyNumberFormat="1" applyFont="1"/>
    <xf numFmtId="167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wrapText="1"/>
    </xf>
    <xf numFmtId="0" fontId="2" fillId="5" borderId="0" xfId="0" applyFont="1" applyFill="1"/>
    <xf numFmtId="0" fontId="0" fillId="5" borderId="0" xfId="0" applyFill="1"/>
    <xf numFmtId="43" fontId="0" fillId="2" borderId="0" xfId="1" applyFont="1" applyFill="1"/>
    <xf numFmtId="43" fontId="2" fillId="0" borderId="1" xfId="0" applyNumberFormat="1" applyFont="1" applyBorder="1" applyAlignment="1">
      <alignment horizontal="center"/>
    </xf>
    <xf numFmtId="0" fontId="0" fillId="0" borderId="0" xfId="0" quotePrefix="1"/>
    <xf numFmtId="43" fontId="2" fillId="2" borderId="0" xfId="1" applyFont="1" applyFill="1"/>
    <xf numFmtId="43" fontId="0" fillId="2" borderId="1" xfId="0" applyNumberFormat="1" applyFill="1" applyBorder="1" applyAlignment="1">
      <alignment horizontal="center"/>
    </xf>
    <xf numFmtId="43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6" borderId="0" xfId="1" applyFont="1" applyFill="1"/>
    <xf numFmtId="43" fontId="0" fillId="6" borderId="1" xfId="0" applyNumberFormat="1" applyFill="1" applyBorder="1" applyAlignment="1">
      <alignment horizontal="center"/>
    </xf>
  </cellXfs>
  <cellStyles count="5">
    <cellStyle name="Comma 2" xfId="3"/>
    <cellStyle name="Migliaia" xfId="1" builtinId="3"/>
    <cellStyle name="Migliaia 2" xfId="4"/>
    <cellStyle name="Normale" xfId="0" builtinId="0"/>
    <cellStyle name="Norma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"/>
  <sheetViews>
    <sheetView tabSelected="1" workbookViewId="0">
      <selection activeCell="C26" sqref="C26"/>
    </sheetView>
  </sheetViews>
  <sheetFormatPr defaultRowHeight="14.4" x14ac:dyDescent="0.3"/>
  <sheetData>
    <row r="4" spans="2:10" ht="21" x14ac:dyDescent="0.35">
      <c r="B4" s="1" t="s">
        <v>0</v>
      </c>
      <c r="C4" s="2"/>
      <c r="D4" s="2"/>
      <c r="E4" s="2"/>
      <c r="F4" s="2"/>
      <c r="G4" s="2"/>
      <c r="H4" s="2"/>
      <c r="I4" s="2"/>
      <c r="J4" s="2"/>
    </row>
    <row r="6" spans="2:10" ht="15" x14ac:dyDescent="0.25">
      <c r="B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zoomScaleNormal="100" workbookViewId="0">
      <selection activeCell="B38" sqref="B38"/>
    </sheetView>
  </sheetViews>
  <sheetFormatPr defaultRowHeight="14.4" x14ac:dyDescent="0.3"/>
  <cols>
    <col min="3" max="3" width="11.88671875" customWidth="1"/>
    <col min="4" max="5" width="10.109375" customWidth="1"/>
    <col min="6" max="7" width="11.6640625" customWidth="1"/>
    <col min="8" max="8" width="12.88671875" customWidth="1"/>
    <col min="9" max="9" width="11.5546875" bestFit="1" customWidth="1"/>
    <col min="10" max="11" width="11.88671875" customWidth="1"/>
    <col min="12" max="12" width="12" bestFit="1" customWidth="1"/>
    <col min="13" max="13" width="12.5546875" bestFit="1" customWidth="1"/>
  </cols>
  <sheetData>
    <row r="1" spans="2:15" x14ac:dyDescent="0.3">
      <c r="B1" s="14" t="s">
        <v>32</v>
      </c>
      <c r="C1" s="15"/>
      <c r="D1" s="15"/>
      <c r="E1" s="15"/>
    </row>
    <row r="2" spans="2:15" x14ac:dyDescent="0.3">
      <c r="B2" t="s">
        <v>25</v>
      </c>
      <c r="C2" s="19">
        <v>10000</v>
      </c>
    </row>
    <row r="4" spans="2:15" x14ac:dyDescent="0.3">
      <c r="B4" t="s">
        <v>1</v>
      </c>
      <c r="C4">
        <v>50</v>
      </c>
    </row>
    <row r="5" spans="2:15" x14ac:dyDescent="0.3">
      <c r="B5" t="s">
        <v>5</v>
      </c>
      <c r="C5">
        <v>10</v>
      </c>
    </row>
    <row r="6" spans="2:15" x14ac:dyDescent="0.3">
      <c r="B6" t="s">
        <v>11</v>
      </c>
      <c r="C6">
        <v>10</v>
      </c>
    </row>
    <row r="7" spans="2:15" x14ac:dyDescent="0.3">
      <c r="B7" t="s">
        <v>13</v>
      </c>
      <c r="C7" s="7">
        <v>0.02</v>
      </c>
      <c r="D7" s="8"/>
      <c r="E7" s="8"/>
    </row>
    <row r="8" spans="2:15" x14ac:dyDescent="0.3">
      <c r="B8" t="s">
        <v>14</v>
      </c>
      <c r="C8" s="7" t="s">
        <v>4</v>
      </c>
    </row>
    <row r="9" spans="2:15" x14ac:dyDescent="0.3">
      <c r="B9" t="s">
        <v>19</v>
      </c>
      <c r="C9" s="10">
        <f>(1+C7)^(-1)</f>
        <v>0.98039215686274506</v>
      </c>
    </row>
    <row r="10" spans="2:15" ht="28.8" x14ac:dyDescent="0.3">
      <c r="F10" s="13" t="s">
        <v>24</v>
      </c>
      <c r="G10" s="13" t="s">
        <v>33</v>
      </c>
    </row>
    <row r="11" spans="2:15" x14ac:dyDescent="0.3">
      <c r="B11" s="4" t="s">
        <v>2</v>
      </c>
      <c r="C11" s="4" t="s">
        <v>6</v>
      </c>
      <c r="D11" s="4" t="s">
        <v>7</v>
      </c>
      <c r="E11" s="4" t="s">
        <v>23</v>
      </c>
      <c r="F11" s="22" t="s">
        <v>10</v>
      </c>
      <c r="G11" s="22"/>
      <c r="H11" s="4" t="s">
        <v>3</v>
      </c>
      <c r="I11" s="6" t="s">
        <v>12</v>
      </c>
      <c r="J11" s="6" t="s">
        <v>15</v>
      </c>
      <c r="K11" s="6" t="s">
        <v>17</v>
      </c>
      <c r="L11" s="6" t="s">
        <v>16</v>
      </c>
      <c r="M11" s="6" t="s">
        <v>20</v>
      </c>
    </row>
    <row r="12" spans="2:15" x14ac:dyDescent="0.3">
      <c r="B12" s="4">
        <v>0</v>
      </c>
      <c r="C12" s="17"/>
      <c r="D12" s="5"/>
      <c r="E12" s="5"/>
      <c r="F12" s="20"/>
      <c r="G12" s="20"/>
      <c r="H12" s="5">
        <v>96406.37</v>
      </c>
      <c r="I12" s="3">
        <f>1-H13/H12</f>
        <v>1.9549538064757011E-3</v>
      </c>
      <c r="J12" s="9">
        <f>H12/$H$12</f>
        <v>1</v>
      </c>
      <c r="K12" s="9">
        <f>$C$9^B12</f>
        <v>1</v>
      </c>
      <c r="L12" s="9">
        <f>K12*J12</f>
        <v>1</v>
      </c>
      <c r="M12" s="11">
        <f>D12*L12</f>
        <v>0</v>
      </c>
    </row>
    <row r="13" spans="2:15" x14ac:dyDescent="0.3">
      <c r="B13" s="4">
        <v>1</v>
      </c>
      <c r="C13" s="17"/>
      <c r="D13" s="5"/>
      <c r="E13" s="5"/>
      <c r="F13" s="20"/>
      <c r="G13" s="20"/>
      <c r="H13" s="5">
        <v>96217.9</v>
      </c>
      <c r="I13" s="3">
        <f t="shared" ref="I13:I21" si="0">1-H14/H13</f>
        <v>2.0669750638913076E-3</v>
      </c>
      <c r="J13" s="9">
        <f t="shared" ref="J13:J21" si="1">H13/$H$12</f>
        <v>0.9980450461935243</v>
      </c>
      <c r="K13" s="9">
        <f>$C$9^B13</f>
        <v>0.98039215686274506</v>
      </c>
      <c r="L13" s="9">
        <f t="shared" ref="L13:L21" si="2">K13*J13</f>
        <v>0.97847553548384736</v>
      </c>
      <c r="M13" s="11">
        <f>D13*L13</f>
        <v>0</v>
      </c>
    </row>
    <row r="14" spans="2:15" x14ac:dyDescent="0.3">
      <c r="B14" s="4">
        <v>2</v>
      </c>
      <c r="C14" s="17"/>
      <c r="D14" s="5"/>
      <c r="E14" s="5"/>
      <c r="F14" s="20"/>
      <c r="G14" s="20"/>
      <c r="H14" s="5">
        <v>96019.02</v>
      </c>
      <c r="I14" s="3">
        <f t="shared" si="0"/>
        <v>2.1990434811770543E-3</v>
      </c>
      <c r="J14" s="9">
        <f t="shared" si="1"/>
        <v>0.9959821119704021</v>
      </c>
      <c r="K14" s="9">
        <f>$C$9^B14</f>
        <v>0.96116878123798533</v>
      </c>
      <c r="L14" s="9">
        <f t="shared" si="2"/>
        <v>0.95730691269742607</v>
      </c>
      <c r="M14" s="11">
        <f>D14*L14</f>
        <v>0</v>
      </c>
      <c r="O14" s="18"/>
    </row>
    <row r="15" spans="2:15" x14ac:dyDescent="0.3">
      <c r="B15" s="4">
        <v>3</v>
      </c>
      <c r="C15" s="17"/>
      <c r="D15" s="5"/>
      <c r="E15" s="5"/>
      <c r="F15" s="20"/>
      <c r="G15" s="20"/>
      <c r="H15" s="5">
        <v>95807.87</v>
      </c>
      <c r="I15" s="3">
        <f t="shared" si="0"/>
        <v>2.3570088762018271E-3</v>
      </c>
      <c r="J15" s="9">
        <f t="shared" si="1"/>
        <v>0.99379190399970463</v>
      </c>
      <c r="K15" s="9">
        <f>$C$9^B15</f>
        <v>0.94232233454704439</v>
      </c>
      <c r="L15" s="9">
        <f t="shared" si="2"/>
        <v>0.93647230703095385</v>
      </c>
      <c r="M15" s="11">
        <f>D15*L15</f>
        <v>0</v>
      </c>
    </row>
    <row r="16" spans="2:15" x14ac:dyDescent="0.3">
      <c r="B16" s="4">
        <v>4</v>
      </c>
      <c r="C16" s="17"/>
      <c r="D16" s="5"/>
      <c r="E16" s="5"/>
      <c r="F16" s="20"/>
      <c r="G16" s="20"/>
      <c r="H16" s="5">
        <v>95582.05</v>
      </c>
      <c r="I16" s="3">
        <f t="shared" si="0"/>
        <v>2.5439923081792548E-3</v>
      </c>
      <c r="J16" s="9">
        <f t="shared" si="1"/>
        <v>0.99144952766087979</v>
      </c>
      <c r="K16" s="9">
        <f>$C$9^B16</f>
        <v>0.92384542602651409</v>
      </c>
      <c r="L16" s="9">
        <f t="shared" si="2"/>
        <v>0.91594611126565162</v>
      </c>
      <c r="M16" s="11">
        <f>D16*L16</f>
        <v>0</v>
      </c>
    </row>
    <row r="17" spans="2:13" x14ac:dyDescent="0.3">
      <c r="B17" s="4">
        <v>5</v>
      </c>
      <c r="C17" s="17"/>
      <c r="D17" s="5"/>
      <c r="E17" s="5"/>
      <c r="F17" s="20"/>
      <c r="G17" s="20"/>
      <c r="H17" s="5">
        <v>95338.89</v>
      </c>
      <c r="I17" s="3">
        <f t="shared" si="0"/>
        <v>2.7960258400322457E-3</v>
      </c>
      <c r="J17" s="9">
        <f t="shared" si="1"/>
        <v>0.98892728768856253</v>
      </c>
      <c r="K17" s="9">
        <f>$C$9^B17</f>
        <v>0.90573080982991572</v>
      </c>
      <c r="L17" s="9">
        <f t="shared" si="2"/>
        <v>0.89570191314106373</v>
      </c>
      <c r="M17" s="11">
        <f>D17*L17</f>
        <v>0</v>
      </c>
    </row>
    <row r="18" spans="2:13" x14ac:dyDescent="0.3">
      <c r="B18" s="4">
        <v>6</v>
      </c>
      <c r="C18" s="17"/>
      <c r="D18" s="5"/>
      <c r="E18" s="5"/>
      <c r="F18" s="20"/>
      <c r="G18" s="20"/>
      <c r="H18" s="5">
        <v>95072.320000000007</v>
      </c>
      <c r="I18" s="3">
        <f t="shared" si="0"/>
        <v>3.0939604713549063E-3</v>
      </c>
      <c r="J18" s="9">
        <f t="shared" si="1"/>
        <v>0.98616222143827226</v>
      </c>
      <c r="K18" s="9">
        <f>$C$9^B18</f>
        <v>0.88797138218619187</v>
      </c>
      <c r="L18" s="9">
        <f t="shared" si="2"/>
        <v>0.87568383083034806</v>
      </c>
      <c r="M18" s="11">
        <f>D18*L18</f>
        <v>0</v>
      </c>
    </row>
    <row r="19" spans="2:13" x14ac:dyDescent="0.3">
      <c r="B19" s="4">
        <v>7</v>
      </c>
      <c r="C19" s="17"/>
      <c r="D19" s="5"/>
      <c r="E19" s="5"/>
      <c r="F19" s="20"/>
      <c r="G19" s="20"/>
      <c r="H19" s="5">
        <v>94778.17</v>
      </c>
      <c r="I19" s="3">
        <f t="shared" si="0"/>
        <v>3.4090128560193556E-3</v>
      </c>
      <c r="J19" s="9">
        <f t="shared" si="1"/>
        <v>0.98311107450679869</v>
      </c>
      <c r="K19" s="9">
        <f>$C$9^B19</f>
        <v>0.87056017861391355</v>
      </c>
      <c r="L19" s="9">
        <f t="shared" si="2"/>
        <v>0.8558573526199551</v>
      </c>
      <c r="M19" s="11">
        <f>D19*L19</f>
        <v>0</v>
      </c>
    </row>
    <row r="20" spans="2:13" x14ac:dyDescent="0.3">
      <c r="B20" s="4">
        <v>8</v>
      </c>
      <c r="C20" s="17"/>
      <c r="D20" s="5"/>
      <c r="E20" s="5"/>
      <c r="F20" s="20"/>
      <c r="G20" s="20"/>
      <c r="H20" s="5">
        <v>94455.07</v>
      </c>
      <c r="I20" s="3">
        <f t="shared" si="0"/>
        <v>3.7179581784229088E-3</v>
      </c>
      <c r="J20" s="9">
        <f t="shared" si="1"/>
        <v>0.97975963621491002</v>
      </c>
      <c r="K20" s="9">
        <f>$C$9^B20</f>
        <v>0.85349037119011129</v>
      </c>
      <c r="L20" s="9">
        <f t="shared" si="2"/>
        <v>0.836215415590152</v>
      </c>
      <c r="M20" s="11">
        <f>D20*L20</f>
        <v>0</v>
      </c>
    </row>
    <row r="21" spans="2:13" x14ac:dyDescent="0.3">
      <c r="B21" s="4">
        <v>9</v>
      </c>
      <c r="C21" s="17"/>
      <c r="D21" s="20"/>
      <c r="E21" s="5"/>
      <c r="F21" s="20"/>
      <c r="G21" s="20"/>
      <c r="H21" s="5">
        <v>94103.89</v>
      </c>
      <c r="I21" s="3">
        <f t="shared" si="0"/>
        <v>3.9869765213744746E-3</v>
      </c>
      <c r="J21" s="9">
        <f t="shared" si="1"/>
        <v>0.97611693086255613</v>
      </c>
      <c r="K21" s="9">
        <f>$C$9^B21</f>
        <v>0.83675526587265814</v>
      </c>
      <c r="L21" s="9">
        <f t="shared" si="2"/>
        <v>0.81677098200670117</v>
      </c>
      <c r="M21" s="11">
        <f>D21*L21</f>
        <v>0</v>
      </c>
    </row>
    <row r="22" spans="2:13" x14ac:dyDescent="0.3">
      <c r="B22" s="4">
        <v>10</v>
      </c>
      <c r="C22" s="12"/>
      <c r="D22" s="12"/>
      <c r="E22" s="12"/>
      <c r="F22" s="21"/>
      <c r="G22" s="20"/>
      <c r="H22" s="5">
        <v>93728.7</v>
      </c>
      <c r="I22" s="3"/>
      <c r="L22" s="22" t="s">
        <v>18</v>
      </c>
      <c r="M22" s="22" t="s">
        <v>21</v>
      </c>
    </row>
    <row r="23" spans="2:13" x14ac:dyDescent="0.3">
      <c r="D23" s="8"/>
      <c r="L23" s="9">
        <f>SUM(L12:L21)</f>
        <v>9.068430360666099</v>
      </c>
      <c r="M23" s="11">
        <f>SUM(M12:M22)</f>
        <v>0</v>
      </c>
    </row>
    <row r="24" spans="2:13" x14ac:dyDescent="0.3">
      <c r="C24" s="8"/>
    </row>
    <row r="25" spans="2:13" x14ac:dyDescent="0.3">
      <c r="L25" t="s">
        <v>22</v>
      </c>
      <c r="M25" s="19">
        <f>M23/L23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E27" sqref="E27"/>
    </sheetView>
  </sheetViews>
  <sheetFormatPr defaultRowHeight="14.4" x14ac:dyDescent="0.3"/>
  <cols>
    <col min="3" max="3" width="11.88671875" customWidth="1"/>
    <col min="4" max="5" width="10.109375" customWidth="1"/>
    <col min="6" max="7" width="11.6640625" customWidth="1"/>
    <col min="8" max="8" width="12.88671875" customWidth="1"/>
    <col min="9" max="9" width="11.5546875" bestFit="1" customWidth="1"/>
    <col min="10" max="11" width="11.88671875" customWidth="1"/>
    <col min="12" max="12" width="12" bestFit="1" customWidth="1"/>
    <col min="13" max="13" width="12.5546875" bestFit="1" customWidth="1"/>
  </cols>
  <sheetData>
    <row r="1" spans="2:15" x14ac:dyDescent="0.3">
      <c r="B1" s="14" t="s">
        <v>32</v>
      </c>
      <c r="C1" s="15"/>
      <c r="D1" s="15"/>
      <c r="E1" s="15"/>
    </row>
    <row r="2" spans="2:15" x14ac:dyDescent="0.3">
      <c r="B2" t="s">
        <v>25</v>
      </c>
      <c r="C2" s="19">
        <v>10000</v>
      </c>
    </row>
    <row r="4" spans="2:15" x14ac:dyDescent="0.3">
      <c r="B4" t="s">
        <v>1</v>
      </c>
      <c r="C4">
        <v>50</v>
      </c>
    </row>
    <row r="5" spans="2:15" x14ac:dyDescent="0.3">
      <c r="B5" t="s">
        <v>5</v>
      </c>
      <c r="C5">
        <v>10</v>
      </c>
    </row>
    <row r="6" spans="2:15" x14ac:dyDescent="0.3">
      <c r="B6" t="s">
        <v>11</v>
      </c>
      <c r="C6">
        <v>10</v>
      </c>
    </row>
    <row r="7" spans="2:15" x14ac:dyDescent="0.3">
      <c r="B7" t="s">
        <v>13</v>
      </c>
      <c r="C7" s="7">
        <v>0.02</v>
      </c>
      <c r="D7" s="8"/>
      <c r="E7" s="8"/>
    </row>
    <row r="8" spans="2:15" x14ac:dyDescent="0.3">
      <c r="B8" t="s">
        <v>14</v>
      </c>
      <c r="C8" s="7" t="s">
        <v>4</v>
      </c>
    </row>
    <row r="9" spans="2:15" x14ac:dyDescent="0.3">
      <c r="B9" t="s">
        <v>19</v>
      </c>
      <c r="C9" s="10">
        <f>(1+C7)^(-1)</f>
        <v>0.98039215686274506</v>
      </c>
    </row>
    <row r="10" spans="2:15" ht="28.8" x14ac:dyDescent="0.3">
      <c r="F10" s="13" t="s">
        <v>24</v>
      </c>
      <c r="G10" s="13" t="s">
        <v>33</v>
      </c>
    </row>
    <row r="11" spans="2:15" x14ac:dyDescent="0.3">
      <c r="B11" s="4" t="s">
        <v>2</v>
      </c>
      <c r="C11" s="4" t="s">
        <v>6</v>
      </c>
      <c r="D11" s="4" t="s">
        <v>7</v>
      </c>
      <c r="E11" s="4" t="s">
        <v>23</v>
      </c>
      <c r="F11" s="22" t="s">
        <v>10</v>
      </c>
      <c r="G11" s="22"/>
      <c r="H11" s="4" t="s">
        <v>3</v>
      </c>
      <c r="I11" s="6" t="s">
        <v>12</v>
      </c>
      <c r="J11" s="6" t="s">
        <v>15</v>
      </c>
      <c r="K11" s="6" t="s">
        <v>17</v>
      </c>
      <c r="L11" s="6" t="s">
        <v>16</v>
      </c>
      <c r="M11" s="6" t="s">
        <v>20</v>
      </c>
    </row>
    <row r="12" spans="2:15" x14ac:dyDescent="0.3">
      <c r="B12" s="4">
        <v>0</v>
      </c>
      <c r="C12" s="17">
        <f>$M$25</f>
        <v>879.49428750082768</v>
      </c>
      <c r="D12" s="5">
        <v>0</v>
      </c>
      <c r="E12" s="5">
        <f>C12-D12</f>
        <v>879.49428750082768</v>
      </c>
      <c r="F12" s="20">
        <v>0</v>
      </c>
      <c r="G12" s="20">
        <v>0</v>
      </c>
      <c r="H12" s="5">
        <v>96406.37</v>
      </c>
      <c r="I12" s="3">
        <f>1-H13/H12</f>
        <v>1.9549538064757011E-3</v>
      </c>
      <c r="J12" s="9">
        <f>H12/$H$12</f>
        <v>1</v>
      </c>
      <c r="K12" s="9">
        <f>$C$9^B12</f>
        <v>1</v>
      </c>
      <c r="L12" s="9">
        <f>K12*J12</f>
        <v>1</v>
      </c>
      <c r="M12" s="11">
        <f>D12*L12</f>
        <v>0</v>
      </c>
    </row>
    <row r="13" spans="2:15" x14ac:dyDescent="0.3">
      <c r="B13" s="4">
        <v>1</v>
      </c>
      <c r="C13" s="17">
        <f t="shared" ref="C13:C21" si="0">$M$25</f>
        <v>879.49428750082768</v>
      </c>
      <c r="D13" s="5">
        <v>0</v>
      </c>
      <c r="E13" s="5">
        <f t="shared" ref="E13:E21" si="1">C13-D13</f>
        <v>879.49428750082768</v>
      </c>
      <c r="F13" s="20">
        <f>(F12+C12)*(1+$C$7)/(1-I12)</f>
        <v>898.84136660190052</v>
      </c>
      <c r="G13" s="20">
        <f>(G12+E12)/($C$9*(1-I12))</f>
        <v>898.8413666019004</v>
      </c>
      <c r="H13" s="5">
        <v>96217.9</v>
      </c>
      <c r="I13" s="3">
        <f t="shared" ref="I13:I21" si="2">1-H14/H13</f>
        <v>2.0669750638913076E-3</v>
      </c>
      <c r="J13" s="9">
        <f t="shared" ref="J13:J21" si="3">H13/$H$12</f>
        <v>0.9980450461935243</v>
      </c>
      <c r="K13" s="9">
        <f>$C$9^B13</f>
        <v>0.98039215686274506</v>
      </c>
      <c r="L13" s="9">
        <f t="shared" ref="L13:L21" si="4">K13*J13</f>
        <v>0.97847553548384736</v>
      </c>
      <c r="M13" s="11">
        <f>D13*L13</f>
        <v>0</v>
      </c>
    </row>
    <row r="14" spans="2:15" x14ac:dyDescent="0.3">
      <c r="B14" s="4">
        <v>2</v>
      </c>
      <c r="C14" s="17">
        <f t="shared" si="0"/>
        <v>879.49428750082768</v>
      </c>
      <c r="D14" s="5">
        <v>0</v>
      </c>
      <c r="E14" s="5">
        <f t="shared" si="1"/>
        <v>879.49428750082768</v>
      </c>
      <c r="F14" s="20">
        <f>(F13+C13)*(1+$C$7)/(1-I13)</f>
        <v>1817.6594238886078</v>
      </c>
      <c r="G14" s="20">
        <f>(G13+E13)/($C$9*(1-I13))</f>
        <v>1817.6594238886075</v>
      </c>
      <c r="H14" s="5">
        <v>96019.02</v>
      </c>
      <c r="I14" s="3">
        <f t="shared" si="2"/>
        <v>2.1990434811770543E-3</v>
      </c>
      <c r="J14" s="9">
        <f t="shared" si="3"/>
        <v>0.9959821119704021</v>
      </c>
      <c r="K14" s="9">
        <f>$C$9^B14</f>
        <v>0.96116878123798533</v>
      </c>
      <c r="L14" s="9">
        <f t="shared" si="4"/>
        <v>0.95730691269742607</v>
      </c>
      <c r="M14" s="11">
        <f>D14*L14</f>
        <v>0</v>
      </c>
      <c r="O14" s="18"/>
    </row>
    <row r="15" spans="2:15" x14ac:dyDescent="0.3">
      <c r="B15" s="4">
        <v>3</v>
      </c>
      <c r="C15" s="17">
        <f t="shared" si="0"/>
        <v>879.49428750082768</v>
      </c>
      <c r="D15" s="5">
        <v>0</v>
      </c>
      <c r="E15" s="5">
        <f t="shared" si="1"/>
        <v>879.49428750082768</v>
      </c>
      <c r="F15" s="20">
        <f>(F14+C14)*(1+$C$7)/(1-I14)</f>
        <v>2757.1599001221507</v>
      </c>
      <c r="G15" s="20">
        <f>(G14+E14)/($C$9*(1-I14))</f>
        <v>2757.1599001221502</v>
      </c>
      <c r="H15" s="5">
        <v>95807.87</v>
      </c>
      <c r="I15" s="3">
        <f t="shared" si="2"/>
        <v>2.3570088762018271E-3</v>
      </c>
      <c r="J15" s="9">
        <f t="shared" si="3"/>
        <v>0.99379190399970463</v>
      </c>
      <c r="K15" s="9">
        <f>$C$9^B15</f>
        <v>0.94232233454704439</v>
      </c>
      <c r="L15" s="9">
        <f t="shared" si="4"/>
        <v>0.93647230703095385</v>
      </c>
      <c r="M15" s="11">
        <f>D15*L15</f>
        <v>0</v>
      </c>
    </row>
    <row r="16" spans="2:15" x14ac:dyDescent="0.3">
      <c r="B16" s="4">
        <v>4</v>
      </c>
      <c r="C16" s="17">
        <f t="shared" si="0"/>
        <v>879.49428750082768</v>
      </c>
      <c r="D16" s="5">
        <v>0</v>
      </c>
      <c r="E16" s="5">
        <f t="shared" si="1"/>
        <v>879.49428750082768</v>
      </c>
      <c r="F16" s="20">
        <f>(F15+C15)*(1+$C$7)/(1-I15)</f>
        <v>3718.1509862530952</v>
      </c>
      <c r="G16" s="20">
        <f>(G15+E15)/($C$9*(1-I15))</f>
        <v>3718.1509862530947</v>
      </c>
      <c r="H16" s="5">
        <v>95582.05</v>
      </c>
      <c r="I16" s="3">
        <f t="shared" si="2"/>
        <v>2.5439923081792548E-3</v>
      </c>
      <c r="J16" s="9">
        <f t="shared" si="3"/>
        <v>0.99144952766087979</v>
      </c>
      <c r="K16" s="9">
        <f>$C$9^B16</f>
        <v>0.92384542602651409</v>
      </c>
      <c r="L16" s="9">
        <f t="shared" si="4"/>
        <v>0.91594611126565162</v>
      </c>
      <c r="M16" s="11">
        <f>D16*L16</f>
        <v>0</v>
      </c>
    </row>
    <row r="17" spans="1:13" x14ac:dyDescent="0.3">
      <c r="B17" s="4">
        <v>5</v>
      </c>
      <c r="C17" s="17">
        <f t="shared" si="0"/>
        <v>879.49428750082768</v>
      </c>
      <c r="D17" s="5">
        <v>0</v>
      </c>
      <c r="E17" s="5">
        <f t="shared" si="1"/>
        <v>879.49428750082768</v>
      </c>
      <c r="F17" s="20">
        <f>(F16+C16)*(1+$C$7)/(1-I16)</f>
        <v>4701.55890892977</v>
      </c>
      <c r="G17" s="20">
        <f>(G16+E16)/($C$9*(1-I16))</f>
        <v>4701.5589089297691</v>
      </c>
      <c r="H17" s="5">
        <v>95338.89</v>
      </c>
      <c r="I17" s="3">
        <f t="shared" si="2"/>
        <v>2.7960258400322457E-3</v>
      </c>
      <c r="J17" s="9">
        <f t="shared" si="3"/>
        <v>0.98892728768856253</v>
      </c>
      <c r="K17" s="9">
        <f>$C$9^B17</f>
        <v>0.90573080982991572</v>
      </c>
      <c r="L17" s="9">
        <f t="shared" si="4"/>
        <v>0.89570191314106373</v>
      </c>
      <c r="M17" s="11">
        <f>D17*L17</f>
        <v>0</v>
      </c>
    </row>
    <row r="18" spans="1:13" x14ac:dyDescent="0.3">
      <c r="B18" s="4">
        <v>6</v>
      </c>
      <c r="C18" s="17">
        <f t="shared" si="0"/>
        <v>879.49428750082768</v>
      </c>
      <c r="D18" s="5">
        <v>0</v>
      </c>
      <c r="E18" s="5">
        <f t="shared" si="1"/>
        <v>879.49428750082768</v>
      </c>
      <c r="F18" s="20">
        <f>(F17+C17)*(1+$C$7)/(1-I17)</f>
        <v>5708.6357534371518</v>
      </c>
      <c r="G18" s="20">
        <f>(G17+E17)/($C$9*(1-I17))</f>
        <v>5708.6357534371509</v>
      </c>
      <c r="H18" s="5">
        <v>95072.320000000007</v>
      </c>
      <c r="I18" s="3">
        <f t="shared" si="2"/>
        <v>3.0939604713549063E-3</v>
      </c>
      <c r="J18" s="9">
        <f t="shared" si="3"/>
        <v>0.98616222143827226</v>
      </c>
      <c r="K18" s="9">
        <f>$C$9^B18</f>
        <v>0.88797138218619187</v>
      </c>
      <c r="L18" s="9">
        <f t="shared" si="4"/>
        <v>0.87568383083034806</v>
      </c>
      <c r="M18" s="11">
        <f>D18*L18</f>
        <v>0</v>
      </c>
    </row>
    <row r="19" spans="1:13" x14ac:dyDescent="0.3">
      <c r="B19" s="4">
        <v>7</v>
      </c>
      <c r="C19" s="17">
        <f t="shared" si="0"/>
        <v>879.49428750082768</v>
      </c>
      <c r="D19" s="5">
        <v>0</v>
      </c>
      <c r="E19" s="5">
        <f t="shared" si="1"/>
        <v>879.49428750082768</v>
      </c>
      <c r="F19" s="20">
        <f>(F18+C18)*(1+$C$7)/(1-I18)</f>
        <v>6740.7482503908032</v>
      </c>
      <c r="G19" s="20">
        <f>(G18+E18)/($C$9*(1-I18))</f>
        <v>6740.7482503908022</v>
      </c>
      <c r="H19" s="5">
        <v>94778.17</v>
      </c>
      <c r="I19" s="3">
        <f t="shared" si="2"/>
        <v>3.4090128560193556E-3</v>
      </c>
      <c r="J19" s="9">
        <f t="shared" si="3"/>
        <v>0.98311107450679869</v>
      </c>
      <c r="K19" s="9">
        <f>$C$9^B19</f>
        <v>0.87056017861391355</v>
      </c>
      <c r="L19" s="9">
        <f t="shared" si="4"/>
        <v>0.8558573526199551</v>
      </c>
      <c r="M19" s="11">
        <f>D19*L19</f>
        <v>0</v>
      </c>
    </row>
    <row r="20" spans="1:13" x14ac:dyDescent="0.3">
      <c r="B20" s="4">
        <v>8</v>
      </c>
      <c r="C20" s="17">
        <f t="shared" si="0"/>
        <v>879.49428750082768</v>
      </c>
      <c r="D20" s="5">
        <v>0</v>
      </c>
      <c r="E20" s="5">
        <f t="shared" si="1"/>
        <v>879.49428750082768</v>
      </c>
      <c r="F20" s="20">
        <f>(F19+C19)*(1+$C$7)/(1-I19)</f>
        <v>7799.2350813087623</v>
      </c>
      <c r="G20" s="20">
        <f>(G19+E19)/($C$9*(1-I19))</f>
        <v>7799.2350813087614</v>
      </c>
      <c r="H20" s="5">
        <v>94455.07</v>
      </c>
      <c r="I20" s="3">
        <f t="shared" si="2"/>
        <v>3.7179581784229088E-3</v>
      </c>
      <c r="J20" s="9">
        <f t="shared" si="3"/>
        <v>0.97975963621491002</v>
      </c>
      <c r="K20" s="9">
        <f>$C$9^B20</f>
        <v>0.85349037119011129</v>
      </c>
      <c r="L20" s="9">
        <f t="shared" si="4"/>
        <v>0.836215415590152</v>
      </c>
      <c r="M20" s="11">
        <f>D20*L20</f>
        <v>0</v>
      </c>
    </row>
    <row r="21" spans="1:13" x14ac:dyDescent="0.3">
      <c r="B21" s="4">
        <v>9</v>
      </c>
      <c r="C21" s="17">
        <f t="shared" si="0"/>
        <v>879.49428750082768</v>
      </c>
      <c r="D21" s="20">
        <f>C9*(1-I21)*C2</f>
        <v>9764.8335635159347</v>
      </c>
      <c r="E21" s="5">
        <f t="shared" si="1"/>
        <v>-8885.3392760151073</v>
      </c>
      <c r="F21" s="20">
        <f>(F20+C20)*(1+$C$7)/(1-I20)</f>
        <v>8885.3392760151055</v>
      </c>
      <c r="G21" s="20">
        <f>(G20+E20)/($C$9*(1-I20))</f>
        <v>8885.3392760151037</v>
      </c>
      <c r="H21" s="5">
        <v>94103.89</v>
      </c>
      <c r="I21" s="3">
        <f t="shared" si="2"/>
        <v>3.9869765213744746E-3</v>
      </c>
      <c r="J21" s="9">
        <f t="shared" si="3"/>
        <v>0.97611693086255613</v>
      </c>
      <c r="K21" s="9">
        <f>$C$9^B21</f>
        <v>0.83675526587265814</v>
      </c>
      <c r="L21" s="9">
        <f t="shared" si="4"/>
        <v>0.81677098200670117</v>
      </c>
      <c r="M21" s="11">
        <f>D21*L21</f>
        <v>7975.632698804905</v>
      </c>
    </row>
    <row r="22" spans="1:13" x14ac:dyDescent="0.3">
      <c r="B22" s="4">
        <v>10</v>
      </c>
      <c r="C22" s="12"/>
      <c r="D22" s="12"/>
      <c r="E22" s="12"/>
      <c r="F22" s="21">
        <f>(F21+C21)*(1+$C$7)/(1-I21)</f>
        <v>9999.9999999999964</v>
      </c>
      <c r="G22" s="24">
        <f>(G21+E21)/($C$9*(1-I21))</f>
        <v>-3.7255922319907099E-12</v>
      </c>
      <c r="H22" s="5">
        <v>93728.7</v>
      </c>
      <c r="I22" s="3"/>
      <c r="L22" s="22" t="s">
        <v>18</v>
      </c>
      <c r="M22" s="22" t="s">
        <v>21</v>
      </c>
    </row>
    <row r="23" spans="1:13" x14ac:dyDescent="0.3">
      <c r="D23" s="8"/>
      <c r="G23" s="23">
        <f>(G21+C21)/($C$9*(1-I21))</f>
        <v>9999.9999999999945</v>
      </c>
      <c r="L23" s="9">
        <f>SUM(L12:L21)</f>
        <v>9.068430360666099</v>
      </c>
      <c r="M23" s="11">
        <f>SUM(M12:M22)</f>
        <v>7975.632698804905</v>
      </c>
    </row>
    <row r="24" spans="1:13" x14ac:dyDescent="0.3">
      <c r="A24" t="s">
        <v>8</v>
      </c>
      <c r="C24" s="8"/>
    </row>
    <row r="25" spans="1:13" x14ac:dyDescent="0.3">
      <c r="A25" t="s">
        <v>9</v>
      </c>
      <c r="L25" t="s">
        <v>22</v>
      </c>
      <c r="M25" s="19">
        <f>M23/L23</f>
        <v>879.49428750082768</v>
      </c>
    </row>
    <row r="26" spans="1:13" x14ac:dyDescent="0.3">
      <c r="A26" t="s">
        <v>6</v>
      </c>
    </row>
    <row r="30" spans="1:13" x14ac:dyDescent="0.3">
      <c r="A30" t="s">
        <v>28</v>
      </c>
    </row>
    <row r="31" spans="1:13" x14ac:dyDescent="0.3">
      <c r="A31" t="s">
        <v>29</v>
      </c>
    </row>
    <row r="32" spans="1:13" x14ac:dyDescent="0.3">
      <c r="A32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29" sqref="A29"/>
    </sheetView>
  </sheetViews>
  <sheetFormatPr defaultRowHeight="14.4" x14ac:dyDescent="0.3"/>
  <cols>
    <col min="3" max="3" width="11.88671875" customWidth="1"/>
    <col min="4" max="5" width="10.109375" customWidth="1"/>
    <col min="6" max="7" width="11.6640625" customWidth="1"/>
    <col min="8" max="8" width="12.88671875" customWidth="1"/>
    <col min="9" max="9" width="11.5546875" bestFit="1" customWidth="1"/>
    <col min="10" max="11" width="11.88671875" customWidth="1"/>
    <col min="12" max="12" width="12" bestFit="1" customWidth="1"/>
    <col min="13" max="13" width="12.5546875" bestFit="1" customWidth="1"/>
  </cols>
  <sheetData>
    <row r="1" spans="2:13" x14ac:dyDescent="0.3">
      <c r="B1" s="14" t="s">
        <v>31</v>
      </c>
      <c r="C1" s="15"/>
      <c r="D1" s="15"/>
      <c r="E1" s="15"/>
    </row>
    <row r="2" spans="2:13" x14ac:dyDescent="0.3">
      <c r="B2" t="s">
        <v>25</v>
      </c>
      <c r="C2" s="19">
        <v>10000</v>
      </c>
    </row>
    <row r="4" spans="2:13" x14ac:dyDescent="0.3">
      <c r="B4" t="s">
        <v>1</v>
      </c>
      <c r="C4">
        <v>50</v>
      </c>
    </row>
    <row r="5" spans="2:13" x14ac:dyDescent="0.3">
      <c r="B5" t="s">
        <v>5</v>
      </c>
      <c r="C5">
        <v>10</v>
      </c>
    </row>
    <row r="6" spans="2:13" x14ac:dyDescent="0.3">
      <c r="B6" t="s">
        <v>11</v>
      </c>
      <c r="C6">
        <v>10</v>
      </c>
    </row>
    <row r="7" spans="2:13" x14ac:dyDescent="0.3">
      <c r="B7" t="s">
        <v>13</v>
      </c>
      <c r="C7" s="7">
        <v>0.02</v>
      </c>
      <c r="D7" s="8"/>
      <c r="E7" s="8"/>
    </row>
    <row r="8" spans="2:13" x14ac:dyDescent="0.3">
      <c r="B8" t="s">
        <v>14</v>
      </c>
      <c r="C8" s="7" t="s">
        <v>4</v>
      </c>
    </row>
    <row r="9" spans="2:13" x14ac:dyDescent="0.3">
      <c r="B9" t="s">
        <v>19</v>
      </c>
      <c r="C9" s="10">
        <f>(1+C7)^(-1)</f>
        <v>0.98039215686274506</v>
      </c>
    </row>
    <row r="10" spans="2:13" ht="28.8" x14ac:dyDescent="0.3">
      <c r="F10" s="13" t="s">
        <v>24</v>
      </c>
      <c r="G10" s="13" t="s">
        <v>33</v>
      </c>
    </row>
    <row r="11" spans="2:13" x14ac:dyDescent="0.3">
      <c r="B11" s="4" t="s">
        <v>2</v>
      </c>
      <c r="C11" s="4" t="s">
        <v>6</v>
      </c>
      <c r="D11" s="4" t="s">
        <v>7</v>
      </c>
      <c r="E11" s="4" t="s">
        <v>23</v>
      </c>
      <c r="F11" s="22" t="s">
        <v>10</v>
      </c>
      <c r="G11" s="22"/>
      <c r="H11" s="4" t="s">
        <v>3</v>
      </c>
      <c r="I11" s="6" t="s">
        <v>12</v>
      </c>
      <c r="J11" s="6" t="s">
        <v>15</v>
      </c>
      <c r="K11" s="6" t="s">
        <v>17</v>
      </c>
      <c r="L11" s="6" t="s">
        <v>16</v>
      </c>
      <c r="M11" s="6" t="s">
        <v>20</v>
      </c>
    </row>
    <row r="12" spans="2:13" x14ac:dyDescent="0.3">
      <c r="B12" s="4">
        <v>0</v>
      </c>
      <c r="C12" s="17"/>
      <c r="D12" s="5"/>
      <c r="E12" s="5"/>
      <c r="F12" s="20"/>
      <c r="G12" s="20"/>
      <c r="H12" s="5">
        <v>96406.37</v>
      </c>
      <c r="I12" s="3">
        <f>1-H13/H12</f>
        <v>1.9549538064757011E-3</v>
      </c>
      <c r="J12" s="9">
        <f>H12/$H$12</f>
        <v>1</v>
      </c>
      <c r="K12" s="9">
        <f>$C$9^B12</f>
        <v>1</v>
      </c>
      <c r="L12" s="9">
        <f>K12*J12</f>
        <v>1</v>
      </c>
      <c r="M12" s="11">
        <f>D12*L12</f>
        <v>0</v>
      </c>
    </row>
    <row r="13" spans="2:13" x14ac:dyDescent="0.3">
      <c r="B13" s="4">
        <v>1</v>
      </c>
      <c r="C13" s="17"/>
      <c r="D13" s="5"/>
      <c r="E13" s="5"/>
      <c r="F13" s="20"/>
      <c r="G13" s="20"/>
      <c r="H13" s="5">
        <v>96217.9</v>
      </c>
      <c r="I13" s="3">
        <f t="shared" ref="I13:I21" si="0">1-H14/H13</f>
        <v>2.0669750638913076E-3</v>
      </c>
      <c r="J13" s="9">
        <f t="shared" ref="J13:J21" si="1">H13/$H$12</f>
        <v>0.9980450461935243</v>
      </c>
      <c r="K13" s="9">
        <f>$C$9^B13</f>
        <v>0.98039215686274506</v>
      </c>
      <c r="L13" s="9">
        <f t="shared" ref="L13:L21" si="2">K13*J13</f>
        <v>0.97847553548384736</v>
      </c>
      <c r="M13" s="11">
        <f>D13*L13</f>
        <v>0</v>
      </c>
    </row>
    <row r="14" spans="2:13" x14ac:dyDescent="0.3">
      <c r="B14" s="4">
        <v>2</v>
      </c>
      <c r="C14" s="17"/>
      <c r="D14" s="5"/>
      <c r="E14" s="5"/>
      <c r="F14" s="20"/>
      <c r="G14" s="20"/>
      <c r="H14" s="5">
        <v>96019.02</v>
      </c>
      <c r="I14" s="3">
        <f t="shared" si="0"/>
        <v>2.1990434811770543E-3</v>
      </c>
      <c r="J14" s="9">
        <f t="shared" si="1"/>
        <v>0.9959821119704021</v>
      </c>
      <c r="K14" s="9">
        <f>$C$9^B14</f>
        <v>0.96116878123798533</v>
      </c>
      <c r="L14" s="9">
        <f t="shared" si="2"/>
        <v>0.95730691269742607</v>
      </c>
      <c r="M14" s="11">
        <f>D14*L14</f>
        <v>0</v>
      </c>
    </row>
    <row r="15" spans="2:13" x14ac:dyDescent="0.3">
      <c r="B15" s="4">
        <v>3</v>
      </c>
      <c r="C15" s="17"/>
      <c r="D15" s="5"/>
      <c r="E15" s="5"/>
      <c r="F15" s="20"/>
      <c r="G15" s="20"/>
      <c r="H15" s="5">
        <v>95807.87</v>
      </c>
      <c r="I15" s="3">
        <f t="shared" si="0"/>
        <v>2.3570088762018271E-3</v>
      </c>
      <c r="J15" s="9">
        <f t="shared" si="1"/>
        <v>0.99379190399970463</v>
      </c>
      <c r="K15" s="9">
        <f>$C$9^B15</f>
        <v>0.94232233454704439</v>
      </c>
      <c r="L15" s="9">
        <f t="shared" si="2"/>
        <v>0.93647230703095385</v>
      </c>
      <c r="M15" s="11">
        <f>D15*L15</f>
        <v>0</v>
      </c>
    </row>
    <row r="16" spans="2:13" x14ac:dyDescent="0.3">
      <c r="B16" s="4">
        <v>4</v>
      </c>
      <c r="C16" s="17"/>
      <c r="D16" s="5"/>
      <c r="E16" s="5"/>
      <c r="F16" s="20"/>
      <c r="G16" s="20"/>
      <c r="H16" s="5">
        <v>95582.05</v>
      </c>
      <c r="I16" s="3">
        <f t="shared" si="0"/>
        <v>2.5439923081792548E-3</v>
      </c>
      <c r="J16" s="9">
        <f t="shared" si="1"/>
        <v>0.99144952766087979</v>
      </c>
      <c r="K16" s="9">
        <f>$C$9^B16</f>
        <v>0.92384542602651409</v>
      </c>
      <c r="L16" s="9">
        <f t="shared" si="2"/>
        <v>0.91594611126565162</v>
      </c>
      <c r="M16" s="11">
        <f>D16*L16</f>
        <v>0</v>
      </c>
    </row>
    <row r="17" spans="1:13" x14ac:dyDescent="0.3">
      <c r="B17" s="4">
        <v>5</v>
      </c>
      <c r="C17" s="17"/>
      <c r="D17" s="5"/>
      <c r="E17" s="5"/>
      <c r="F17" s="20"/>
      <c r="G17" s="20"/>
      <c r="H17" s="5">
        <v>95338.89</v>
      </c>
      <c r="I17" s="3">
        <f t="shared" si="0"/>
        <v>2.7960258400322457E-3</v>
      </c>
      <c r="J17" s="9">
        <f t="shared" si="1"/>
        <v>0.98892728768856253</v>
      </c>
      <c r="K17" s="9">
        <f>$C$9^B17</f>
        <v>0.90573080982991572</v>
      </c>
      <c r="L17" s="9">
        <f t="shared" si="2"/>
        <v>0.89570191314106373</v>
      </c>
      <c r="M17" s="11">
        <f>D17*L17</f>
        <v>0</v>
      </c>
    </row>
    <row r="18" spans="1:13" x14ac:dyDescent="0.3">
      <c r="B18" s="4">
        <v>6</v>
      </c>
      <c r="C18" s="17"/>
      <c r="D18" s="5"/>
      <c r="E18" s="5"/>
      <c r="F18" s="20"/>
      <c r="G18" s="20"/>
      <c r="H18" s="5">
        <v>95072.320000000007</v>
      </c>
      <c r="I18" s="3">
        <f t="shared" si="0"/>
        <v>3.0939604713549063E-3</v>
      </c>
      <c r="J18" s="9">
        <f t="shared" si="1"/>
        <v>0.98616222143827226</v>
      </c>
      <c r="K18" s="9">
        <f>$C$9^B18</f>
        <v>0.88797138218619187</v>
      </c>
      <c r="L18" s="9">
        <f t="shared" si="2"/>
        <v>0.87568383083034806</v>
      </c>
      <c r="M18" s="11">
        <f>D18*L18</f>
        <v>0</v>
      </c>
    </row>
    <row r="19" spans="1:13" x14ac:dyDescent="0.3">
      <c r="B19" s="4">
        <v>7</v>
      </c>
      <c r="C19" s="17"/>
      <c r="D19" s="5"/>
      <c r="E19" s="5"/>
      <c r="F19" s="20"/>
      <c r="G19" s="20"/>
      <c r="H19" s="5">
        <v>94778.17</v>
      </c>
      <c r="I19" s="3">
        <f t="shared" si="0"/>
        <v>3.4090128560193556E-3</v>
      </c>
      <c r="J19" s="9">
        <f t="shared" si="1"/>
        <v>0.98311107450679869</v>
      </c>
      <c r="K19" s="9">
        <f>$C$9^B19</f>
        <v>0.87056017861391355</v>
      </c>
      <c r="L19" s="9">
        <f t="shared" si="2"/>
        <v>0.8558573526199551</v>
      </c>
      <c r="M19" s="11">
        <f>D19*L19</f>
        <v>0</v>
      </c>
    </row>
    <row r="20" spans="1:13" x14ac:dyDescent="0.3">
      <c r="B20" s="4">
        <v>8</v>
      </c>
      <c r="C20" s="17"/>
      <c r="D20" s="5"/>
      <c r="E20" s="5"/>
      <c r="F20" s="20"/>
      <c r="G20" s="20"/>
      <c r="H20" s="5">
        <v>94455.07</v>
      </c>
      <c r="I20" s="3">
        <f t="shared" si="0"/>
        <v>3.7179581784229088E-3</v>
      </c>
      <c r="J20" s="9">
        <f t="shared" si="1"/>
        <v>0.97975963621491002</v>
      </c>
      <c r="K20" s="9">
        <f>$C$9^B20</f>
        <v>0.85349037119011129</v>
      </c>
      <c r="L20" s="9">
        <f t="shared" si="2"/>
        <v>0.836215415590152</v>
      </c>
      <c r="M20" s="11">
        <f>D20*L20</f>
        <v>0</v>
      </c>
    </row>
    <row r="21" spans="1:13" x14ac:dyDescent="0.3">
      <c r="B21" s="4">
        <v>9</v>
      </c>
      <c r="C21" s="17"/>
      <c r="D21" s="5"/>
      <c r="E21" s="5"/>
      <c r="F21" s="20"/>
      <c r="G21" s="20"/>
      <c r="H21" s="5">
        <v>94103.89</v>
      </c>
      <c r="I21" s="3">
        <f t="shared" si="0"/>
        <v>3.9869765213744746E-3</v>
      </c>
      <c r="J21" s="9">
        <f t="shared" si="1"/>
        <v>0.97611693086255613</v>
      </c>
      <c r="K21" s="9">
        <f>$C$9^B21</f>
        <v>0.83675526587265814</v>
      </c>
      <c r="L21" s="9">
        <f t="shared" si="2"/>
        <v>0.81677098200670117</v>
      </c>
      <c r="M21" s="11">
        <f>D21*L21</f>
        <v>0</v>
      </c>
    </row>
    <row r="22" spans="1:13" x14ac:dyDescent="0.3">
      <c r="B22" s="4">
        <v>10</v>
      </c>
      <c r="C22" s="12"/>
      <c r="D22" s="12"/>
      <c r="E22" s="12"/>
      <c r="F22" s="20"/>
      <c r="G22" s="20"/>
      <c r="H22" s="5">
        <v>93728.7</v>
      </c>
      <c r="I22" s="3"/>
      <c r="L22" s="22" t="s">
        <v>18</v>
      </c>
      <c r="M22" s="22" t="s">
        <v>21</v>
      </c>
    </row>
    <row r="23" spans="1:13" x14ac:dyDescent="0.3">
      <c r="L23" s="9">
        <f>SUM(L12:L21)</f>
        <v>9.068430360666099</v>
      </c>
      <c r="M23" s="11">
        <f>SUM(M12:M22)</f>
        <v>0</v>
      </c>
    </row>
    <row r="25" spans="1:13" x14ac:dyDescent="0.3">
      <c r="L25" t="s">
        <v>22</v>
      </c>
      <c r="M25" s="19">
        <f>M23/L23</f>
        <v>0</v>
      </c>
    </row>
    <row r="30" spans="1:13" x14ac:dyDescent="0.3">
      <c r="A30" t="s">
        <v>28</v>
      </c>
    </row>
    <row r="31" spans="1:13" x14ac:dyDescent="0.3">
      <c r="A31" t="s">
        <v>29</v>
      </c>
    </row>
    <row r="32" spans="1:13" x14ac:dyDescent="0.3">
      <c r="A3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G23" sqref="G23"/>
    </sheetView>
  </sheetViews>
  <sheetFormatPr defaultRowHeight="14.4" x14ac:dyDescent="0.3"/>
  <cols>
    <col min="3" max="3" width="11.88671875" customWidth="1"/>
    <col min="4" max="5" width="10.109375" customWidth="1"/>
    <col min="6" max="7" width="11.6640625" customWidth="1"/>
    <col min="8" max="8" width="12.88671875" customWidth="1"/>
    <col min="9" max="9" width="11.5546875" bestFit="1" customWidth="1"/>
    <col min="10" max="11" width="11.88671875" customWidth="1"/>
    <col min="12" max="12" width="12" bestFit="1" customWidth="1"/>
    <col min="13" max="13" width="12.5546875" bestFit="1" customWidth="1"/>
  </cols>
  <sheetData>
    <row r="1" spans="2:13" x14ac:dyDescent="0.3">
      <c r="B1" s="14" t="s">
        <v>31</v>
      </c>
      <c r="C1" s="15"/>
      <c r="D1" s="15"/>
      <c r="E1" s="15"/>
    </row>
    <row r="2" spans="2:13" x14ac:dyDescent="0.3">
      <c r="B2" t="s">
        <v>25</v>
      </c>
      <c r="C2" s="19">
        <v>10000</v>
      </c>
    </row>
    <row r="4" spans="2:13" x14ac:dyDescent="0.3">
      <c r="B4" t="s">
        <v>1</v>
      </c>
      <c r="C4">
        <v>50</v>
      </c>
    </row>
    <row r="5" spans="2:13" x14ac:dyDescent="0.3">
      <c r="B5" t="s">
        <v>5</v>
      </c>
      <c r="C5">
        <v>10</v>
      </c>
    </row>
    <row r="6" spans="2:13" x14ac:dyDescent="0.3">
      <c r="B6" t="s">
        <v>11</v>
      </c>
      <c r="C6">
        <v>10</v>
      </c>
    </row>
    <row r="7" spans="2:13" x14ac:dyDescent="0.3">
      <c r="B7" t="s">
        <v>13</v>
      </c>
      <c r="C7" s="7">
        <v>0.02</v>
      </c>
      <c r="D7" s="8"/>
      <c r="E7" s="8"/>
    </row>
    <row r="8" spans="2:13" x14ac:dyDescent="0.3">
      <c r="B8" t="s">
        <v>14</v>
      </c>
      <c r="C8" s="7" t="s">
        <v>4</v>
      </c>
    </row>
    <row r="9" spans="2:13" x14ac:dyDescent="0.3">
      <c r="B9" t="s">
        <v>19</v>
      </c>
      <c r="C9" s="10">
        <f>(1+C7)^(-1)</f>
        <v>0.98039215686274506</v>
      </c>
    </row>
    <row r="10" spans="2:13" ht="28.8" x14ac:dyDescent="0.3">
      <c r="F10" s="13" t="s">
        <v>24</v>
      </c>
      <c r="G10" s="13" t="s">
        <v>33</v>
      </c>
    </row>
    <row r="11" spans="2:13" x14ac:dyDescent="0.3">
      <c r="B11" s="4" t="s">
        <v>2</v>
      </c>
      <c r="C11" s="4" t="s">
        <v>6</v>
      </c>
      <c r="D11" s="4" t="s">
        <v>7</v>
      </c>
      <c r="E11" s="4" t="s">
        <v>23</v>
      </c>
      <c r="F11" s="22" t="s">
        <v>10</v>
      </c>
      <c r="G11" s="22"/>
      <c r="H11" s="4" t="s">
        <v>3</v>
      </c>
      <c r="I11" s="6" t="s">
        <v>12</v>
      </c>
      <c r="J11" s="6" t="s">
        <v>15</v>
      </c>
      <c r="K11" s="6" t="s">
        <v>17</v>
      </c>
      <c r="L11" s="6" t="s">
        <v>16</v>
      </c>
      <c r="M11" s="6" t="s">
        <v>20</v>
      </c>
    </row>
    <row r="12" spans="2:13" x14ac:dyDescent="0.3">
      <c r="B12" s="4">
        <v>0</v>
      </c>
      <c r="C12" s="17">
        <f>$M$23/$L$23</f>
        <v>27.153949611010184</v>
      </c>
      <c r="D12" s="5">
        <f>$C$2*$C$9*I12</f>
        <v>19.166213788977462</v>
      </c>
      <c r="E12" s="5">
        <f>C12-D12</f>
        <v>7.9877358220327217</v>
      </c>
      <c r="F12" s="20">
        <v>0</v>
      </c>
      <c r="G12" s="20">
        <v>0</v>
      </c>
      <c r="H12" s="5">
        <v>96406.37</v>
      </c>
      <c r="I12" s="3">
        <f>1-H13/H12</f>
        <v>1.9549538064757011E-3</v>
      </c>
      <c r="J12" s="9">
        <f>H12/$H$12</f>
        <v>1</v>
      </c>
      <c r="K12" s="9">
        <f>$C$9^B12</f>
        <v>1</v>
      </c>
      <c r="L12" s="9">
        <f>K12*J12</f>
        <v>1</v>
      </c>
      <c r="M12" s="11">
        <f>D12*L12</f>
        <v>19.166213788977462</v>
      </c>
    </row>
    <row r="13" spans="2:13" x14ac:dyDescent="0.3">
      <c r="B13" s="4">
        <v>1</v>
      </c>
      <c r="C13" s="17">
        <f>$M$23/$L$23</f>
        <v>27.153949611010184</v>
      </c>
      <c r="D13" s="5">
        <f>$C$2*$C$9*I13</f>
        <v>20.264461410699095</v>
      </c>
      <c r="E13" s="5">
        <f t="shared" ref="E13:E21" si="0">C13-D13</f>
        <v>6.8894882003110887</v>
      </c>
      <c r="F13" s="20">
        <f>((F12+C12)*(1+$C$7)-$C$2*I12)/(1-I12)</f>
        <v>8.1634497055492137</v>
      </c>
      <c r="G13" s="20">
        <f>(G12+E12)/($C$9*(1-I12))</f>
        <v>8.1634497055492119</v>
      </c>
      <c r="H13" s="5">
        <v>96217.9</v>
      </c>
      <c r="I13" s="3">
        <f t="shared" ref="I13:I21" si="1">1-H14/H13</f>
        <v>2.0669750638913076E-3</v>
      </c>
      <c r="J13" s="9">
        <f t="shared" ref="J13:J21" si="2">H13/$H$12</f>
        <v>0.9980450461935243</v>
      </c>
      <c r="K13" s="9">
        <f>$C$9^B13</f>
        <v>0.98039215686274506</v>
      </c>
      <c r="L13" s="9">
        <f t="shared" ref="L13:L21" si="3">K13*J13</f>
        <v>0.97847553548384736</v>
      </c>
      <c r="M13" s="11">
        <f>D13*L13</f>
        <v>19.828279730125558</v>
      </c>
    </row>
    <row r="14" spans="2:13" x14ac:dyDescent="0.3">
      <c r="B14" s="4">
        <v>2</v>
      </c>
      <c r="C14" s="17">
        <f>$M$23/$L$23</f>
        <v>27.153949611010184</v>
      </c>
      <c r="D14" s="5">
        <f>$C$2*$C$9*I14</f>
        <v>21.559249815461317</v>
      </c>
      <c r="E14" s="5">
        <f t="shared" si="0"/>
        <v>5.5946997955488662</v>
      </c>
      <c r="F14" s="20">
        <f>((F13+C13)*(1+$C$7)-$C$2*I13)/(1-I13)</f>
        <v>15.385798726282784</v>
      </c>
      <c r="G14" s="20">
        <f>(G13+E13)/($C$9*(1-I13))</f>
        <v>15.385798726282784</v>
      </c>
      <c r="H14" s="5">
        <v>96019.02</v>
      </c>
      <c r="I14" s="3">
        <f t="shared" si="1"/>
        <v>2.1990434811770543E-3</v>
      </c>
      <c r="J14" s="9">
        <f t="shared" si="2"/>
        <v>0.9959821119704021</v>
      </c>
      <c r="K14" s="9">
        <f>$C$9^B14</f>
        <v>0.96116878123798533</v>
      </c>
      <c r="L14" s="9">
        <f t="shared" si="3"/>
        <v>0.95730691269742607</v>
      </c>
      <c r="M14" s="11">
        <f>D14*L14</f>
        <v>20.638818880911828</v>
      </c>
    </row>
    <row r="15" spans="2:13" x14ac:dyDescent="0.3">
      <c r="B15" s="4">
        <v>3</v>
      </c>
      <c r="C15" s="17">
        <f>$M$23/$L$23</f>
        <v>27.153949611010184</v>
      </c>
      <c r="D15" s="5">
        <f>$C$2*$C$9*I15</f>
        <v>23.107930158841441</v>
      </c>
      <c r="E15" s="5">
        <f t="shared" si="0"/>
        <v>4.0460194521687427</v>
      </c>
      <c r="F15" s="20">
        <f>((F14+C14)*(1+$C$7)-$C$2*I14)/(1-I14)</f>
        <v>21.447271975895912</v>
      </c>
      <c r="G15" s="20">
        <f>(G14+E14)/($C$9*(1-I14))</f>
        <v>21.447271975895909</v>
      </c>
      <c r="H15" s="5">
        <v>95807.87</v>
      </c>
      <c r="I15" s="3">
        <f t="shared" si="1"/>
        <v>2.3570088762018271E-3</v>
      </c>
      <c r="J15" s="9">
        <f t="shared" si="2"/>
        <v>0.99379190399970463</v>
      </c>
      <c r="K15" s="9">
        <f>$C$9^B15</f>
        <v>0.94232233454704439</v>
      </c>
      <c r="L15" s="9">
        <f t="shared" si="3"/>
        <v>0.93647230703095385</v>
      </c>
      <c r="M15" s="11">
        <f>D15*L15</f>
        <v>21.639936666560398</v>
      </c>
    </row>
    <row r="16" spans="2:13" x14ac:dyDescent="0.3">
      <c r="B16" s="4">
        <v>4</v>
      </c>
      <c r="C16" s="17">
        <f>$M$23/$L$23</f>
        <v>27.153949611010184</v>
      </c>
      <c r="D16" s="5">
        <f>$C$2*$C$9*I16</f>
        <v>24.94110106058093</v>
      </c>
      <c r="E16" s="5">
        <f t="shared" si="0"/>
        <v>2.2128485504292534</v>
      </c>
      <c r="F16" s="20">
        <f>((F15+C15)*(1+$C$7)-$C$2*I15)/(1-I15)</f>
        <v>26.064591730689752</v>
      </c>
      <c r="G16" s="20">
        <f>(G15+E15)/($C$9*(1-I15))</f>
        <v>26.064591730689756</v>
      </c>
      <c r="H16" s="5">
        <v>95582.05</v>
      </c>
      <c r="I16" s="3">
        <f t="shared" si="1"/>
        <v>2.5439923081792548E-3</v>
      </c>
      <c r="J16" s="9">
        <f t="shared" si="2"/>
        <v>0.99144952766087979</v>
      </c>
      <c r="K16" s="9">
        <f>$C$9^B16</f>
        <v>0.92384542602651409</v>
      </c>
      <c r="L16" s="9">
        <f t="shared" si="3"/>
        <v>0.91594611126565162</v>
      </c>
      <c r="M16" s="11">
        <f>D16*L16</f>
        <v>22.844704527122722</v>
      </c>
    </row>
    <row r="17" spans="1:13" x14ac:dyDescent="0.3">
      <c r="B17" s="4">
        <v>5</v>
      </c>
      <c r="C17" s="17">
        <f>$M$23/$L$23</f>
        <v>27.153949611010184</v>
      </c>
      <c r="D17" s="5">
        <f>$C$2*$C$9*I17</f>
        <v>27.412018039531823</v>
      </c>
      <c r="E17" s="5">
        <f t="shared" si="0"/>
        <v>-0.25806842852163925</v>
      </c>
      <c r="F17" s="20">
        <f>((F16+C16)*(1+$C$7)-$C$2*I16)/(1-I16)</f>
        <v>28.916552574068877</v>
      </c>
      <c r="G17" s="20">
        <f>(G16+E16)/($C$9*(1-I16))</f>
        <v>28.916552574068881</v>
      </c>
      <c r="H17" s="5">
        <v>95338.89</v>
      </c>
      <c r="I17" s="3">
        <f t="shared" si="1"/>
        <v>2.7960258400322457E-3</v>
      </c>
      <c r="J17" s="9">
        <f t="shared" si="2"/>
        <v>0.98892728768856253</v>
      </c>
      <c r="K17" s="9">
        <f>$C$9^B17</f>
        <v>0.90573080982991572</v>
      </c>
      <c r="L17" s="9">
        <f t="shared" si="3"/>
        <v>0.89570191314106373</v>
      </c>
      <c r="M17" s="11">
        <f>D17*L17</f>
        <v>24.552997001066004</v>
      </c>
    </row>
    <row r="18" spans="1:13" x14ac:dyDescent="0.3">
      <c r="B18" s="4">
        <v>6</v>
      </c>
      <c r="C18" s="17">
        <f>$M$23/$L$23</f>
        <v>27.153949611010184</v>
      </c>
      <c r="D18" s="5">
        <f>$C$2*$C$9*I18</f>
        <v>30.33294579759712</v>
      </c>
      <c r="E18" s="5">
        <f t="shared" si="0"/>
        <v>-3.1789961865869358</v>
      </c>
      <c r="F18" s="20">
        <f>((F17+C17)*(1+$C$7)-$C$2*I17)/(1-I17)</f>
        <v>29.313615454734393</v>
      </c>
      <c r="G18" s="20">
        <f>(G17+E17)/($C$9*(1-I17))</f>
        <v>29.313615454734393</v>
      </c>
      <c r="H18" s="5">
        <v>95072.320000000007</v>
      </c>
      <c r="I18" s="3">
        <f t="shared" si="1"/>
        <v>3.0939604713549063E-3</v>
      </c>
      <c r="J18" s="9">
        <f t="shared" si="2"/>
        <v>0.98616222143827226</v>
      </c>
      <c r="K18" s="9">
        <f>$C$9^B18</f>
        <v>0.88797138218619187</v>
      </c>
      <c r="L18" s="9">
        <f t="shared" si="3"/>
        <v>0.87568383083034806</v>
      </c>
      <c r="M18" s="11">
        <f>D18*L18</f>
        <v>26.562070176409154</v>
      </c>
    </row>
    <row r="19" spans="1:13" x14ac:dyDescent="0.3">
      <c r="B19" s="4">
        <v>7</v>
      </c>
      <c r="C19" s="17">
        <f>$M$23/$L$23</f>
        <v>27.153949611010184</v>
      </c>
      <c r="D19" s="5">
        <f>$C$2*$C$9*I19</f>
        <v>33.421694666856425</v>
      </c>
      <c r="E19" s="5">
        <f t="shared" si="0"/>
        <v>-6.2677450558462411</v>
      </c>
      <c r="F19" s="20">
        <f>((F18+C18)*(1+$C$7)-$C$2*I18)/(1-I18)</f>
        <v>26.740044293556952</v>
      </c>
      <c r="G19" s="20">
        <f>(G18+E18)/($C$9*(1-I18))</f>
        <v>26.740044293556952</v>
      </c>
      <c r="H19" s="5">
        <v>94778.17</v>
      </c>
      <c r="I19" s="3">
        <f t="shared" si="1"/>
        <v>3.4090128560193556E-3</v>
      </c>
      <c r="J19" s="9">
        <f t="shared" si="2"/>
        <v>0.98311107450679869</v>
      </c>
      <c r="K19" s="9">
        <f>$C$9^B19</f>
        <v>0.87056017861391355</v>
      </c>
      <c r="L19" s="9">
        <f t="shared" si="3"/>
        <v>0.8558573526199551</v>
      </c>
      <c r="M19" s="11">
        <f>D19*L19</f>
        <v>28.604203117648211</v>
      </c>
    </row>
    <row r="20" spans="1:13" x14ac:dyDescent="0.3">
      <c r="B20" s="4">
        <v>8</v>
      </c>
      <c r="C20" s="17">
        <f>$M$23/$L$23</f>
        <v>27.153949611010184</v>
      </c>
      <c r="D20" s="5">
        <f>$C$2*$C$9*I20</f>
        <v>36.450570376695183</v>
      </c>
      <c r="E20" s="5">
        <f t="shared" si="0"/>
        <v>-9.2966207656849988</v>
      </c>
      <c r="F20" s="20">
        <f>((F19+C19)*(1+$C$7)-$C$2*I19)/(1-I19)</f>
        <v>20.953174864953979</v>
      </c>
      <c r="G20" s="20">
        <f>(G19+E19)/($C$9*(1-I19))</f>
        <v>20.953174864953976</v>
      </c>
      <c r="H20" s="5">
        <v>94455.07</v>
      </c>
      <c r="I20" s="3">
        <f t="shared" si="1"/>
        <v>3.7179581784229088E-3</v>
      </c>
      <c r="J20" s="9">
        <f t="shared" si="2"/>
        <v>0.97975963621491002</v>
      </c>
      <c r="K20" s="9">
        <f>$C$9^B20</f>
        <v>0.85349037119011129</v>
      </c>
      <c r="L20" s="9">
        <f t="shared" si="3"/>
        <v>0.836215415590152</v>
      </c>
      <c r="M20" s="11">
        <f>D20*L20</f>
        <v>30.480528856046245</v>
      </c>
    </row>
    <row r="21" spans="1:13" x14ac:dyDescent="0.3">
      <c r="B21" s="4">
        <v>9</v>
      </c>
      <c r="C21" s="17">
        <f>$M$23/$L$23</f>
        <v>27.153949611010184</v>
      </c>
      <c r="D21" s="5">
        <f>$C$2*$C$9*I21</f>
        <v>39.088005111514455</v>
      </c>
      <c r="E21" s="5">
        <f t="shared" si="0"/>
        <v>-11.934055500504272</v>
      </c>
      <c r="F21" s="20">
        <f>((F20+C20)*(1+$C$7)-$C$2*I20)/(1-I20)</f>
        <v>11.934055500504217</v>
      </c>
      <c r="G21" s="20">
        <f>(G20+E20)/($C$9*(1-I20))</f>
        <v>11.934055500504209</v>
      </c>
      <c r="H21" s="5">
        <v>94103.89</v>
      </c>
      <c r="I21" s="3">
        <f t="shared" si="1"/>
        <v>3.9869765213744746E-3</v>
      </c>
      <c r="J21" s="9">
        <f t="shared" si="2"/>
        <v>0.97611693086255613</v>
      </c>
      <c r="K21" s="9">
        <f>$C$9^B21</f>
        <v>0.83675526587265814</v>
      </c>
      <c r="L21" s="9">
        <f t="shared" si="3"/>
        <v>0.81677098200670117</v>
      </c>
      <c r="M21" s="11">
        <f>D21*L21</f>
        <v>31.925948319614616</v>
      </c>
    </row>
    <row r="22" spans="1:13" x14ac:dyDescent="0.3">
      <c r="B22" s="4">
        <v>10</v>
      </c>
      <c r="C22" s="12"/>
      <c r="D22" s="12"/>
      <c r="E22" s="12"/>
      <c r="F22" s="20">
        <f>((F21+C21)*(1+$C$7)-$C$2*I21)/(1-I21)</f>
        <v>-5.7070959436132191E-14</v>
      </c>
      <c r="G22" s="20">
        <f>(G21+E21)/($C$9*(1-I21))</f>
        <v>-6.3669789120934979E-14</v>
      </c>
      <c r="H22" s="5">
        <v>93728.7</v>
      </c>
      <c r="I22" s="3"/>
      <c r="L22" s="22" t="s">
        <v>18</v>
      </c>
      <c r="M22" s="22" t="s">
        <v>21</v>
      </c>
    </row>
    <row r="23" spans="1:13" x14ac:dyDescent="0.3">
      <c r="L23" s="9">
        <f>SUM(L12:L21)</f>
        <v>9.068430360666099</v>
      </c>
      <c r="M23" s="11">
        <f>SUM(M12:M22)</f>
        <v>246.24370106448217</v>
      </c>
    </row>
    <row r="25" spans="1:13" x14ac:dyDescent="0.3">
      <c r="L25" t="s">
        <v>22</v>
      </c>
      <c r="M25" s="19">
        <f>M23/L23</f>
        <v>27.153949611010184</v>
      </c>
    </row>
    <row r="30" spans="1:13" x14ac:dyDescent="0.3">
      <c r="A30" t="s">
        <v>28</v>
      </c>
    </row>
    <row r="31" spans="1:13" x14ac:dyDescent="0.3">
      <c r="A31" t="s">
        <v>29</v>
      </c>
    </row>
    <row r="32" spans="1:13" x14ac:dyDescent="0.3">
      <c r="A32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E29" sqref="E29"/>
    </sheetView>
  </sheetViews>
  <sheetFormatPr defaultRowHeight="14.4" x14ac:dyDescent="0.3"/>
  <cols>
    <col min="3" max="3" width="11.88671875" customWidth="1"/>
    <col min="4" max="5" width="10.109375" customWidth="1"/>
    <col min="6" max="7" width="11.6640625" customWidth="1"/>
    <col min="8" max="8" width="12.88671875" customWidth="1"/>
    <col min="9" max="9" width="11.5546875" bestFit="1" customWidth="1"/>
    <col min="10" max="11" width="11.88671875" customWidth="1"/>
    <col min="12" max="12" width="12" bestFit="1" customWidth="1"/>
    <col min="13" max="13" width="12.5546875" bestFit="1" customWidth="1"/>
  </cols>
  <sheetData>
    <row r="1" spans="2:13" x14ac:dyDescent="0.3">
      <c r="B1" s="14" t="s">
        <v>34</v>
      </c>
      <c r="C1" s="15"/>
      <c r="D1" s="15"/>
      <c r="E1" s="15"/>
    </row>
    <row r="2" spans="2:13" x14ac:dyDescent="0.3">
      <c r="B2" t="s">
        <v>25</v>
      </c>
      <c r="C2" s="19">
        <v>10000</v>
      </c>
    </row>
    <row r="3" spans="2:13" x14ac:dyDescent="0.3">
      <c r="B3" t="s">
        <v>26</v>
      </c>
      <c r="C3" s="16" t="s">
        <v>27</v>
      </c>
    </row>
    <row r="4" spans="2:13" x14ac:dyDescent="0.3">
      <c r="B4" t="s">
        <v>1</v>
      </c>
      <c r="C4">
        <v>50</v>
      </c>
    </row>
    <row r="5" spans="2:13" x14ac:dyDescent="0.3">
      <c r="B5" t="s">
        <v>5</v>
      </c>
      <c r="C5">
        <v>10</v>
      </c>
    </row>
    <row r="6" spans="2:13" x14ac:dyDescent="0.3">
      <c r="B6" t="s">
        <v>11</v>
      </c>
      <c r="C6">
        <v>10</v>
      </c>
    </row>
    <row r="7" spans="2:13" x14ac:dyDescent="0.3">
      <c r="B7" t="s">
        <v>13</v>
      </c>
      <c r="C7" s="7">
        <v>0.02</v>
      </c>
      <c r="D7" s="8"/>
      <c r="E7" s="8"/>
    </row>
    <row r="8" spans="2:13" x14ac:dyDescent="0.3">
      <c r="B8" t="s">
        <v>14</v>
      </c>
      <c r="C8" s="7" t="s">
        <v>4</v>
      </c>
    </row>
    <row r="9" spans="2:13" x14ac:dyDescent="0.3">
      <c r="B9" t="s">
        <v>19</v>
      </c>
      <c r="C9" s="10">
        <f>(1+C7)^(-1)</f>
        <v>0.98039215686274506</v>
      </c>
    </row>
    <row r="10" spans="2:13" ht="28.8" x14ac:dyDescent="0.3">
      <c r="F10" s="13" t="s">
        <v>24</v>
      </c>
      <c r="G10" s="13" t="s">
        <v>33</v>
      </c>
    </row>
    <row r="11" spans="2:13" x14ac:dyDescent="0.3">
      <c r="B11" s="4" t="s">
        <v>2</v>
      </c>
      <c r="C11" s="4" t="s">
        <v>6</v>
      </c>
      <c r="D11" s="4" t="s">
        <v>7</v>
      </c>
      <c r="E11" s="4" t="s">
        <v>23</v>
      </c>
      <c r="F11" s="22" t="s">
        <v>10</v>
      </c>
      <c r="G11" s="22"/>
      <c r="H11" s="4" t="s">
        <v>3</v>
      </c>
      <c r="I11" s="6" t="s">
        <v>12</v>
      </c>
      <c r="J11" s="6" t="s">
        <v>15</v>
      </c>
      <c r="K11" s="6" t="s">
        <v>17</v>
      </c>
      <c r="L11" s="6" t="s">
        <v>16</v>
      </c>
      <c r="M11" s="6" t="s">
        <v>20</v>
      </c>
    </row>
    <row r="12" spans="2:13" x14ac:dyDescent="0.3">
      <c r="B12" s="4">
        <v>0</v>
      </c>
      <c r="C12" s="17"/>
      <c r="D12" s="5"/>
      <c r="E12" s="5"/>
      <c r="F12" s="20"/>
      <c r="G12" s="20"/>
      <c r="H12" s="5">
        <v>96406.37</v>
      </c>
      <c r="I12" s="3">
        <f>1-H13/H12</f>
        <v>1.9549538064757011E-3</v>
      </c>
      <c r="J12" s="9">
        <f>H12/$H$12</f>
        <v>1</v>
      </c>
      <c r="K12" s="9">
        <f>$C$9^B12</f>
        <v>1</v>
      </c>
      <c r="L12" s="9">
        <f>K12*J12</f>
        <v>1</v>
      </c>
      <c r="M12" s="11">
        <f>D12*L12</f>
        <v>0</v>
      </c>
    </row>
    <row r="13" spans="2:13" x14ac:dyDescent="0.3">
      <c r="B13" s="4">
        <v>1</v>
      </c>
      <c r="C13" s="17"/>
      <c r="D13" s="5"/>
      <c r="E13" s="5"/>
      <c r="F13" s="20"/>
      <c r="G13" s="20"/>
      <c r="H13" s="5">
        <v>96217.9</v>
      </c>
      <c r="I13" s="3">
        <f t="shared" ref="I13:I21" si="0">1-H14/H13</f>
        <v>2.0669750638913076E-3</v>
      </c>
      <c r="J13" s="9">
        <f t="shared" ref="J13:J21" si="1">H13/$H$12</f>
        <v>0.9980450461935243</v>
      </c>
      <c r="K13" s="9">
        <f>$C$9^B13</f>
        <v>0.98039215686274506</v>
      </c>
      <c r="L13" s="9">
        <f t="shared" ref="L13:L21" si="2">K13*J13</f>
        <v>0.97847553548384736</v>
      </c>
      <c r="M13" s="11">
        <f>D13*L13</f>
        <v>0</v>
      </c>
    </row>
    <row r="14" spans="2:13" x14ac:dyDescent="0.3">
      <c r="B14" s="4">
        <v>2</v>
      </c>
      <c r="C14" s="17"/>
      <c r="D14" s="5"/>
      <c r="E14" s="5"/>
      <c r="F14" s="20"/>
      <c r="G14" s="20"/>
      <c r="H14" s="5">
        <v>96019.02</v>
      </c>
      <c r="I14" s="3">
        <f t="shared" si="0"/>
        <v>2.1990434811770543E-3</v>
      </c>
      <c r="J14" s="9">
        <f t="shared" si="1"/>
        <v>0.9959821119704021</v>
      </c>
      <c r="K14" s="9">
        <f>$C$9^B14</f>
        <v>0.96116878123798533</v>
      </c>
      <c r="L14" s="9">
        <f t="shared" si="2"/>
        <v>0.95730691269742607</v>
      </c>
      <c r="M14" s="11">
        <f>D14*L14</f>
        <v>0</v>
      </c>
    </row>
    <row r="15" spans="2:13" x14ac:dyDescent="0.3">
      <c r="B15" s="4">
        <v>3</v>
      </c>
      <c r="C15" s="17"/>
      <c r="D15" s="5"/>
      <c r="E15" s="5"/>
      <c r="F15" s="20"/>
      <c r="G15" s="20"/>
      <c r="H15" s="5">
        <v>95807.87</v>
      </c>
      <c r="I15" s="3">
        <f t="shared" si="0"/>
        <v>2.3570088762018271E-3</v>
      </c>
      <c r="J15" s="9">
        <f t="shared" si="1"/>
        <v>0.99379190399970463</v>
      </c>
      <c r="K15" s="9">
        <f>$C$9^B15</f>
        <v>0.94232233454704439</v>
      </c>
      <c r="L15" s="9">
        <f t="shared" si="2"/>
        <v>0.93647230703095385</v>
      </c>
      <c r="M15" s="11">
        <f>D15*L15</f>
        <v>0</v>
      </c>
    </row>
    <row r="16" spans="2:13" x14ac:dyDescent="0.3">
      <c r="B16" s="4">
        <v>4</v>
      </c>
      <c r="C16" s="17"/>
      <c r="D16" s="5"/>
      <c r="E16" s="5"/>
      <c r="F16" s="20"/>
      <c r="G16" s="20"/>
      <c r="H16" s="5">
        <v>95582.05</v>
      </c>
      <c r="I16" s="3">
        <f t="shared" si="0"/>
        <v>2.5439923081792548E-3</v>
      </c>
      <c r="J16" s="9">
        <f t="shared" si="1"/>
        <v>0.99144952766087979</v>
      </c>
      <c r="K16" s="9">
        <f>$C$9^B16</f>
        <v>0.92384542602651409</v>
      </c>
      <c r="L16" s="9">
        <f t="shared" si="2"/>
        <v>0.91594611126565162</v>
      </c>
      <c r="M16" s="11">
        <f>D16*L16</f>
        <v>0</v>
      </c>
    </row>
    <row r="17" spans="1:13" x14ac:dyDescent="0.3">
      <c r="B17" s="4">
        <v>5</v>
      </c>
      <c r="C17" s="17"/>
      <c r="D17" s="5"/>
      <c r="E17" s="5"/>
      <c r="F17" s="20"/>
      <c r="G17" s="20"/>
      <c r="H17" s="5">
        <v>95338.89</v>
      </c>
      <c r="I17" s="3">
        <f t="shared" si="0"/>
        <v>2.7960258400322457E-3</v>
      </c>
      <c r="J17" s="9">
        <f t="shared" si="1"/>
        <v>0.98892728768856253</v>
      </c>
      <c r="K17" s="9">
        <f>$C$9^B17</f>
        <v>0.90573080982991572</v>
      </c>
      <c r="L17" s="9">
        <f t="shared" si="2"/>
        <v>0.89570191314106373</v>
      </c>
      <c r="M17" s="11">
        <f>D17*L17</f>
        <v>0</v>
      </c>
    </row>
    <row r="18" spans="1:13" x14ac:dyDescent="0.3">
      <c r="B18" s="4">
        <v>6</v>
      </c>
      <c r="C18" s="17"/>
      <c r="D18" s="5"/>
      <c r="E18" s="5"/>
      <c r="F18" s="20"/>
      <c r="G18" s="20"/>
      <c r="H18" s="5">
        <v>95072.320000000007</v>
      </c>
      <c r="I18" s="3">
        <f t="shared" si="0"/>
        <v>3.0939604713549063E-3</v>
      </c>
      <c r="J18" s="9">
        <f t="shared" si="1"/>
        <v>0.98616222143827226</v>
      </c>
      <c r="K18" s="9">
        <f>$C$9^B18</f>
        <v>0.88797138218619187</v>
      </c>
      <c r="L18" s="9">
        <f t="shared" si="2"/>
        <v>0.87568383083034806</v>
      </c>
      <c r="M18" s="11">
        <f>D18*L18</f>
        <v>0</v>
      </c>
    </row>
    <row r="19" spans="1:13" x14ac:dyDescent="0.3">
      <c r="B19" s="4">
        <v>7</v>
      </c>
      <c r="C19" s="17"/>
      <c r="D19" s="5"/>
      <c r="E19" s="5"/>
      <c r="F19" s="20"/>
      <c r="G19" s="20"/>
      <c r="H19" s="5">
        <v>94778.17</v>
      </c>
      <c r="I19" s="3">
        <f t="shared" si="0"/>
        <v>3.4090128560193556E-3</v>
      </c>
      <c r="J19" s="9">
        <f t="shared" si="1"/>
        <v>0.98311107450679869</v>
      </c>
      <c r="K19" s="9">
        <f>$C$9^B19</f>
        <v>0.87056017861391355</v>
      </c>
      <c r="L19" s="9">
        <f t="shared" si="2"/>
        <v>0.8558573526199551</v>
      </c>
      <c r="M19" s="11">
        <f>D19*L19</f>
        <v>0</v>
      </c>
    </row>
    <row r="20" spans="1:13" x14ac:dyDescent="0.3">
      <c r="B20" s="4">
        <v>8</v>
      </c>
      <c r="C20" s="17"/>
      <c r="D20" s="5"/>
      <c r="E20" s="5"/>
      <c r="F20" s="20"/>
      <c r="G20" s="20"/>
      <c r="H20" s="5">
        <v>94455.07</v>
      </c>
      <c r="I20" s="3">
        <f t="shared" si="0"/>
        <v>3.7179581784229088E-3</v>
      </c>
      <c r="J20" s="9">
        <f t="shared" si="1"/>
        <v>0.97975963621491002</v>
      </c>
      <c r="K20" s="9">
        <f>$C$9^B20</f>
        <v>0.85349037119011129</v>
      </c>
      <c r="L20" s="9">
        <f t="shared" si="2"/>
        <v>0.836215415590152</v>
      </c>
      <c r="M20" s="11">
        <f>D20*L20</f>
        <v>0</v>
      </c>
    </row>
    <row r="21" spans="1:13" x14ac:dyDescent="0.3">
      <c r="B21" s="4">
        <v>9</v>
      </c>
      <c r="C21" s="17"/>
      <c r="D21" s="5"/>
      <c r="E21" s="5"/>
      <c r="F21" s="20"/>
      <c r="G21" s="20"/>
      <c r="H21" s="5">
        <v>94103.89</v>
      </c>
      <c r="I21" s="3">
        <f t="shared" si="0"/>
        <v>3.9869765213744746E-3</v>
      </c>
      <c r="J21" s="9">
        <f t="shared" si="1"/>
        <v>0.97611693086255613</v>
      </c>
      <c r="K21" s="9">
        <f>$C$9^B21</f>
        <v>0.83675526587265814</v>
      </c>
      <c r="L21" s="9">
        <f t="shared" si="2"/>
        <v>0.81677098200670117</v>
      </c>
      <c r="M21" s="11">
        <f>D21*L21</f>
        <v>0</v>
      </c>
    </row>
    <row r="22" spans="1:13" x14ac:dyDescent="0.3">
      <c r="B22" s="4">
        <v>10</v>
      </c>
      <c r="C22" s="12"/>
      <c r="D22" s="12"/>
      <c r="E22" s="12"/>
      <c r="F22" s="20"/>
      <c r="G22" s="20"/>
      <c r="H22" s="5">
        <v>93728.7</v>
      </c>
      <c r="I22" s="3"/>
      <c r="L22" s="22" t="s">
        <v>18</v>
      </c>
      <c r="M22" s="22" t="s">
        <v>21</v>
      </c>
    </row>
    <row r="23" spans="1:13" x14ac:dyDescent="0.3">
      <c r="L23" s="9">
        <f>SUM(L12:L21)</f>
        <v>9.068430360666099</v>
      </c>
      <c r="M23" s="11">
        <f>SUM(M12:M22)</f>
        <v>0</v>
      </c>
    </row>
    <row r="25" spans="1:13" x14ac:dyDescent="0.3">
      <c r="L25" t="s">
        <v>22</v>
      </c>
      <c r="M25" s="19">
        <f>M23/L23</f>
        <v>0</v>
      </c>
    </row>
    <row r="30" spans="1:13" x14ac:dyDescent="0.3">
      <c r="A30" t="s">
        <v>28</v>
      </c>
    </row>
    <row r="31" spans="1:13" x14ac:dyDescent="0.3">
      <c r="A31" t="s">
        <v>29</v>
      </c>
    </row>
    <row r="32" spans="1:13" x14ac:dyDescent="0.3">
      <c r="A3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G22" sqref="G22"/>
    </sheetView>
  </sheetViews>
  <sheetFormatPr defaultRowHeight="14.4" x14ac:dyDescent="0.3"/>
  <cols>
    <col min="3" max="3" width="11.88671875" customWidth="1"/>
    <col min="4" max="5" width="10.109375" customWidth="1"/>
    <col min="6" max="7" width="11.6640625" customWidth="1"/>
    <col min="8" max="8" width="12.88671875" customWidth="1"/>
    <col min="9" max="9" width="11.5546875" bestFit="1" customWidth="1"/>
    <col min="10" max="11" width="11.88671875" customWidth="1"/>
    <col min="12" max="12" width="12" bestFit="1" customWidth="1"/>
    <col min="13" max="13" width="12.5546875" bestFit="1" customWidth="1"/>
  </cols>
  <sheetData>
    <row r="1" spans="2:13" x14ac:dyDescent="0.3">
      <c r="B1" s="14" t="s">
        <v>34</v>
      </c>
      <c r="C1" s="15"/>
      <c r="D1" s="15"/>
      <c r="E1" s="15"/>
    </row>
    <row r="2" spans="2:13" x14ac:dyDescent="0.3">
      <c r="B2" t="s">
        <v>25</v>
      </c>
      <c r="C2" s="19">
        <v>10000</v>
      </c>
    </row>
    <row r="3" spans="2:13" x14ac:dyDescent="0.3">
      <c r="B3" t="s">
        <v>26</v>
      </c>
      <c r="C3" s="16" t="s">
        <v>27</v>
      </c>
    </row>
    <row r="4" spans="2:13" x14ac:dyDescent="0.3">
      <c r="B4" t="s">
        <v>1</v>
      </c>
      <c r="C4">
        <v>50</v>
      </c>
    </row>
    <row r="5" spans="2:13" x14ac:dyDescent="0.3">
      <c r="B5" t="s">
        <v>5</v>
      </c>
      <c r="C5">
        <v>10</v>
      </c>
    </row>
    <row r="6" spans="2:13" x14ac:dyDescent="0.3">
      <c r="B6" t="s">
        <v>11</v>
      </c>
      <c r="C6">
        <v>10</v>
      </c>
    </row>
    <row r="7" spans="2:13" x14ac:dyDescent="0.3">
      <c r="B7" t="s">
        <v>13</v>
      </c>
      <c r="C7" s="7">
        <v>0.02</v>
      </c>
      <c r="D7" s="8"/>
      <c r="E7" s="8"/>
    </row>
    <row r="8" spans="2:13" x14ac:dyDescent="0.3">
      <c r="B8" t="s">
        <v>14</v>
      </c>
      <c r="C8" s="7" t="s">
        <v>4</v>
      </c>
    </row>
    <row r="9" spans="2:13" x14ac:dyDescent="0.3">
      <c r="B9" t="s">
        <v>19</v>
      </c>
      <c r="C9" s="10">
        <f>(1+C7)^(-1)</f>
        <v>0.98039215686274506</v>
      </c>
    </row>
    <row r="10" spans="2:13" ht="28.8" x14ac:dyDescent="0.3">
      <c r="F10" s="13" t="s">
        <v>24</v>
      </c>
      <c r="G10" s="13" t="s">
        <v>33</v>
      </c>
    </row>
    <row r="11" spans="2:13" x14ac:dyDescent="0.3">
      <c r="B11" s="4" t="s">
        <v>2</v>
      </c>
      <c r="C11" s="4" t="s">
        <v>6</v>
      </c>
      <c r="D11" s="4" t="s">
        <v>7</v>
      </c>
      <c r="E11" s="4" t="s">
        <v>23</v>
      </c>
      <c r="F11" s="22" t="s">
        <v>10</v>
      </c>
      <c r="G11" s="22"/>
      <c r="H11" s="4" t="s">
        <v>3</v>
      </c>
      <c r="I11" s="6" t="s">
        <v>12</v>
      </c>
      <c r="J11" s="6" t="s">
        <v>15</v>
      </c>
      <c r="K11" s="6" t="s">
        <v>17</v>
      </c>
      <c r="L11" s="6" t="s">
        <v>16</v>
      </c>
      <c r="M11" s="6" t="s">
        <v>20</v>
      </c>
    </row>
    <row r="12" spans="2:13" x14ac:dyDescent="0.3">
      <c r="B12" s="4">
        <v>0</v>
      </c>
      <c r="C12" s="17">
        <f>$M$23/$L$23</f>
        <v>906.64823711183806</v>
      </c>
      <c r="D12" s="5">
        <f>$C$2*$C$9*I12</f>
        <v>19.166213788977462</v>
      </c>
      <c r="E12" s="5">
        <f>C12-D12</f>
        <v>887.48202332286064</v>
      </c>
      <c r="F12" s="20">
        <v>0</v>
      </c>
      <c r="G12" s="20">
        <v>0</v>
      </c>
      <c r="H12" s="5">
        <v>96406.37</v>
      </c>
      <c r="I12" s="3">
        <f>1-H13/H12</f>
        <v>1.9549538064757011E-3</v>
      </c>
      <c r="J12" s="9">
        <f>H12/$H$12</f>
        <v>1</v>
      </c>
      <c r="K12" s="9">
        <f>$C$9^B12</f>
        <v>1</v>
      </c>
      <c r="L12" s="9">
        <f>K12*J12</f>
        <v>1</v>
      </c>
      <c r="M12" s="11">
        <f>D12*L12</f>
        <v>19.166213788977462</v>
      </c>
    </row>
    <row r="13" spans="2:13" x14ac:dyDescent="0.3">
      <c r="B13" s="4">
        <v>1</v>
      </c>
      <c r="C13" s="17">
        <f>$M$23/$L$23</f>
        <v>906.64823711183806</v>
      </c>
      <c r="D13" s="5">
        <f>$C$2*$C$9*I13</f>
        <v>20.264461410699095</v>
      </c>
      <c r="E13" s="5">
        <f t="shared" ref="E13:E21" si="0">C13-D13</f>
        <v>886.38377570113892</v>
      </c>
      <c r="F13" s="20">
        <f>((F12+C12)*(1+$C$7)-$C$2*I12)/(1-I12)</f>
        <v>907.00481630744991</v>
      </c>
      <c r="G13" s="20">
        <f>(G12+E12)/($C$9*(1-I12))</f>
        <v>907.00481630744991</v>
      </c>
      <c r="H13" s="5">
        <v>96217.9</v>
      </c>
      <c r="I13" s="3">
        <f t="shared" ref="I13:I21" si="1">1-H14/H13</f>
        <v>2.0669750638913076E-3</v>
      </c>
      <c r="J13" s="9">
        <f t="shared" ref="J13:J21" si="2">H13/$H$12</f>
        <v>0.9980450461935243</v>
      </c>
      <c r="K13" s="9">
        <f>$C$9^B13</f>
        <v>0.98039215686274506</v>
      </c>
      <c r="L13" s="9">
        <f t="shared" ref="L13:L21" si="3">K13*J13</f>
        <v>0.97847553548384736</v>
      </c>
      <c r="M13" s="11">
        <f>D13*L13</f>
        <v>19.828279730125558</v>
      </c>
    </row>
    <row r="14" spans="2:13" x14ac:dyDescent="0.3">
      <c r="B14" s="4">
        <v>2</v>
      </c>
      <c r="C14" s="17">
        <f>$M$23/$L$23</f>
        <v>906.64823711183806</v>
      </c>
      <c r="D14" s="5">
        <f>$C$2*$C$9*I14</f>
        <v>21.559249815461317</v>
      </c>
      <c r="E14" s="5">
        <f t="shared" si="0"/>
        <v>885.08898729637679</v>
      </c>
      <c r="F14" s="20">
        <f>((F13+C13)*(1+$C$7)-$C$2*I13)/(1-I13)</f>
        <v>1833.0452226148907</v>
      </c>
      <c r="G14" s="20">
        <f>(G13+E13)/($C$9*(1-I13))</f>
        <v>1833.0452226148909</v>
      </c>
      <c r="H14" s="5">
        <v>96019.02</v>
      </c>
      <c r="I14" s="3">
        <f t="shared" si="1"/>
        <v>2.1990434811770543E-3</v>
      </c>
      <c r="J14" s="9">
        <f t="shared" si="2"/>
        <v>0.9959821119704021</v>
      </c>
      <c r="K14" s="9">
        <f>$C$9^B14</f>
        <v>0.96116878123798533</v>
      </c>
      <c r="L14" s="9">
        <f t="shared" si="3"/>
        <v>0.95730691269742607</v>
      </c>
      <c r="M14" s="11">
        <f>D14*L14</f>
        <v>20.638818880911828</v>
      </c>
    </row>
    <row r="15" spans="2:13" x14ac:dyDescent="0.3">
      <c r="B15" s="4">
        <v>3</v>
      </c>
      <c r="C15" s="17">
        <f>$M$23/$L$23</f>
        <v>906.64823711183806</v>
      </c>
      <c r="D15" s="5">
        <f>$C$2*$C$9*I15</f>
        <v>23.107930158841441</v>
      </c>
      <c r="E15" s="5">
        <f t="shared" si="0"/>
        <v>883.54030695299662</v>
      </c>
      <c r="F15" s="20">
        <f>((F14+C14)*(1+$C$7)-$C$2*I14)/(1-I14)</f>
        <v>2778.6071720980467</v>
      </c>
      <c r="G15" s="20">
        <f>(G14+E14)/($C$9*(1-I14))</f>
        <v>2778.6071720980472</v>
      </c>
      <c r="H15" s="5">
        <v>95807.87</v>
      </c>
      <c r="I15" s="3">
        <f t="shared" si="1"/>
        <v>2.3570088762018271E-3</v>
      </c>
      <c r="J15" s="9">
        <f t="shared" si="2"/>
        <v>0.99379190399970463</v>
      </c>
      <c r="K15" s="9">
        <f>$C$9^B15</f>
        <v>0.94232233454704439</v>
      </c>
      <c r="L15" s="9">
        <f t="shared" si="3"/>
        <v>0.93647230703095385</v>
      </c>
      <c r="M15" s="11">
        <f>D15*L15</f>
        <v>21.639936666560398</v>
      </c>
    </row>
    <row r="16" spans="2:13" x14ac:dyDescent="0.3">
      <c r="B16" s="4">
        <v>4</v>
      </c>
      <c r="C16" s="17">
        <f>$M$23/$L$23</f>
        <v>906.64823711183806</v>
      </c>
      <c r="D16" s="5">
        <f>$C$2*$C$9*I16</f>
        <v>24.94110106058093</v>
      </c>
      <c r="E16" s="5">
        <f t="shared" si="0"/>
        <v>881.70713605125718</v>
      </c>
      <c r="F16" s="20">
        <f>((F15+C15)*(1+$C$7)-$C$2*I15)/(1-I15)</f>
        <v>3744.2155779837854</v>
      </c>
      <c r="G16" s="20">
        <f>(G15+E15)/($C$9*(1-I15))</f>
        <v>3744.2155779837858</v>
      </c>
      <c r="H16" s="5">
        <v>95582.05</v>
      </c>
      <c r="I16" s="3">
        <f t="shared" si="1"/>
        <v>2.5439923081792548E-3</v>
      </c>
      <c r="J16" s="9">
        <f t="shared" si="2"/>
        <v>0.99144952766087979</v>
      </c>
      <c r="K16" s="9">
        <f>$C$9^B16</f>
        <v>0.92384542602651409</v>
      </c>
      <c r="L16" s="9">
        <f t="shared" si="3"/>
        <v>0.91594611126565162</v>
      </c>
      <c r="M16" s="11">
        <f>D16*L16</f>
        <v>22.844704527122722</v>
      </c>
    </row>
    <row r="17" spans="1:13" x14ac:dyDescent="0.3">
      <c r="B17" s="4">
        <v>5</v>
      </c>
      <c r="C17" s="17">
        <f>$M$23/$L$23</f>
        <v>906.64823711183806</v>
      </c>
      <c r="D17" s="5">
        <f>$C$2*$C$9*I17</f>
        <v>27.412018039531823</v>
      </c>
      <c r="E17" s="5">
        <f t="shared" si="0"/>
        <v>879.2362190723062</v>
      </c>
      <c r="F17" s="20">
        <f>((F16+C16)*(1+$C$7)-$C$2*I16)/(1-I16)</f>
        <v>4730.4754615038401</v>
      </c>
      <c r="G17" s="20">
        <f>(G16+E16)/($C$9*(1-I16))</f>
        <v>4730.4754615038401</v>
      </c>
      <c r="H17" s="5">
        <v>95338.89</v>
      </c>
      <c r="I17" s="3">
        <f t="shared" si="1"/>
        <v>2.7960258400322457E-3</v>
      </c>
      <c r="J17" s="9">
        <f t="shared" si="2"/>
        <v>0.98892728768856253</v>
      </c>
      <c r="K17" s="9">
        <f>$C$9^B17</f>
        <v>0.90573080982991572</v>
      </c>
      <c r="L17" s="9">
        <f t="shared" si="3"/>
        <v>0.89570191314106373</v>
      </c>
      <c r="M17" s="11">
        <f>D17*L17</f>
        <v>24.552997001066004</v>
      </c>
    </row>
    <row r="18" spans="1:13" x14ac:dyDescent="0.3">
      <c r="B18" s="4">
        <v>6</v>
      </c>
      <c r="C18" s="17">
        <f>$M$23/$L$23</f>
        <v>906.64823711183806</v>
      </c>
      <c r="D18" s="5">
        <f>$C$2*$C$9*I18</f>
        <v>30.33294579759712</v>
      </c>
      <c r="E18" s="5">
        <f t="shared" si="0"/>
        <v>876.31529131424099</v>
      </c>
      <c r="F18" s="20">
        <f>((F17+C17)*(1+$C$7)-$C$2*I17)/(1-I17)</f>
        <v>5737.9493688918883</v>
      </c>
      <c r="G18" s="20">
        <f>(G17+E17)/($C$9*(1-I17))</f>
        <v>5737.9493688918883</v>
      </c>
      <c r="H18" s="5">
        <v>95072.320000000007</v>
      </c>
      <c r="I18" s="3">
        <f t="shared" si="1"/>
        <v>3.0939604713549063E-3</v>
      </c>
      <c r="J18" s="9">
        <f t="shared" si="2"/>
        <v>0.98616222143827226</v>
      </c>
      <c r="K18" s="9">
        <f>$C$9^B18</f>
        <v>0.88797138218619187</v>
      </c>
      <c r="L18" s="9">
        <f t="shared" si="3"/>
        <v>0.87568383083034806</v>
      </c>
      <c r="M18" s="11">
        <f>D18*L18</f>
        <v>26.562070176409154</v>
      </c>
    </row>
    <row r="19" spans="1:13" x14ac:dyDescent="0.3">
      <c r="B19" s="4">
        <v>7</v>
      </c>
      <c r="C19" s="17">
        <f>$M$23/$L$23</f>
        <v>906.64823711183806</v>
      </c>
      <c r="D19" s="5">
        <f>$C$2*$C$9*I19</f>
        <v>33.421694666856425</v>
      </c>
      <c r="E19" s="5">
        <f t="shared" si="0"/>
        <v>873.22654244498165</v>
      </c>
      <c r="F19" s="20">
        <f>((F18+C18)*(1+$C$7)-$C$2*I18)/(1-I18)</f>
        <v>6767.4882946843636</v>
      </c>
      <c r="G19" s="20">
        <f>(G18+E18)/($C$9*(1-I18))</f>
        <v>6767.4882946843636</v>
      </c>
      <c r="H19" s="5">
        <v>94778.17</v>
      </c>
      <c r="I19" s="3">
        <f t="shared" si="1"/>
        <v>3.4090128560193556E-3</v>
      </c>
      <c r="J19" s="9">
        <f t="shared" si="2"/>
        <v>0.98311107450679869</v>
      </c>
      <c r="K19" s="9">
        <f>$C$9^B19</f>
        <v>0.87056017861391355</v>
      </c>
      <c r="L19" s="9">
        <f t="shared" si="3"/>
        <v>0.8558573526199551</v>
      </c>
      <c r="M19" s="11">
        <f>D19*L19</f>
        <v>28.604203117648211</v>
      </c>
    </row>
    <row r="20" spans="1:13" x14ac:dyDescent="0.3">
      <c r="B20" s="4">
        <v>8</v>
      </c>
      <c r="C20" s="17">
        <f>$M$23/$L$23</f>
        <v>906.64823711183806</v>
      </c>
      <c r="D20" s="5">
        <f>$C$2*$C$9*I20</f>
        <v>36.450570376695183</v>
      </c>
      <c r="E20" s="5">
        <f t="shared" si="0"/>
        <v>870.19766673514289</v>
      </c>
      <c r="F20" s="20">
        <f>((F19+C19)*(1+$C$7)-$C$2*I19)/(1-I19)</f>
        <v>7820.1882561737193</v>
      </c>
      <c r="G20" s="20">
        <f>(G19+E19)/($C$9*(1-I19))</f>
        <v>7820.1882561737202</v>
      </c>
      <c r="H20" s="5">
        <v>94455.07</v>
      </c>
      <c r="I20" s="3">
        <f t="shared" si="1"/>
        <v>3.7179581784229088E-3</v>
      </c>
      <c r="J20" s="9">
        <f t="shared" si="2"/>
        <v>0.97975963621491002</v>
      </c>
      <c r="K20" s="9">
        <f>$C$9^B20</f>
        <v>0.85349037119011129</v>
      </c>
      <c r="L20" s="9">
        <f t="shared" si="3"/>
        <v>0.836215415590152</v>
      </c>
      <c r="M20" s="11">
        <f>D20*L20</f>
        <v>30.480528856046245</v>
      </c>
    </row>
    <row r="21" spans="1:13" x14ac:dyDescent="0.3">
      <c r="B21" s="4">
        <v>9</v>
      </c>
      <c r="C21" s="17">
        <f>$M$23/$L$23</f>
        <v>906.64823711183806</v>
      </c>
      <c r="D21" s="5">
        <f>C2*C9*(1-I21)+$C$2*$C$9*I21</f>
        <v>9803.9215686274511</v>
      </c>
      <c r="E21" s="5">
        <f t="shared" si="0"/>
        <v>-8897.2733315156129</v>
      </c>
      <c r="F21" s="20">
        <f>((F20+C20)*(1+$C$7)-$C$2*I20)/(1-I20)</f>
        <v>8897.2733315156111</v>
      </c>
      <c r="G21" s="20">
        <f>(G20+E20)/($C$9*(1-I20))</f>
        <v>8897.2733315156129</v>
      </c>
      <c r="H21" s="5">
        <v>94103.89</v>
      </c>
      <c r="I21" s="3">
        <f t="shared" si="1"/>
        <v>3.9869765213744746E-3</v>
      </c>
      <c r="J21" s="9">
        <f t="shared" si="2"/>
        <v>0.97611693086255613</v>
      </c>
      <c r="K21" s="9">
        <f>$C$9^B21</f>
        <v>0.83675526587265814</v>
      </c>
      <c r="L21" s="9">
        <f t="shared" si="3"/>
        <v>0.81677098200670117</v>
      </c>
      <c r="M21" s="11">
        <f>D21*L21</f>
        <v>8007.5586471245215</v>
      </c>
    </row>
    <row r="22" spans="1:13" x14ac:dyDescent="0.3">
      <c r="B22" s="4">
        <v>10</v>
      </c>
      <c r="C22" s="12"/>
      <c r="D22" s="12"/>
      <c r="E22" s="12"/>
      <c r="F22" s="20">
        <f>((F21+C21)*(1+$C$7)-$C$2*I21)/(1-I21)</f>
        <v>9999.9999999999982</v>
      </c>
      <c r="G22" s="24">
        <f>(G21+E21)/($C$9*(1-I21))</f>
        <v>0</v>
      </c>
      <c r="H22" s="5">
        <v>93728.7</v>
      </c>
      <c r="I22" s="3"/>
      <c r="L22" s="22" t="s">
        <v>18</v>
      </c>
      <c r="M22" s="22" t="s">
        <v>21</v>
      </c>
    </row>
    <row r="23" spans="1:13" x14ac:dyDescent="0.3">
      <c r="G23" s="23">
        <f>(G21+C21-$C$2*$C$9*I21)/($C$9*(1-I21))</f>
        <v>10000.000000000002</v>
      </c>
      <c r="L23" s="9">
        <f>SUM(L12:L21)</f>
        <v>9.068430360666099</v>
      </c>
      <c r="M23" s="11">
        <f>SUM(M12:M22)</f>
        <v>8221.8763998693885</v>
      </c>
    </row>
    <row r="25" spans="1:13" x14ac:dyDescent="0.3">
      <c r="L25" t="s">
        <v>22</v>
      </c>
      <c r="M25" s="19">
        <f>M23/L23</f>
        <v>906.64823711183806</v>
      </c>
    </row>
    <row r="30" spans="1:13" x14ac:dyDescent="0.3">
      <c r="A30" t="s">
        <v>28</v>
      </c>
    </row>
    <row r="31" spans="1:13" x14ac:dyDescent="0.3">
      <c r="A31" t="s">
        <v>29</v>
      </c>
    </row>
    <row r="32" spans="1:13" x14ac:dyDescent="0.3">
      <c r="A3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CD</vt:lpstr>
      <vt:lpstr>CD_soluz</vt:lpstr>
      <vt:lpstr>TCM</vt:lpstr>
      <vt:lpstr>TCM_soluz</vt:lpstr>
      <vt:lpstr>MS</vt:lpstr>
      <vt:lpstr>MS_soluz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2020-04-24T16:27:37Z</dcterms:created>
  <dcterms:modified xsi:type="dcterms:W3CDTF">2021-04-20T20:35:39Z</dcterms:modified>
</cp:coreProperties>
</file>